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drawingml.chart+xml" PartName="/xl/charts/chart201.xml"/>
  <Override ContentType="application/vnd.openxmlformats-officedocument.drawingml.chart+xml" PartName="/xl/charts/chart27.xml"/>
  <Override ContentType="application/vnd.openxmlformats-officedocument.drawingml.chart+xml" PartName="/xl/charts/chart104.xml"/>
  <Override ContentType="application/vnd.openxmlformats-officedocument.drawingml.chart+xml" PartName="/xl/charts/chart198.xml"/>
  <Override ContentType="application/vnd.openxmlformats-officedocument.drawingml.chart+xml" PartName="/xl/charts/chart43.xml"/>
  <Override ContentType="application/vnd.openxmlformats-officedocument.drawingml.chart+xml" PartName="/xl/charts/chart120.xml"/>
  <Override ContentType="application/vnd.openxmlformats-officedocument.drawingml.chart+xml" PartName="/xl/charts/chart147.xml"/>
  <Override ContentType="application/vnd.openxmlformats-officedocument.drawingml.chart+xml" PartName="/xl/charts/chart78.xml"/>
  <Override ContentType="application/vnd.openxmlformats-officedocument.drawingml.chart+xml" PartName="/xl/charts/chart155.xml"/>
  <Override ContentType="application/vnd.openxmlformats-officedocument.drawingml.chart+xml" PartName="/xl/charts/chart35.xml"/>
  <Override ContentType="application/vnd.openxmlformats-officedocument.drawingml.chart+xml" PartName="/xl/charts/chart112.xml"/>
  <Override ContentType="application/vnd.openxmlformats-officedocument.drawingml.chart+xml" PartName="/xl/charts/chart94.xml"/>
  <Override ContentType="application/vnd.openxmlformats-officedocument.drawingml.chart+xml" PartName="/xl/charts/chart51.xml"/>
  <Override ContentType="application/vnd.openxmlformats-officedocument.drawingml.chart+xml" PartName="/xl/charts/chart139.xml"/>
  <Override ContentType="application/vnd.openxmlformats-officedocument.drawingml.chart+xml" PartName="/xl/charts/chart86.xml"/>
  <Override ContentType="application/vnd.openxmlformats-officedocument.drawingml.chart+xml" PartName="/xl/charts/chart191.xml"/>
  <Override ContentType="application/vnd.openxmlformats-officedocument.drawingml.chart+xml" PartName="/xl/charts/chart20.xml"/>
  <Override ContentType="application/vnd.openxmlformats-officedocument.drawingml.chart+xml" PartName="/xl/charts/chart175.xml"/>
  <Override ContentType="application/vnd.openxmlformats-officedocument.drawingml.chart+xml" PartName="/xl/charts/chart63.xml"/>
  <Override ContentType="application/vnd.openxmlformats-officedocument.drawingml.chart+xml" PartName="/xl/charts/chart127.xml"/>
  <Override ContentType="application/vnd.openxmlformats-officedocument.drawingml.chart+xml" PartName="/xl/charts/chart58.xml"/>
  <Override ContentType="application/vnd.openxmlformats-officedocument.drawingml.chart+xml" PartName="/xl/charts/chart159.xml"/>
  <Override ContentType="application/vnd.openxmlformats-officedocument.drawingml.chart+xml" PartName="/xl/charts/chart15.xml"/>
  <Override ContentType="application/vnd.openxmlformats-officedocument.drawingml.chart+xml" PartName="/xl/charts/chart132.xml"/>
  <Override ContentType="application/vnd.openxmlformats-officedocument.drawingml.chart+xml" PartName="/xl/charts/chart163.xml"/>
  <Override ContentType="application/vnd.openxmlformats-officedocument.drawingml.chart+xml" PartName="/xl/charts/chart5.xml"/>
  <Override ContentType="application/vnd.openxmlformats-officedocument.drawingml.chart+xml" PartName="/xl/charts/chart74.xml"/>
  <Override ContentType="application/vnd.openxmlformats-officedocument.drawingml.chart+xml" PartName="/xl/charts/chart31.xml"/>
  <Override ContentType="application/vnd.openxmlformats-officedocument.drawingml.chart+xml" PartName="/xl/charts/chart116.xml"/>
  <Override ContentType="application/vnd.openxmlformats-officedocument.drawingml.chart+xml" PartName="/xl/charts/chart2.xml"/>
  <Override ContentType="application/vnd.openxmlformats-officedocument.drawingml.chart+xml" PartName="/xl/charts/chart178.xml"/>
  <Override ContentType="application/vnd.openxmlformats-officedocument.drawingml.chart+xml" PartName="/xl/charts/chart135.xml"/>
  <Override ContentType="application/vnd.openxmlformats-officedocument.drawingml.chart+xml" PartName="/xl/charts/chart47.xml"/>
  <Override ContentType="application/vnd.openxmlformats-officedocument.drawingml.chart+xml" PartName="/xl/charts/chart91.xml"/>
  <Override ContentType="application/vnd.openxmlformats-officedocument.drawingml.chart+xml" PartName="/xl/charts/chart143.xml"/>
  <Override ContentType="application/vnd.openxmlformats-officedocument.drawingml.chart+xml" PartName="/xl/charts/chart186.xml"/>
  <Override ContentType="application/vnd.openxmlformats-officedocument.drawingml.chart+xml" PartName="/xl/charts/chart55.xml"/>
  <Override ContentType="application/vnd.openxmlformats-officedocument.drawingml.chart+xml" PartName="/xl/charts/chart160.xml"/>
  <Override ContentType="application/vnd.openxmlformats-officedocument.drawingml.chart+xml" PartName="/xl/charts/chart12.xml"/>
  <Override ContentType="application/vnd.openxmlformats-officedocument.drawingml.chart+xml" PartName="/xl/charts/chart195.xml"/>
  <Override ContentType="application/vnd.openxmlformats-officedocument.drawingml.chart+xml" PartName="/xl/charts/chart38.xml"/>
  <Override ContentType="application/vnd.openxmlformats-officedocument.drawingml.chart+xml" PartName="/xl/charts/chart100.xml"/>
  <Override ContentType="application/vnd.openxmlformats-officedocument.drawingml.chart+xml" PartName="/xl/charts/chart152.xml"/>
  <Override ContentType="application/vnd.openxmlformats-officedocument.drawingml.chart+xml" PartName="/xl/charts/chart98.xml"/>
  <Override ContentType="application/vnd.openxmlformats-officedocument.drawingml.chart+xml" PartName="/xl/charts/chart190.xml"/>
  <Override ContentType="application/vnd.openxmlformats-officedocument.drawingml.chart+xml" PartName="/xl/charts/chart83.xml"/>
  <Override ContentType="application/vnd.openxmlformats-officedocument.drawingml.chart+xml" PartName="/xl/charts/chart66.xml"/>
  <Override ContentType="application/vnd.openxmlformats-officedocument.drawingml.chart+xml" PartName="/xl/charts/chart124.xml"/>
  <Override ContentType="application/vnd.openxmlformats-officedocument.drawingml.chart+xml" PartName="/xl/charts/chart70.xml"/>
  <Override ContentType="application/vnd.openxmlformats-officedocument.drawingml.chart+xml" PartName="/xl/charts/chart171.xml"/>
  <Override ContentType="application/vnd.openxmlformats-officedocument.drawingml.chart+xml" PartName="/xl/charts/chart40.xml"/>
  <Override ContentType="application/vnd.openxmlformats-officedocument.drawingml.chart+xml" PartName="/xl/charts/chart107.xml"/>
  <Override ContentType="application/vnd.openxmlformats-officedocument.drawingml.chart+xml" PartName="/xl/charts/chart9.xml"/>
  <Override ContentType="application/vnd.openxmlformats-officedocument.drawingml.chart+xml" PartName="/xl/charts/chart19.xml"/>
  <Override ContentType="application/vnd.openxmlformats-officedocument.drawingml.chart+xml" PartName="/xl/charts/chart23.xml"/>
  <Override ContentType="application/vnd.openxmlformats-officedocument.drawingml.chart+xml" PartName="/xl/charts/chart167.xml"/>
  <Override ContentType="application/vnd.openxmlformats-officedocument.drawingml.chart+xml" PartName="/xl/charts/chart52.xml"/>
  <Override ContentType="application/vnd.openxmlformats-officedocument.drawingml.chart+xml" PartName="/xl/charts/chart18.xml"/>
  <Override ContentType="application/vnd.openxmlformats-officedocument.drawingml.chart+xml" PartName="/xl/charts/chart172.xml"/>
  <Override ContentType="application/vnd.openxmlformats-officedocument.drawingml.chart+xml" PartName="/xl/charts/chart95.xml"/>
  <Override ContentType="application/vnd.openxmlformats-officedocument.drawingml.chart+xml" PartName="/xl/charts/chart138.xml"/>
  <Override ContentType="application/vnd.openxmlformats-officedocument.drawingml.chart+xml" PartName="/xl/charts/chart77.xml"/>
  <Override ContentType="application/vnd.openxmlformats-officedocument.drawingml.chart+xml" PartName="/xl/charts/chart105.xml"/>
  <Override ContentType="application/vnd.openxmlformats-officedocument.drawingml.chart+xml" PartName="/xl/charts/chart34.xml"/>
  <Override ContentType="application/vnd.openxmlformats-officedocument.drawingml.chart+xml" PartName="/xl/charts/chart202.xml"/>
  <Override ContentType="application/vnd.openxmlformats-officedocument.drawingml.chart+xml" PartName="/xl/charts/chart8.xml"/>
  <Override ContentType="application/vnd.openxmlformats-officedocument.drawingml.chart+xml" PartName="/xl/charts/chart42.xml"/>
  <Override ContentType="application/vnd.openxmlformats-officedocument.drawingml.chart+xml" PartName="/xl/charts/chart148.xml"/>
  <Override ContentType="application/vnd.openxmlformats-officedocument.drawingml.chart+xml" PartName="/xl/charts/chart199.xml"/>
  <Override ContentType="application/vnd.openxmlformats-officedocument.drawingml.chart+xml" PartName="/xl/charts/chart156.xml"/>
  <Override ContentType="application/vnd.openxmlformats-officedocument.drawingml.chart+xml" PartName="/xl/charts/chart182.xml"/>
  <Override ContentType="application/vnd.openxmlformats-officedocument.drawingml.chart+xml" PartName="/xl/charts/chart113.xml"/>
  <Override ContentType="application/vnd.openxmlformats-officedocument.drawingml.chart+xml" PartName="/xl/charts/chart89.xml"/>
  <Override ContentType="application/vnd.openxmlformats-officedocument.drawingml.chart+xml" PartName="/xl/charts/chart46.xml"/>
  <Override ContentType="application/vnd.openxmlformats-officedocument.drawingml.chart+xml" PartName="/xl/charts/chart187.xml"/>
  <Override ContentType="application/vnd.openxmlformats-officedocument.drawingml.chart+xml" PartName="/xl/charts/chart4.xml"/>
  <Override ContentType="application/vnd.openxmlformats-officedocument.drawingml.chart+xml" PartName="/xl/charts/chart144.xml"/>
  <Override ContentType="application/vnd.openxmlformats-officedocument.drawingml.chart+xml" PartName="/xl/charts/chart101.xml"/>
  <Override ContentType="application/vnd.openxmlformats-officedocument.drawingml.chart+xml" PartName="/xl/charts/chart28.xml"/>
  <Override ContentType="application/vnd.openxmlformats-officedocument.drawingml.chart+xml" PartName="/xl/charts/chart162.xml"/>
  <Override ContentType="application/vnd.openxmlformats-officedocument.drawingml.chart+xml" PartName="/xl/charts/chart80.xml"/>
  <Override ContentType="application/vnd.openxmlformats-officedocument.drawingml.chart+xml" PartName="/xl/charts/chart133.xml"/>
  <Override ContentType="application/vnd.openxmlformats-officedocument.drawingml.chart+xml" PartName="/xl/charts/chart62.xml"/>
  <Override ContentType="application/vnd.openxmlformats-officedocument.drawingml.chart+xml" PartName="/xl/charts/chart176.xml"/>
  <Override ContentType="application/vnd.openxmlformats-officedocument.drawingml.chart+xml" PartName="/xl/charts/chart128.xml"/>
  <Override ContentType="application/vnd.openxmlformats-officedocument.drawingml.chart+xml" PartName="/xl/charts/chart90.xml"/>
  <Override ContentType="application/vnd.openxmlformats-officedocument.drawingml.chart+xml" PartName="/xl/charts/chart117.xml"/>
  <Override ContentType="application/vnd.openxmlformats-officedocument.drawingml.chart+xml" PartName="/xl/charts/chart177.xml"/>
  <Override ContentType="application/vnd.openxmlformats-officedocument.drawingml.chart+xml" PartName="/xl/charts/chart134.xml"/>
  <Override ContentType="application/vnd.openxmlformats-officedocument.drawingml.chart+xml" PartName="/xl/charts/chart30.xml"/>
  <Override ContentType="application/vnd.openxmlformats-officedocument.drawingml.chart+xml" PartName="/xl/charts/chart13.xml"/>
  <Override ContentType="application/vnd.openxmlformats-officedocument.drawingml.chart+xml" PartName="/xl/charts/chart151.xml"/>
  <Override ContentType="application/vnd.openxmlformats-officedocument.drawingml.chart+xml" PartName="/xl/charts/chart194.xml"/>
  <Override ContentType="application/vnd.openxmlformats-officedocument.drawingml.chart+xml" PartName="/xl/charts/chart39.xml"/>
  <Override ContentType="application/vnd.openxmlformats-officedocument.drawingml.chart+xml" PartName="/xl/charts/chart56.xml"/>
  <Override ContentType="application/vnd.openxmlformats-officedocument.drawingml.chart+xml" PartName="/xl/charts/chart99.xml"/>
  <Override ContentType="application/vnd.openxmlformats-officedocument.drawingml.chart+xml" PartName="/xl/charts/chart73.xml"/>
  <Override ContentType="application/vnd.openxmlformats-officedocument.drawingml.chart+xml" PartName="/xl/charts/chart3.xml"/>
  <Override ContentType="application/vnd.openxmlformats-officedocument.drawingml.chart+xml" PartName="/xl/charts/chart41.xml"/>
  <Override ContentType="application/vnd.openxmlformats-officedocument.drawingml.chart+xml" PartName="/xl/charts/chart166.xml"/>
  <Override ContentType="application/vnd.openxmlformats-officedocument.drawingml.chart+xml" PartName="/xl/charts/chart84.xml"/>
  <Override ContentType="application/vnd.openxmlformats-officedocument.drawingml.chart+xml" PartName="/xl/charts/chart123.xml"/>
  <Override ContentType="application/vnd.openxmlformats-officedocument.drawingml.chart+xml" PartName="/xl/charts/chart149.xml"/>
  <Override ContentType="application/vnd.openxmlformats-officedocument.drawingml.chart+xml" PartName="/xl/charts/chart183.xml"/>
  <Override ContentType="application/vnd.openxmlformats-officedocument.drawingml.chart+xml" PartName="/xl/charts/chart106.xml"/>
  <Override ContentType="application/vnd.openxmlformats-officedocument.drawingml.chart+xml" PartName="/xl/charts/chart67.xml"/>
  <Override ContentType="application/vnd.openxmlformats-officedocument.drawingml.chart+xml" PartName="/xl/charts/chart24.xml"/>
  <Override ContentType="application/vnd.openxmlformats-officedocument.drawingml.chart+xml" PartName="/xl/charts/chart140.xml"/>
  <Override ContentType="application/vnd.openxmlformats-officedocument.drawingml.chart+xml" PartName="/xl/charts/chart7.xml"/>
  <Override ContentType="application/vnd.openxmlformats-officedocument.drawingml.chart+xml" PartName="/xl/charts/chart181.xml"/>
  <Override ContentType="application/vnd.openxmlformats-officedocument.drawingml.chart+xml" PartName="/xl/charts/chart61.xml"/>
  <Override ContentType="application/vnd.openxmlformats-officedocument.drawingml.chart+xml" PartName="/xl/charts/chart130.xml"/>
  <Override ContentType="application/vnd.openxmlformats-officedocument.drawingml.chart+xml" PartName="/xl/charts/chart122.xml"/>
  <Override ContentType="application/vnd.openxmlformats-officedocument.drawingml.chart+xml" PartName="/xl/charts/chart17.xml"/>
  <Override ContentType="application/vnd.openxmlformats-officedocument.drawingml.chart+xml" PartName="/xl/charts/chart173.xml"/>
  <Override ContentType="application/vnd.openxmlformats-officedocument.drawingml.chart+xml" PartName="/xl/charts/chart25.xml"/>
  <Override ContentType="application/vnd.openxmlformats-officedocument.drawingml.chart+xml" PartName="/xl/charts/chart68.xml"/>
  <Override ContentType="application/vnd.openxmlformats-officedocument.drawingml.chart+xml" PartName="/xl/charts/chart165.xml"/>
  <Override ContentType="application/vnd.openxmlformats-officedocument.drawingml.chart+xml" PartName="/xl/charts/chart161.xml"/>
  <Override ContentType="application/vnd.openxmlformats-officedocument.drawingml.chart+xml" PartName="/xl/charts/chart29.xml"/>
  <Override ContentType="application/vnd.openxmlformats-officedocument.drawingml.chart+xml" PartName="/xl/charts/chart188.xml"/>
  <Override ContentType="application/vnd.openxmlformats-officedocument.drawingml.chart+xml" PartName="/xl/charts/chart157.xml"/>
  <Override ContentType="application/vnd.openxmlformats-officedocument.drawingml.chart+xml" PartName="/xl/charts/chart33.xml"/>
  <Override ContentType="application/vnd.openxmlformats-officedocument.drawingml.chart+xml" PartName="/xl/charts/chart76.xml"/>
  <Override ContentType="application/vnd.openxmlformats-officedocument.drawingml.chart+xml" PartName="/xl/charts/chart114.xml"/>
  <Override ContentType="application/vnd.openxmlformats-officedocument.drawingml.chart+xml" PartName="/xl/charts/chart129.xml"/>
  <Override ContentType="application/vnd.openxmlformats-officedocument.drawingml.chart+xml" PartName="/xl/charts/chart45.xml"/>
  <Override ContentType="application/vnd.openxmlformats-officedocument.drawingml.chart+xml" PartName="/xl/charts/chart102.xml"/>
  <Override ContentType="application/vnd.openxmlformats-officedocument.drawingml.chart+xml" PartName="/xl/charts/chart145.xml"/>
  <Override ContentType="application/vnd.openxmlformats-officedocument.drawingml.chart+xml" PartName="/xl/charts/chart92.xml"/>
  <Override ContentType="application/vnd.openxmlformats-officedocument.drawingml.chart+xml" PartName="/xl/charts/chart150.xml"/>
  <Override ContentType="application/vnd.openxmlformats-officedocument.drawingml.chart+xml" PartName="/xl/charts/chart88.xml"/>
  <Override ContentType="application/vnd.openxmlformats-officedocument.drawingml.chart+xml" PartName="/xl/charts/chart193.xml"/>
  <Override ContentType="application/vnd.openxmlformats-officedocument.drawingml.chart+xml" PartName="/xl/charts/chart57.xml"/>
  <Override ContentType="application/vnd.openxmlformats-officedocument.drawingml.chart+xml" PartName="/xl/charts/chart109.xml"/>
  <Override ContentType="application/vnd.openxmlformats-officedocument.drawingml.chart+xml" PartName="/xl/charts/chart14.xml"/>
  <Override ContentType="application/vnd.openxmlformats-officedocument.drawingml.chart+xml" PartName="/xl/charts/chart72.xml"/>
  <Override ContentType="application/vnd.openxmlformats-officedocument.drawingml.chart+xml" PartName="/xl/charts/chart118.xml"/>
  <Override ContentType="application/vnd.openxmlformats-officedocument.drawingml.chart+xml" PartName="/xl/charts/chart81.xml"/>
  <Override ContentType="application/vnd.openxmlformats-officedocument.drawingml.chart+xml" PartName="/xl/charts/chart126.xml"/>
  <Override ContentType="application/vnd.openxmlformats-officedocument.drawingml.chart+xml" PartName="/xl/charts/chart169.xml"/>
  <Override ContentType="application/vnd.openxmlformats-officedocument.drawingml.chart+xml" PartName="/xl/charts/chart21.xml"/>
  <Override ContentType="application/vnd.openxmlformats-officedocument.drawingml.chart+xml" PartName="/xl/charts/chart64.xml"/>
  <Override ContentType="application/vnd.openxmlformats-officedocument.drawingml.chart+xml" PartName="/xl/charts/chart85.xml"/>
  <Override ContentType="application/vnd.openxmlformats-officedocument.drawingml.chart+xml" PartName="/xl/charts/chart203.xml"/>
  <Override ContentType="application/vnd.openxmlformats-officedocument.drawingml.chart+xml" PartName="/xl/charts/chart53.xml"/>
  <Override ContentType="application/vnd.openxmlformats-officedocument.drawingml.chart+xml" PartName="/xl/charts/chart154.xml"/>
  <Override ContentType="application/vnd.openxmlformats-officedocument.drawingml.chart+xml" PartName="/xl/charts/chart10.xml"/>
  <Override ContentType="application/vnd.openxmlformats-officedocument.drawingml.chart+xml" PartName="/xl/charts/chart111.xml"/>
  <Override ContentType="application/vnd.openxmlformats-officedocument.drawingml.chart+xml" PartName="/xl/charts/chart184.xml"/>
  <Override ContentType="application/vnd.openxmlformats-officedocument.drawingml.chart+xml" PartName="/xl/charts/chart197.xml"/>
  <Override ContentType="application/vnd.openxmlformats-officedocument.drawingml.chart+xml" PartName="/xl/charts/chart137.xml"/>
  <Override ContentType="application/vnd.openxmlformats-officedocument.drawingml.chart+xml" PartName="/xl/charts/chart96.xml"/>
  <Override ContentType="application/vnd.openxmlformats-officedocument.drawingml.chart+xml" PartName="/xl/charts/chart49.xml"/>
  <Override ContentType="application/vnd.openxmlformats-officedocument.drawingml.chart+xml" PartName="/xl/charts/chart79.xml"/>
  <Override ContentType="application/vnd.openxmlformats-officedocument.drawingml.chart+xml" PartName="/xl/charts/chart141.xml"/>
  <Override ContentType="application/vnd.openxmlformats-officedocument.drawingml.chart+xml" PartName="/xl/charts/chart36.xml"/>
  <Override ContentType="application/vnd.openxmlformats-officedocument.drawingml.chart+xml" PartName="/xl/charts/chart44.xml"/>
  <Override ContentType="application/vnd.openxmlformats-officedocument.drawingml.chart+xml" PartName="/xl/charts/chart121.xml"/>
  <Override ContentType="application/vnd.openxmlformats-officedocument.drawingml.chart+xml" PartName="/xl/charts/chart87.xml"/>
  <Override ContentType="application/vnd.openxmlformats-officedocument.drawingml.chart+xml" PartName="/xl/charts/chart103.xml"/>
  <Override ContentType="application/vnd.openxmlformats-officedocument.drawingml.chart+xml" PartName="/xl/charts/chart164.xml"/>
  <Override ContentType="application/vnd.openxmlformats-officedocument.drawingml.chart+xml" PartName="/xl/charts/chart26.xml"/>
  <Override ContentType="application/vnd.openxmlformats-officedocument.drawingml.chart+xml" PartName="/xl/charts/chart69.xml"/>
  <Override ContentType="application/vnd.openxmlformats-officedocument.drawingml.chart+xml" PartName="/xl/charts/chart60.xml"/>
  <Override ContentType="application/vnd.openxmlformats-officedocument.drawingml.chart+xml" PartName="/xl/charts/chart16.xml"/>
  <Override ContentType="application/vnd.openxmlformats-officedocument.drawingml.chart+xml" PartName="/xl/charts/chart59.xml"/>
  <Override ContentType="application/vnd.openxmlformats-officedocument.drawingml.chart+xml" PartName="/xl/charts/chart158.xml"/>
  <Override ContentType="application/vnd.openxmlformats-officedocument.drawingml.chart+xml" PartName="/xl/charts/chart174.xml"/>
  <Override ContentType="application/vnd.openxmlformats-officedocument.drawingml.chart+xml" PartName="/xl/charts/chart131.xml"/>
  <Override ContentType="application/vnd.openxmlformats-officedocument.drawingml.chart+xml" PartName="/xl/charts/chart50.xml"/>
  <Override ContentType="application/vnd.openxmlformats-officedocument.drawingml.chart+xml" PartName="/xl/charts/chart93.xml"/>
  <Override ContentType="application/vnd.openxmlformats-officedocument.drawingml.chart+xml" PartName="/xl/charts/chart192.xml"/>
  <Override ContentType="application/vnd.openxmlformats-officedocument.drawingml.chart+xml" PartName="/xl/charts/chart6.xml"/>
  <Override ContentType="application/vnd.openxmlformats-officedocument.drawingml.chart+xml" PartName="/xl/charts/chart146.xml"/>
  <Override ContentType="application/vnd.openxmlformats-officedocument.drawingml.chart+xml" PartName="/xl/charts/chart200.xml"/>
  <Override ContentType="application/vnd.openxmlformats-officedocument.drawingml.chart+xml" PartName="/xl/charts/chart189.xml"/>
  <Override ContentType="application/vnd.openxmlformats-officedocument.drawingml.chart+xml" PartName="/xl/charts/chart32.xml"/>
  <Override ContentType="application/vnd.openxmlformats-officedocument.drawingml.chart+xml" PartName="/xl/charts/chart180.xml"/>
  <Override ContentType="application/vnd.openxmlformats-officedocument.drawingml.chart+xml" PartName="/xl/charts/chart75.xml"/>
  <Override ContentType="application/vnd.openxmlformats-officedocument.drawingml.chart+xml" PartName="/xl/charts/chart115.xml"/>
  <Override ContentType="application/vnd.openxmlformats-officedocument.drawingml.chart+xml" PartName="/xl/charts/chart65.xml"/>
  <Override ContentType="application/vnd.openxmlformats-officedocument.drawingml.chart+xml" PartName="/xl/charts/chart142.xml"/>
  <Override ContentType="application/vnd.openxmlformats-officedocument.drawingml.chart+xml" PartName="/xl/charts/chart185.xml"/>
  <Override ContentType="application/vnd.openxmlformats-officedocument.drawingml.chart+xml" PartName="/xl/charts/chart82.xml"/>
  <Override ContentType="application/vnd.openxmlformats-officedocument.drawingml.chart+xml" PartName="/xl/charts/chart125.xml"/>
  <Override ContentType="application/vnd.openxmlformats-officedocument.drawingml.chart+xml" PartName="/xl/charts/chart48.xml"/>
  <Override ContentType="application/vnd.openxmlformats-officedocument.drawingml.chart+xml" PartName="/xl/charts/chart168.xml"/>
  <Override ContentType="application/vnd.openxmlformats-officedocument.drawingml.chart+xml" PartName="/xl/charts/chart22.xml"/>
  <Override ContentType="application/vnd.openxmlformats-officedocument.drawingml.chart+xml" PartName="/xl/charts/chart108.xml"/>
  <Override ContentType="application/vnd.openxmlformats-officedocument.drawingml.chart+xml" PartName="/xl/charts/chart136.xml"/>
  <Override ContentType="application/vnd.openxmlformats-officedocument.drawingml.chart+xml" PartName="/xl/charts/chart11.xml"/>
  <Override ContentType="application/vnd.openxmlformats-officedocument.drawingml.chart+xml" PartName="/xl/charts/chart196.xml"/>
  <Override ContentType="application/vnd.openxmlformats-officedocument.drawingml.chart+xml" PartName="/xl/charts/chart71.xml"/>
  <Override ContentType="application/vnd.openxmlformats-officedocument.drawingml.chart+xml" PartName="/xl/charts/chart54.xml"/>
  <Override ContentType="application/vnd.openxmlformats-officedocument.drawingml.chart+xml" PartName="/xl/charts/chart97.xml"/>
  <Override ContentType="application/vnd.openxmlformats-officedocument.drawingml.chart+xml" PartName="/xl/charts/chart37.xml"/>
  <Override ContentType="application/vnd.openxmlformats-officedocument.drawingml.chart+xml" PartName="/xl/charts/chart170.xml"/>
  <Override ContentType="application/vnd.openxmlformats-officedocument.drawingml.chart+xml" PartName="/xl/charts/chart110.xml"/>
  <Override ContentType="application/vnd.openxmlformats-officedocument.drawingml.chart+xml" PartName="/xl/charts/chart179.xml"/>
  <Override ContentType="application/vnd.openxmlformats-officedocument.drawingml.chart+xml" PartName="/xl/charts/chart153.xml"/>
  <Override ContentType="application/vnd.openxmlformats-officedocument.drawingml.chart+xml" PartName="/xl/charts/chart1.xml"/>
  <Override ContentType="application/vnd.openxmlformats-officedocument.drawingml.chart+xml" PartName="/xl/charts/chart119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formacje o arkuszu ( 1 )" sheetId="1" r:id="rId4"/>
    <sheet state="visible" name="Wzrost" sheetId="2" r:id="rId5"/>
    <sheet state="visible" name="Aktualna sytuacja w Polsce" sheetId="3" r:id="rId6"/>
    <sheet state="visible" name="Testy" sheetId="4" r:id="rId7"/>
    <sheet state="visible" name=" Testy w województwach" sheetId="5" r:id="rId8"/>
    <sheet state="visible" name="Wzrost w województwach" sheetId="6" r:id="rId9"/>
    <sheet state="visible" name="Wzrost w powiatach" sheetId="7" r:id="rId10"/>
    <sheet state="visible" name="Województwa - wykresy" sheetId="8" r:id="rId11"/>
    <sheet state="visible" name="Informacje o zgonach do 09.10" sheetId="9" r:id="rId12"/>
    <sheet state="visible" name="Sytuacja epidemiologiczna" sheetId="10" r:id="rId13"/>
    <sheet state="visible" name="Inne" sheetId="11" r:id="rId14"/>
  </sheets>
  <definedNames/>
  <calcPr/>
</workbook>
</file>

<file path=xl/sharedStrings.xml><?xml version="1.0" encoding="utf-8"?>
<sst xmlns="http://schemas.openxmlformats.org/spreadsheetml/2006/main" count="9521" uniqueCount="523">
  <si>
    <t>COVID-19 w Polsce</t>
  </si>
  <si>
    <r>
      <t xml:space="preserve">Autor zbioru danych: </t>
    </r>
    <r>
      <rPr>
        <b/>
      </rPr>
      <t>Michał Rogalski</t>
    </r>
  </si>
  <si>
    <t>contact.micalrg@gmail.com</t>
  </si>
  <si>
    <t>www.micalrg.pl</t>
  </si>
  <si>
    <t>www.facebook.com/micalrg.graf</t>
  </si>
  <si>
    <t>www.twitter.com/micalrg</t>
  </si>
  <si>
    <t>Udostępnianie i korzystanie z danych w arkuszu dozwolone tylko z podaniem źródła i autora.</t>
  </si>
  <si>
    <t>↓</t>
  </si>
  <si>
    <r>
      <rPr>
        <b/>
      </rPr>
      <t>Źródło:</t>
    </r>
    <r>
      <t xml:space="preserve"> Dane zebrane na podstawie raportów podawanych przez Ministerstwo Zdrowia</t>
    </r>
  </si>
  <si>
    <t>Jeżeli widzisz błąd, znalazłeś brakujące dane lub masz jakieś uwagi koniecznie daj znać!</t>
  </si>
  <si>
    <r>
      <rPr>
        <sz val="11.0"/>
      </rPr>
      <t>Komunikaty</t>
    </r>
    <r>
      <rPr>
        <color rgb="FF15874F"/>
        <sz val="11.0"/>
      </rPr>
      <t xml:space="preserve"> </t>
    </r>
  </si>
  <si>
    <t>inne</t>
  </si>
  <si>
    <r>
      <t xml:space="preserve">| </t>
    </r>
    <r>
      <rPr>
        <b/>
      </rPr>
      <t>Zakładka 'Informacje o zgonach' aktualizowana do 09.10.</t>
    </r>
    <r>
      <t xml:space="preserve"> Od dnia 10.10 Ministerstwo Zdrowia przestało publikować dokładne dane o osobach zmarłych. Zmianę tłumaczono "wydłużającą się formą komunikatów".</t>
    </r>
  </si>
  <si>
    <t>-</t>
  </si>
  <si>
    <t>zmiany struktur tabeli</t>
  </si>
  <si>
    <t xml:space="preserve">| brak </t>
  </si>
  <si>
    <t>aktualizacja / opóźnienia</t>
  </si>
  <si>
    <t>| brak opóźnień aktualizacji powyżej 2h od publikacji danych</t>
  </si>
  <si>
    <t>UWAGI</t>
  </si>
  <si>
    <r>
      <t xml:space="preserve">1. Przy dużym ruchu w arkuszu może się on niektórym wyświetlać w uproszczonym widoku HTML. W tym widoku </t>
    </r>
    <r>
      <rPr>
        <b/>
      </rPr>
      <t>nie działa m. in. blokowanie kolumn i wierszy</t>
    </r>
    <r>
      <t xml:space="preserve">. </t>
    </r>
  </si>
  <si>
    <r>
      <t xml:space="preserve">Legenda skali kolorystycznej </t>
    </r>
    <r>
      <rPr>
        <color rgb="FF000000"/>
      </rPr>
      <t>potwierdzonych przypadków</t>
    </r>
    <r>
      <t>:</t>
    </r>
  </si>
  <si>
    <t>Aktualizacja danych:</t>
  </si>
  <si>
    <t>Karta</t>
  </si>
  <si>
    <t>Data ost. aktualizacji</t>
  </si>
  <si>
    <t>Wzrost</t>
  </si>
  <si>
    <t>21-50</t>
  </si>
  <si>
    <t>Aktualna sytuacja w Polsce</t>
  </si>
  <si>
    <t>51-100</t>
  </si>
  <si>
    <t>Testy</t>
  </si>
  <si>
    <t>101-250</t>
  </si>
  <si>
    <t>Testy w województwach</t>
  </si>
  <si>
    <t>251-500</t>
  </si>
  <si>
    <t>Wzrost w województwach</t>
  </si>
  <si>
    <t>501-1000</t>
  </si>
  <si>
    <t>Informacje o zgonach</t>
  </si>
  <si>
    <t>1001-2500</t>
  </si>
  <si>
    <t>Sytuacja epidemiologiczna</t>
  </si>
  <si>
    <t>2501-5000</t>
  </si>
  <si>
    <t>5001-10000</t>
  </si>
  <si>
    <t>10001-20000</t>
  </si>
  <si>
    <t>20000+</t>
  </si>
  <si>
    <r>
      <rPr>
        <color rgb="FF000000"/>
        <u/>
      </rPr>
      <t>Pobierz</t>
    </r>
    <r>
      <t xml:space="preserve"> kopię arkusza na swój Dysk </t>
    </r>
    <r>
      <rPr>
        <color rgb="FF4285F4"/>
      </rPr>
      <t>G</t>
    </r>
    <r>
      <rPr>
        <color rgb="FFDC1111"/>
      </rPr>
      <t>o</t>
    </r>
    <r>
      <rPr>
        <color rgb="FFEBB922"/>
      </rPr>
      <t>o</t>
    </r>
    <r>
      <rPr>
        <color rgb="FF4285F4"/>
      </rPr>
      <t>g</t>
    </r>
    <r>
      <rPr>
        <color rgb="FF34A853"/>
      </rPr>
      <t>l</t>
    </r>
    <r>
      <rPr>
        <color rgb="FFDC1111"/>
      </rPr>
      <t>e</t>
    </r>
  </si>
  <si>
    <r>
      <rPr>
        <b/>
      </rPr>
      <t xml:space="preserve">Link do udostępnienia: </t>
    </r>
    <r>
      <rPr>
        <color rgb="FF434343"/>
      </rPr>
      <t>bit.ly/covid19-poland</t>
    </r>
  </si>
  <si>
    <t>Data</t>
  </si>
  <si>
    <t>Nowe przypadki</t>
  </si>
  <si>
    <t>Osoby z wynikiem neg. przy ponownym tescie, osoby zdublowane, osoby błędnie zaraportowane</t>
  </si>
  <si>
    <r>
      <t xml:space="preserve">Przyrost nowych przypadków </t>
    </r>
    <r>
      <rPr/>
      <t>(od sumy potwerdzonych przypadków)</t>
    </r>
  </si>
  <si>
    <r>
      <t xml:space="preserve">Przyrost nowych przypadków </t>
    </r>
    <r>
      <rPr/>
      <t>(od aktywnych przypakdów)</t>
    </r>
  </si>
  <si>
    <r>
      <t xml:space="preserve">Zmiana % liczby aktywnych przypadków </t>
    </r>
    <r>
      <rPr/>
      <t>(od aktywnych przypakdów)</t>
    </r>
  </si>
  <si>
    <t>Nowe zgony</t>
  </si>
  <si>
    <t>Nowe wyzdrowienia</t>
  </si>
  <si>
    <t>Zmiana liczby nieaktywnych przypadków</t>
  </si>
  <si>
    <t>Zmiana liczby aktywnych przypadków</t>
  </si>
  <si>
    <t>Suma potwierdzonych przypadków</t>
  </si>
  <si>
    <t>Suma zgonów</t>
  </si>
  <si>
    <t>Suma wyzdrowień</t>
  </si>
  <si>
    <t>Liczba nieaktywnych przypadków</t>
  </si>
  <si>
    <t>Liczba aktywnych przypadków</t>
  </si>
  <si>
    <t>Zapadalność na 1 mln. mieszkańców (38,38 mln.)</t>
  </si>
  <si>
    <t>% ludności zarażone</t>
  </si>
  <si>
    <r>
      <t xml:space="preserve">% zgonów </t>
    </r>
    <r>
      <rPr/>
      <t>w przypadkach nieaktywnych</t>
    </r>
  </si>
  <si>
    <r>
      <t xml:space="preserve">% wyzdrowień </t>
    </r>
    <r>
      <rPr/>
      <t>w przypadkach nieaktywnych</t>
    </r>
  </si>
  <si>
    <t>% zgonów</t>
  </si>
  <si>
    <t>% wyzdrowień</t>
  </si>
  <si>
    <t>% nieaktywnych przypadków</t>
  </si>
  <si>
    <t>% aktywnych przypadków</t>
  </si>
  <si>
    <t>n/a</t>
  </si>
  <si>
    <t>Województwo</t>
  </si>
  <si>
    <r>
      <t>Zgony</t>
    </r>
    <r>
      <rPr>
        <color rgb="FFD21B1B"/>
      </rPr>
      <t>*</t>
    </r>
  </si>
  <si>
    <r>
      <t xml:space="preserve">Wyzdrowienia </t>
    </r>
    <r>
      <rPr>
        <color rgb="FFEA4335"/>
      </rPr>
      <t>*</t>
    </r>
  </si>
  <si>
    <t>Nieaktywne przypadki</t>
  </si>
  <si>
    <r>
      <t>Aktywne przypadki</t>
    </r>
    <r>
      <rPr>
        <color rgb="FFD21B1B"/>
      </rPr>
      <t>*</t>
    </r>
  </si>
  <si>
    <t>data ostatniego przypadku</t>
  </si>
  <si>
    <r>
      <t xml:space="preserve">dzisiaj + </t>
    </r>
    <r>
      <rPr>
        <color rgb="FF999999"/>
      </rPr>
      <t>(14.10)</t>
    </r>
  </si>
  <si>
    <r>
      <t>wczoraj +</t>
    </r>
    <r>
      <rPr>
        <color rgb="FF999999"/>
      </rPr>
      <t xml:space="preserve"> </t>
    </r>
    <r>
      <rPr>
        <color rgb="FF999999"/>
      </rPr>
      <t>(13.10)</t>
    </r>
  </si>
  <si>
    <t>Populacja (2019)</t>
  </si>
  <si>
    <r>
      <t>Zapadalność na</t>
    </r>
    <r>
      <rPr>
        <u/>
      </rPr>
      <t xml:space="preserve"> 1 tys. osób</t>
    </r>
  </si>
  <si>
    <r>
      <t xml:space="preserve">Zgony na </t>
    </r>
    <r>
      <rPr>
        <u/>
      </rPr>
      <t>1 tys. osób</t>
    </r>
  </si>
  <si>
    <r>
      <t>Aktywne przypadki na</t>
    </r>
    <r>
      <rPr>
        <u/>
      </rPr>
      <t xml:space="preserve"> 1 tys. osób</t>
    </r>
  </si>
  <si>
    <t>Liczba zarażeń na jeden zgon</t>
  </si>
  <si>
    <t>% zdrowych</t>
  </si>
  <si>
    <t>Śląskie</t>
  </si>
  <si>
    <t>Mazowieckie</t>
  </si>
  <si>
    <t>Małopolskie</t>
  </si>
  <si>
    <t>Wielkopolskie</t>
  </si>
  <si>
    <t>Łódzkie</t>
  </si>
  <si>
    <t>Pomorskie</t>
  </si>
  <si>
    <t>Dolnośląskie</t>
  </si>
  <si>
    <t>Podkarpackie</t>
  </si>
  <si>
    <t>Kujawsko-Pomorskie</t>
  </si>
  <si>
    <t>Lubelskie</t>
  </si>
  <si>
    <t>Opolskie</t>
  </si>
  <si>
    <t>Świętokrzyskie</t>
  </si>
  <si>
    <t>Podlaskie</t>
  </si>
  <si>
    <t>Zachodniopomorskie</t>
  </si>
  <si>
    <t>Warmińsko-Mazurskie</t>
  </si>
  <si>
    <t>Lubuskie</t>
  </si>
  <si>
    <t>POLSKA</t>
  </si>
  <si>
    <r>
      <rPr>
        <b/>
        <sz val="12.0"/>
      </rPr>
      <t xml:space="preserve">* </t>
    </r>
    <r>
      <rPr>
        <color rgb="FF000000"/>
      </rPr>
      <t xml:space="preserve">Dane o </t>
    </r>
    <r>
      <rPr>
        <b/>
        <color rgb="FF15874F"/>
      </rPr>
      <t>wyzdrowieniach</t>
    </r>
    <r>
      <rPr>
        <color rgb="FF000000"/>
      </rPr>
      <t xml:space="preserve"> i </t>
    </r>
    <r>
      <rPr>
        <b/>
        <color rgb="FF000000"/>
      </rPr>
      <t>zgonach</t>
    </r>
    <r>
      <rPr>
        <color rgb="FF000000"/>
      </rPr>
      <t xml:space="preserve"> w woj. na podstawie raportów WSSE i UW. Możliwy brak zgodności sumy </t>
    </r>
    <r>
      <rPr>
        <b/>
        <color rgb="FF15874F"/>
      </rPr>
      <t>wyzdrowień</t>
    </r>
    <r>
      <rPr>
        <color rgb="FF15874F"/>
      </rPr>
      <t xml:space="preserve">, </t>
    </r>
    <r>
      <rPr>
        <b/>
        <color rgb="FF000000"/>
      </rPr>
      <t>zgonów</t>
    </r>
    <r>
      <rPr>
        <color rgb="FF000000"/>
      </rPr>
      <t xml:space="preserve"> i </t>
    </r>
    <r>
      <rPr>
        <b/>
        <color rgb="FFFF6D01"/>
      </rPr>
      <t>aktywnych przypakdów</t>
    </r>
    <r>
      <rPr>
        <color rgb="FF000000"/>
      </rPr>
      <t xml:space="preserve"> z dziennym raportem MZ.         </t>
    </r>
    <r>
      <t xml:space="preserve">                                                               </t>
    </r>
  </si>
  <si>
    <r>
      <t>1</t>
    </r>
    <r>
      <rPr>
        <color rgb="FF38761D"/>
        <sz val="9.0"/>
      </rPr>
      <t>▲</t>
    </r>
  </si>
  <si>
    <r>
      <t>1</t>
    </r>
    <r>
      <rPr>
        <color rgb="FFFF0000"/>
        <sz val="9.0"/>
      </rPr>
      <t>▼</t>
    </r>
  </si>
  <si>
    <t>Suma przebadanych osób</t>
  </si>
  <si>
    <t>Nowe przebadne osoby</t>
  </si>
  <si>
    <t>Suma wykonanych testów</t>
  </si>
  <si>
    <t>Dobowa liczba wykonanych testów</t>
  </si>
  <si>
    <r>
      <t xml:space="preserve">Liczba przeprowadzonych testów na </t>
    </r>
    <r>
      <rPr>
        <u/>
      </rPr>
      <t>1 tys.</t>
    </r>
    <r>
      <t xml:space="preserve"> obywateli</t>
    </r>
  </si>
  <si>
    <t>Suma osób z wynikiem pozytywnym</t>
  </si>
  <si>
    <t>Dobowa liczba osób z wynikiem pozywnym</t>
  </si>
  <si>
    <r>
      <rPr>
        <b/>
      </rPr>
      <t>% osób z wynikiem pozytywnym</t>
    </r>
    <r>
      <t xml:space="preserve"> (w ogólnej liczbie testów)</t>
    </r>
  </si>
  <si>
    <r>
      <t>% osób z wynikiem pozytywnym</t>
    </r>
    <r>
      <rPr/>
      <t xml:space="preserve"> (w ogólnej liczbie przebadanych osób)</t>
    </r>
  </si>
  <si>
    <r>
      <t xml:space="preserve">dobowy % osób z wynikiem pozytywnym </t>
    </r>
    <r>
      <rPr/>
      <t>(w dobowej liczbie testów)</t>
    </r>
  </si>
  <si>
    <r>
      <t xml:space="preserve">dobowy % osób z wynikiem pozytywnym </t>
    </r>
    <r>
      <rPr/>
      <t>(w dobowej liczbie nowych przebadanych osób)</t>
    </r>
  </si>
  <si>
    <t>Suma wyników negatywnych i powtórnie pozytywnych</t>
  </si>
  <si>
    <t>Wyniki negatywne i powtórnie pozywyne</t>
  </si>
  <si>
    <t>Tygodniowa średnia dobowej liczby testów</t>
  </si>
  <si>
    <r>
      <t xml:space="preserve">Tygodniowa średnia dobowego % wyników pozytywnych  </t>
    </r>
    <r>
      <rPr/>
      <t>(w dobowej liczbie testów)</t>
    </r>
  </si>
  <si>
    <t>Trzydniowa średnia dobowej liczby testów</t>
  </si>
  <si>
    <r>
      <t xml:space="preserve">Trzydniowa średnia dobowego % wyników pozytywnych  </t>
    </r>
    <r>
      <rPr/>
      <t>(w dobowej liczbie testów)</t>
    </r>
  </si>
  <si>
    <r>
      <rPr>
        <b/>
      </rPr>
      <t>!</t>
    </r>
    <r>
      <t xml:space="preserve"> UWAGI </t>
    </r>
  </si>
  <si>
    <r>
      <rPr>
        <b/>
        <color rgb="FFB50404"/>
        <sz val="12.0"/>
      </rPr>
      <t>!</t>
    </r>
    <r>
      <rPr>
        <b/>
        <color rgb="FFB50404"/>
      </rPr>
      <t xml:space="preserve"> </t>
    </r>
    <r>
      <t>W dniu 08.08 MZ podało informację o zawyżeniu sumy przebadanych próbek o ~230 tys. przez WSSE Kielce przez błąd w raportowaniu. Dane historyczne dot. sumy próbek nie zostały skorygowane.</t>
    </r>
    <r>
      <rPr>
        <b/>
        <color rgb="FF45818E"/>
      </rPr>
      <t xml:space="preserve">                                                            </t>
    </r>
    <r>
      <rPr>
        <b/>
        <color rgb="FF45818E"/>
        <sz val="12.0"/>
      </rPr>
      <t xml:space="preserve">! </t>
    </r>
    <r>
      <t xml:space="preserve">Brak raportu za dzień 25.07, podano tylko zaokrągloną liczbę przebadanych próbek.      </t>
    </r>
    <r>
      <rPr>
        <b/>
        <color rgb="FF0C343D"/>
        <sz val="12.0"/>
      </rPr>
      <t>!</t>
    </r>
    <r>
      <t xml:space="preserve"> Zmiana godziny raportowania.                                                                                                                                                                                                                             </t>
    </r>
    <r>
      <rPr>
        <b/>
        <color rgb="FF1155CC"/>
      </rPr>
      <t xml:space="preserve"> </t>
    </r>
    <r>
      <rPr>
        <b/>
        <color rgb="FF1155CC"/>
        <sz val="12.0"/>
      </rPr>
      <t xml:space="preserve">! </t>
    </r>
    <r>
      <t xml:space="preserve">Do raportu dodano liczbę przebadanych osób.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color rgb="FF674EA7"/>
        <sz val="12.0"/>
      </rPr>
      <t xml:space="preserve"> </t>
    </r>
    <r>
      <rPr>
        <b/>
        <color rgb="FF9900FF"/>
        <sz val="12.0"/>
      </rPr>
      <t>!</t>
    </r>
    <r>
      <t xml:space="preserve"> Brak raportów za dzień 06.03 i 15.03</t>
    </r>
  </si>
  <si>
    <t>!</t>
  </si>
  <si>
    <t xml:space="preserve"> Suma przebadanych próbek w woj.:</t>
  </si>
  <si>
    <r>
      <t xml:space="preserve">Świętokrzyskie </t>
    </r>
    <r>
      <rPr>
        <b/>
        <color rgb="FFDC1111"/>
      </rPr>
      <t>*</t>
    </r>
  </si>
  <si>
    <t>Tygodniowa liczba przebadanych próbek w woj.:</t>
  </si>
  <si>
    <t>11-18.05</t>
  </si>
  <si>
    <t>18-25.05</t>
  </si>
  <si>
    <t>25-01.06</t>
  </si>
  <si>
    <t>01-08.06</t>
  </si>
  <si>
    <t>08-15.06</t>
  </si>
  <si>
    <t>15-22.06</t>
  </si>
  <si>
    <t>22-29.06</t>
  </si>
  <si>
    <t>29-06.07</t>
  </si>
  <si>
    <t>06-13.07</t>
  </si>
  <si>
    <t>13-20.07</t>
  </si>
  <si>
    <t>20-27.07</t>
  </si>
  <si>
    <t>27-03.08</t>
  </si>
  <si>
    <t>03-10.08</t>
  </si>
  <si>
    <t>10-17.08</t>
  </si>
  <si>
    <t>17-24.08</t>
  </si>
  <si>
    <t>24-31.08</t>
  </si>
  <si>
    <t>31-07.09</t>
  </si>
  <si>
    <t>07-14.09</t>
  </si>
  <si>
    <t>14-21.09</t>
  </si>
  <si>
    <t>21-28.09</t>
  </si>
  <si>
    <t>28-05.10</t>
  </si>
  <si>
    <t>05-12.10</t>
  </si>
  <si>
    <t>→</t>
  </si>
  <si>
    <r>
      <t xml:space="preserve">Świętokrzyskie </t>
    </r>
    <r>
      <rPr>
        <b/>
        <color rgb="FFDC1111"/>
      </rPr>
      <t>*</t>
    </r>
  </si>
  <si>
    <t>dane niepoprawne</t>
  </si>
  <si>
    <t xml:space="preserve"> Suma osób z wynikiem pozytywnym:</t>
  </si>
  <si>
    <t>Udział wyników pozywnych w tygodniowej liczbie testów</t>
  </si>
  <si>
    <r>
      <t xml:space="preserve">Świętokrzyskie </t>
    </r>
    <r>
      <rPr>
        <b/>
        <color rgb="FFDC1111"/>
      </rPr>
      <t>*</t>
    </r>
  </si>
  <si>
    <t>Udział wyników pozytywnych w sumie przeprowadzonych testów</t>
  </si>
  <si>
    <r>
      <t xml:space="preserve">Świętokrzyskie </t>
    </r>
    <r>
      <rPr>
        <b/>
        <color rgb="FFDC1111"/>
      </rPr>
      <t>*</t>
    </r>
  </si>
  <si>
    <t>Liczba testów na 1000 mieszkańców:</t>
  </si>
  <si>
    <r>
      <t xml:space="preserve">Populacja </t>
    </r>
    <r>
      <rPr/>
      <t>(2019)</t>
    </r>
    <r>
      <t xml:space="preserve"> - Źródło: GUS</t>
    </r>
  </si>
  <si>
    <r>
      <t xml:space="preserve">Świętokrzyskie </t>
    </r>
    <r>
      <rPr>
        <b/>
        <color rgb="FFDC1111"/>
      </rPr>
      <t>*</t>
    </r>
  </si>
  <si>
    <r>
      <rPr>
        <b/>
        <color rgb="FFDC1111"/>
      </rPr>
      <t xml:space="preserve">* </t>
    </r>
    <r>
      <rPr>
        <b/>
        <color rgb="FFFFFFFF"/>
      </rPr>
      <t>UWAGI</t>
    </r>
  </si>
  <si>
    <t>W dniu 08.08 MZ podało informację o zawyżeniu sumy przebadanych próbek o 230 tys. przez WSSE Kielce przez błąd w raportowaniu. Dane historyczne dot. sumy przebadanych próbek nie zostały skorygowane.</t>
  </si>
  <si>
    <t>MENU</t>
  </si>
  <si>
    <t>`</t>
  </si>
  <si>
    <t>NOWE PRZYPADKI</t>
  </si>
  <si>
    <t>SUMA PRZYPADKÓW</t>
  </si>
  <si>
    <t>NOWE ZGONY</t>
  </si>
  <si>
    <t>SUMA ZGONÓW</t>
  </si>
  <si>
    <t>NOWE WYZDROWENIA</t>
  </si>
  <si>
    <t>SUMA WYZDROWIEŃ</t>
  </si>
  <si>
    <t>(kliknij)</t>
  </si>
  <si>
    <r>
      <t xml:space="preserve">Nowe </t>
    </r>
    <r>
      <rPr>
        <b/>
        <color rgb="FFB50404"/>
      </rPr>
      <t>potwierdzone przypadki</t>
    </r>
    <r>
      <t xml:space="preserve"> według województw:</t>
    </r>
  </si>
  <si>
    <t>SUMA</t>
  </si>
  <si>
    <t xml:space="preserve">Polska </t>
  </si>
  <si>
    <t>Polska bez Śląska</t>
  </si>
  <si>
    <r>
      <t xml:space="preserve">Suma </t>
    </r>
    <r>
      <rPr>
        <b/>
        <color rgb="FFB50404"/>
      </rPr>
      <t>potwierdzonych przypadków</t>
    </r>
    <r>
      <t xml:space="preserve"> według województw:</t>
    </r>
  </si>
  <si>
    <r>
      <t>Nowe</t>
    </r>
    <r>
      <rPr>
        <b/>
        <color rgb="FF9900FF"/>
      </rPr>
      <t xml:space="preserve"> </t>
    </r>
    <r>
      <rPr>
        <b/>
      </rPr>
      <t xml:space="preserve">zgony </t>
    </r>
    <r>
      <t>według województw:</t>
    </r>
  </si>
  <si>
    <r>
      <rPr>
        <b/>
        <color rgb="FFDC1111"/>
      </rPr>
      <t xml:space="preserve">* </t>
    </r>
    <r>
      <t xml:space="preserve">Dane o </t>
    </r>
    <r>
      <rPr>
        <b/>
      </rPr>
      <t>zgonach</t>
    </r>
    <r>
      <t xml:space="preserve"> w woj. od 10.10 na podstawie raportów WSSE i UW. Możliwy brak zgodności sumy </t>
    </r>
    <r>
      <rPr>
        <b/>
      </rPr>
      <t>zgonów</t>
    </r>
    <r>
      <t xml:space="preserve"> z dziennym raportem MZ.                                                                        </t>
    </r>
  </si>
  <si>
    <r>
      <t>Suma</t>
    </r>
    <r>
      <rPr>
        <b/>
        <color rgb="FF9900FF"/>
      </rPr>
      <t xml:space="preserve"> </t>
    </r>
    <r>
      <rPr>
        <b/>
      </rPr>
      <t>zgonów</t>
    </r>
    <r>
      <t xml:space="preserve"> według województw:</t>
    </r>
  </si>
  <si>
    <r>
      <t>Nowe</t>
    </r>
    <r>
      <rPr>
        <b/>
        <color rgb="FF34A853"/>
      </rPr>
      <t xml:space="preserve"> wyzdrowienia</t>
    </r>
    <r>
      <rPr>
        <color rgb="FF38761D"/>
      </rPr>
      <t xml:space="preserve"> </t>
    </r>
    <r>
      <t>według województw (MZ aktualnie nie podaje danych o wyzdrowieniach z podziałem na woj.)</t>
    </r>
  </si>
  <si>
    <r>
      <rPr>
        <b/>
        <color rgb="FFB50404"/>
      </rPr>
      <t>*</t>
    </r>
    <r>
      <t>Dane na podstawie raportów WSSE i UW. Możliwy brak zgodności z dziennym raportem MZ.</t>
    </r>
  </si>
  <si>
    <r>
      <t xml:space="preserve">* Dane o </t>
    </r>
    <r>
      <rPr>
        <b/>
        <color rgb="FF15874F"/>
      </rPr>
      <t>wyzdrowieniach</t>
    </r>
    <r>
      <t xml:space="preserve"> w woj. na podstawie raportów WSSE i UW. Możliwy brak zgodności sumy </t>
    </r>
    <r>
      <rPr>
        <b/>
        <color rgb="FF15874F"/>
      </rPr>
      <t>wyzdrowień</t>
    </r>
    <r>
      <t xml:space="preserve"> z dziennym raportem MZ.                                                                        </t>
    </r>
  </si>
  <si>
    <r>
      <t>Suma</t>
    </r>
    <r>
      <rPr>
        <b/>
        <color rgb="FF34A853"/>
      </rPr>
      <t xml:space="preserve"> wyzdrowień</t>
    </r>
    <r>
      <rPr>
        <color rgb="FF38761D"/>
      </rPr>
      <t xml:space="preserve"> </t>
    </r>
    <r>
      <t>według województw (MZ aktualnie nie podaje danych o wyzdrowieniach z podziałem na woj.)</t>
    </r>
  </si>
  <si>
    <r>
      <rPr>
        <b/>
        <color rgb="FFB50404"/>
      </rPr>
      <t>*</t>
    </r>
    <r>
      <t>Dane na podstawie raportów WSSE i UW. Możliwy brak zgodności z dziennym raportem MZ.</t>
    </r>
  </si>
  <si>
    <r>
      <rPr>
        <b/>
        <color rgb="FFFF6D01"/>
      </rPr>
      <t>Aktywne przypadki</t>
    </r>
    <r>
      <t xml:space="preserve"> według województw:</t>
    </r>
  </si>
  <si>
    <r>
      <rPr>
        <b/>
        <color rgb="FFB50404"/>
      </rPr>
      <t>*</t>
    </r>
    <r>
      <t xml:space="preserve">Dane o </t>
    </r>
    <r>
      <rPr>
        <color rgb="FF15874F"/>
      </rPr>
      <t>wyzdrowieniach</t>
    </r>
    <r>
      <t xml:space="preserve"> na podstawie raportów WSSE i UW. Możliwy brak zgodności z dziennym raportem MZ.</t>
    </r>
  </si>
  <si>
    <r>
      <t xml:space="preserve">Zmiana liczby </t>
    </r>
    <r>
      <rPr>
        <color rgb="FFB50404"/>
      </rPr>
      <t>aktywnych przypadków</t>
    </r>
    <r>
      <t xml:space="preserve"> według województw:</t>
    </r>
  </si>
  <si>
    <r>
      <rPr>
        <b/>
        <color rgb="FFB50404"/>
      </rPr>
      <t>*</t>
    </r>
    <r>
      <t xml:space="preserve">Dane o </t>
    </r>
    <r>
      <rPr>
        <color rgb="FF15874F"/>
      </rPr>
      <t>wyzdrowieniach</t>
    </r>
    <r>
      <t xml:space="preserve"> na podstawie raportów WSSE i UW. Możliwy brak zgodności z dziennym raportem MZ.</t>
    </r>
  </si>
  <si>
    <r>
      <t xml:space="preserve">Przyrost dzienny (od </t>
    </r>
    <r>
      <rPr>
        <color rgb="FFB50404"/>
      </rPr>
      <t>sumy wszystkich przypadków</t>
    </r>
    <r>
      <t>) według województw:</t>
    </r>
  </si>
  <si>
    <t>Polska</t>
  </si>
  <si>
    <r>
      <t xml:space="preserve">Przyrost dzienny (od </t>
    </r>
    <r>
      <rPr>
        <color rgb="FFFF6D01"/>
      </rPr>
      <t>liczby aktywnych przypadków</t>
    </r>
    <r>
      <t>) według województw:</t>
    </r>
  </si>
  <si>
    <r>
      <rPr>
        <b/>
        <color rgb="FFB50404"/>
      </rPr>
      <t>*</t>
    </r>
    <r>
      <t xml:space="preserve">Dane o </t>
    </r>
    <r>
      <rPr>
        <color rgb="FF15874F"/>
      </rPr>
      <t>wyzdrowieniach</t>
    </r>
    <r>
      <t xml:space="preserve"> na podstawie raportów WSSE i UW. Możliwy brak zgodności z dziennym raportem MZ.</t>
    </r>
  </si>
  <si>
    <r>
      <t xml:space="preserve">Liczba </t>
    </r>
    <r>
      <rPr>
        <color rgb="FFB50404"/>
      </rPr>
      <t>potwierdzonych przypadków</t>
    </r>
    <r>
      <t xml:space="preserve"> na milion mieszkańców:</t>
    </r>
  </si>
  <si>
    <t>https://bit.ly/covid19_powiaty</t>
  </si>
  <si>
    <t>WZROST W POWIATACH</t>
  </si>
  <si>
    <t>KLIKNIJ LINK:</t>
  </si>
  <si>
    <t>www.bit.ly/covid19_powiaty</t>
  </si>
  <si>
    <r>
      <rPr>
        <sz val="24.0"/>
      </rPr>
      <t>WOJEWÓDZTWA</t>
    </r>
    <r>
      <rPr>
        <sz val="24.0"/>
      </rPr>
      <t xml:space="preserve"> - WYKRESY</t>
    </r>
  </si>
  <si>
    <r>
      <rPr>
        <color rgb="FF000000"/>
        <sz val="7.0"/>
      </rPr>
      <t xml:space="preserve">Nowe </t>
    </r>
    <r>
      <rPr>
        <color rgb="FFDC1111"/>
        <sz val="7.0"/>
      </rPr>
      <t>potwierdzone przypadki</t>
    </r>
  </si>
  <si>
    <r>
      <rPr>
        <color rgb="FF000000"/>
        <sz val="7.0"/>
      </rPr>
      <t xml:space="preserve">Suma </t>
    </r>
    <r>
      <rPr>
        <color rgb="FFDC1111"/>
        <sz val="7.0"/>
      </rPr>
      <t>potwierdzonych przypadków</t>
    </r>
  </si>
  <si>
    <r>
      <rPr>
        <color rgb="FF000000"/>
        <sz val="7.0"/>
      </rPr>
      <t xml:space="preserve">Liczba </t>
    </r>
    <r>
      <rPr>
        <color rgb="FFFF6D01"/>
        <sz val="7.0"/>
      </rPr>
      <t>aktywnych przypadków</t>
    </r>
  </si>
  <si>
    <r>
      <rPr>
        <color rgb="FF000000"/>
        <sz val="7.0"/>
      </rPr>
      <t xml:space="preserve">Zmiana liczby </t>
    </r>
    <r>
      <rPr>
        <color rgb="FFFF6D01"/>
        <sz val="7.0"/>
      </rPr>
      <t>aktywnych przypadków</t>
    </r>
  </si>
  <si>
    <r>
      <rPr>
        <color rgb="FF000000"/>
        <sz val="7.0"/>
      </rPr>
      <t xml:space="preserve">Przyrost nowych </t>
    </r>
    <r>
      <rPr>
        <color rgb="FFDC1111"/>
        <sz val="7.0"/>
      </rPr>
      <t>przypadków</t>
    </r>
    <r>
      <rPr>
        <color rgb="FF000000"/>
        <sz val="7.0"/>
      </rPr>
      <t xml:space="preserve"> (od sumy </t>
    </r>
    <r>
      <rPr>
        <color rgb="FFDC1111"/>
        <sz val="7.0"/>
      </rPr>
      <t>wszystkich przypadków</t>
    </r>
    <r>
      <rPr>
        <color rgb="FF000000"/>
        <sz val="7.0"/>
      </rPr>
      <t>) od 01.05</t>
    </r>
  </si>
  <si>
    <r>
      <rPr>
        <color rgb="FF000000"/>
        <sz val="7.0"/>
      </rPr>
      <t xml:space="preserve">Przyrost nowych </t>
    </r>
    <r>
      <rPr>
        <color rgb="FFDC1111"/>
        <sz val="7.0"/>
      </rPr>
      <t>przypadków</t>
    </r>
    <r>
      <rPr>
        <color rgb="FF000000"/>
        <sz val="7.0"/>
      </rPr>
      <t xml:space="preserve"> (od liczby </t>
    </r>
    <r>
      <rPr>
        <color rgb="FFFF6D01"/>
        <sz val="7.0"/>
      </rPr>
      <t>aktywnych przypadków</t>
    </r>
    <r>
      <rPr>
        <color rgb="FF000000"/>
        <sz val="7.0"/>
      </rPr>
      <t>) od 01.05</t>
    </r>
  </si>
  <si>
    <r>
      <rPr>
        <color rgb="FF000000"/>
        <sz val="7.0"/>
      </rPr>
      <t xml:space="preserve">Udział </t>
    </r>
    <r>
      <rPr>
        <color rgb="FFDC1111"/>
        <sz val="7.0"/>
      </rPr>
      <t>wyników pozytywnych</t>
    </r>
    <r>
      <rPr>
        <color rgb="FF000000"/>
        <sz val="7.0"/>
      </rPr>
      <t xml:space="preserve"> w tygodniowej </t>
    </r>
    <r>
      <rPr>
        <color rgb="FF1155CC"/>
        <sz val="7.0"/>
      </rPr>
      <t>liczbie testów</t>
    </r>
    <r>
      <rPr>
        <sz val="7.0"/>
      </rPr>
      <t xml:space="preserve"> </t>
    </r>
    <r>
      <rPr>
        <color rgb="FF000000"/>
        <sz val="7.0"/>
      </rPr>
      <t>od 11.05</t>
    </r>
  </si>
  <si>
    <r>
      <rPr>
        <color rgb="FF000000"/>
        <sz val="7.0"/>
      </rPr>
      <t xml:space="preserve">Tygodniowa </t>
    </r>
    <r>
      <rPr>
        <color rgb="FF1155CC"/>
        <sz val="7.0"/>
      </rPr>
      <t>liczba testów</t>
    </r>
    <r>
      <rPr>
        <color rgb="FF000000"/>
        <sz val="7.0"/>
      </rPr>
      <t xml:space="preserve"> od 11.05</t>
    </r>
  </si>
  <si>
    <r>
      <t xml:space="preserve">Nowe </t>
    </r>
    <r>
      <rPr>
        <color rgb="FFDC1111"/>
      </rPr>
      <t>potwierdzone przypadki</t>
    </r>
    <r>
      <t xml:space="preserve"> według województw</t>
    </r>
  </si>
  <si>
    <t>wartość dokładna</t>
  </si>
  <si>
    <t>7-dniowa średnia ruchoma</t>
  </si>
  <si>
    <t>W PRZYGOTOWANIU</t>
  </si>
  <si>
    <r>
      <t>Suma</t>
    </r>
    <r>
      <rPr>
        <color rgb="FFDC1111"/>
      </rPr>
      <t xml:space="preserve"> potwierdzonych przypadków </t>
    </r>
    <r>
      <t xml:space="preserve">według województw. </t>
    </r>
    <r>
      <rPr/>
      <t>(</t>
    </r>
    <r>
      <t xml:space="preserve"> </t>
    </r>
    <r>
      <rPr>
        <color rgb="FFFF6D01"/>
      </rPr>
      <t xml:space="preserve">● </t>
    </r>
    <r>
      <rPr>
        <color rgb="FFFF6D01"/>
      </rPr>
      <t>aktywne przpadki</t>
    </r>
    <r>
      <rPr>
        <color rgb="FFFF6D01"/>
      </rPr>
      <t xml:space="preserve"> </t>
    </r>
    <r>
      <t xml:space="preserve">● </t>
    </r>
    <r>
      <rPr/>
      <t>zgony</t>
    </r>
    <r>
      <t xml:space="preserve"> </t>
    </r>
    <r>
      <rPr>
        <color rgb="FF15874F"/>
      </rPr>
      <t xml:space="preserve">● </t>
    </r>
    <r>
      <rPr>
        <color rgb="FF15874F"/>
      </rPr>
      <t xml:space="preserve">wyzdrowienia </t>
    </r>
    <r>
      <rPr/>
      <t>)</t>
    </r>
  </si>
  <si>
    <r>
      <t xml:space="preserve">Liczba </t>
    </r>
    <r>
      <rPr>
        <color rgb="FFFF6D01"/>
      </rPr>
      <t>aktywnych przypadków</t>
    </r>
    <r>
      <t xml:space="preserve"> według województw</t>
    </r>
  </si>
  <si>
    <r>
      <t>Zmiana liczby</t>
    </r>
    <r>
      <rPr>
        <color rgb="FFFF6D01"/>
      </rPr>
      <t xml:space="preserve"> aktywnych przypadków</t>
    </r>
    <r>
      <t xml:space="preserve"> według województw</t>
    </r>
  </si>
  <si>
    <r>
      <rPr>
        <color rgb="FF434343"/>
      </rPr>
      <t xml:space="preserve">Nowe </t>
    </r>
    <r>
      <t>zgony</t>
    </r>
    <r>
      <rPr>
        <color rgb="FF434343"/>
      </rPr>
      <t xml:space="preserve"> według województw</t>
    </r>
  </si>
  <si>
    <r>
      <t xml:space="preserve">Przyrost nowych przypadków (od </t>
    </r>
    <r>
      <rPr>
        <color rgb="FFCC0000"/>
      </rPr>
      <t>sumy wszystkich przypadków</t>
    </r>
    <r>
      <t xml:space="preserve">) według województw </t>
    </r>
    <r>
      <rPr/>
      <t>od 01.05</t>
    </r>
  </si>
  <si>
    <r>
      <t xml:space="preserve">Przyrost nowych przypadków (od </t>
    </r>
    <r>
      <rPr>
        <color rgb="FFFF6D01"/>
      </rPr>
      <t>liczby aktywnych przypadków</t>
    </r>
    <r>
      <t xml:space="preserve">) według województw </t>
    </r>
    <r>
      <rPr/>
      <t>od 01.05</t>
    </r>
  </si>
  <si>
    <r>
      <t xml:space="preserve">Udział </t>
    </r>
    <r>
      <rPr>
        <color rgb="FFDC1111"/>
      </rPr>
      <t>wyników pozytywnych</t>
    </r>
    <r>
      <t xml:space="preserve"> w </t>
    </r>
    <r>
      <rPr>
        <color rgb="FF1155CC"/>
      </rPr>
      <t xml:space="preserve">tygodniowej liczbie testów </t>
    </r>
    <r>
      <t xml:space="preserve">według województw </t>
    </r>
    <r>
      <rPr/>
      <t>od 11.05</t>
    </r>
  </si>
  <si>
    <r>
      <t>Tygodniowa</t>
    </r>
    <r>
      <rPr>
        <color rgb="FF1155CC"/>
      </rPr>
      <t xml:space="preserve"> liczba testów</t>
    </r>
    <r>
      <t xml:space="preserve"> według województw </t>
    </r>
    <r>
      <rPr/>
      <t>od 11.05</t>
    </r>
  </si>
  <si>
    <r>
      <rPr>
        <b/>
      </rPr>
      <t>Dane do 09.10</t>
    </r>
    <r>
      <t>. Od dnia 10.10 Ministerstwo Zdrowia przestało publikować dokładne dane o osobach zmarłych. Zmianę tłumaczono "wydłużającą się formą komunikatów".</t>
    </r>
  </si>
  <si>
    <t>Nr</t>
  </si>
  <si>
    <t>Wiek Zmarłego</t>
  </si>
  <si>
    <t>Płeć</t>
  </si>
  <si>
    <t xml:space="preserve">Data zaraportowania zgonu </t>
  </si>
  <si>
    <r>
      <t xml:space="preserve">Województwo </t>
    </r>
    <r>
      <rPr/>
      <t>(zamieszkania)</t>
    </r>
  </si>
  <si>
    <t>Miejsce Zgonu</t>
  </si>
  <si>
    <t>K</t>
  </si>
  <si>
    <t>Poznań</t>
  </si>
  <si>
    <t>M</t>
  </si>
  <si>
    <t>Wrocław</t>
  </si>
  <si>
    <t>Liczba zmarłych w bazie</t>
  </si>
  <si>
    <t>Lublin</t>
  </si>
  <si>
    <t>Łańcut</t>
  </si>
  <si>
    <t>Liczba zmarłych do usunięcia z bazy</t>
  </si>
  <si>
    <t>Wałbrzych</t>
  </si>
  <si>
    <t>Liczba zmarłych w bazie z  pełnymi danymi</t>
  </si>
  <si>
    <t>Średnia wieku zmarłych</t>
  </si>
  <si>
    <t>Radom</t>
  </si>
  <si>
    <t>Mediana wieku zmarłych</t>
  </si>
  <si>
    <t>Tychy</t>
  </si>
  <si>
    <r>
      <t xml:space="preserve">Najstarszy zmarły </t>
    </r>
    <r>
      <rPr>
        <b/>
      </rPr>
      <t>↑</t>
    </r>
  </si>
  <si>
    <t>Puławy</t>
  </si>
  <si>
    <r>
      <t xml:space="preserve">Najmłodszy zmarły </t>
    </r>
    <r>
      <rPr>
        <b/>
      </rPr>
      <t>↓</t>
    </r>
  </si>
  <si>
    <t>Cieszyn</t>
  </si>
  <si>
    <t>Suma kobiet</t>
  </si>
  <si>
    <t>Suma mężczyzn</t>
  </si>
  <si>
    <t>% kobiet</t>
  </si>
  <si>
    <t>Skarżysko</t>
  </si>
  <si>
    <t>% mężczyzn</t>
  </si>
  <si>
    <t>Koszalin</t>
  </si>
  <si>
    <t>Warszawa</t>
  </si>
  <si>
    <t>Grupa wiekowa</t>
  </si>
  <si>
    <t>Liczba zgonów</t>
  </si>
  <si>
    <t>% ogólny</t>
  </si>
  <si>
    <t>Liczba zmarłych kobiet</t>
  </si>
  <si>
    <t>%</t>
  </si>
  <si>
    <t>Liczba zmarłych mężczyzn</t>
  </si>
  <si>
    <t>Ludność (2018)</t>
  </si>
  <si>
    <t>Liczba kobiet</t>
  </si>
  <si>
    <t>Liczba mężczyzn</t>
  </si>
  <si>
    <t>Zgony na 1 tys.</t>
  </si>
  <si>
    <t>Zgony na 1 tys. kobiet</t>
  </si>
  <si>
    <t>Zgony na 1 tys. mężczyzn</t>
  </si>
  <si>
    <t>0-9</t>
  </si>
  <si>
    <t>Bytom</t>
  </si>
  <si>
    <t>20-29</t>
  </si>
  <si>
    <t>Racibórz</t>
  </si>
  <si>
    <t>30-39</t>
  </si>
  <si>
    <t>40-49</t>
  </si>
  <si>
    <t>Myślenice</t>
  </si>
  <si>
    <t>50-59</t>
  </si>
  <si>
    <t>60-69</t>
  </si>
  <si>
    <t>70-79</t>
  </si>
  <si>
    <t>80-89</t>
  </si>
  <si>
    <t>90+</t>
  </si>
  <si>
    <t>all</t>
  </si>
  <si>
    <t>Średnia wieku kobiet</t>
  </si>
  <si>
    <t xml:space="preserve">Źródło: GUS </t>
  </si>
  <si>
    <t>Średnia wieku mężczyzn</t>
  </si>
  <si>
    <t>Biłgoraj</t>
  </si>
  <si>
    <t>Zgierz</t>
  </si>
  <si>
    <t>Kędzierzyn-Koźle</t>
  </si>
  <si>
    <t>Bolesławiec</t>
  </si>
  <si>
    <t>Kraków</t>
  </si>
  <si>
    <t>Limanowa</t>
  </si>
  <si>
    <t>Pleszew</t>
  </si>
  <si>
    <t>Grudziądz</t>
  </si>
  <si>
    <t>Katowice</t>
  </si>
  <si>
    <t>Łódź</t>
  </si>
  <si>
    <t>Częstochowa</t>
  </si>
  <si>
    <t>Bielsko-Biała</t>
  </si>
  <si>
    <t>Ostróda</t>
  </si>
  <si>
    <t xml:space="preserve"> </t>
  </si>
  <si>
    <t>Zgony</t>
  </si>
  <si>
    <r>
      <t xml:space="preserve">Zgony </t>
    </r>
    <r>
      <rPr>
        <sz val="8.0"/>
      </rPr>
      <t>(suma do 09.10)</t>
    </r>
  </si>
  <si>
    <r>
      <rPr>
        <b/>
      </rPr>
      <t>Średnia ruchoma wieku zmarłch</t>
    </r>
    <r>
      <t xml:space="preserve"> (okres = 100 dni/zmarłych)</t>
    </r>
  </si>
  <si>
    <t>Wiek</t>
  </si>
  <si>
    <t>Liczba</t>
  </si>
  <si>
    <t>Polanica-Zdrój</t>
  </si>
  <si>
    <t>Łomża</t>
  </si>
  <si>
    <t>Przemyśl</t>
  </si>
  <si>
    <t>Krotoszyn</t>
  </si>
  <si>
    <t>Historyczne dane według woj. w zakładce 'Wzrost w województwach'</t>
  </si>
  <si>
    <t>[ Malejąca średnia oznacza, że umierają coraz młodsi. Do takiej sytuaci może dojść gdy nie będzię można leczyć wszystkich chorych]</t>
  </si>
  <si>
    <t>Niedabyl</t>
  </si>
  <si>
    <t>Legnica</t>
  </si>
  <si>
    <t>Piaseczno</t>
  </si>
  <si>
    <t>Tomaszów Lubelski</t>
  </si>
  <si>
    <t>Gdańsk</t>
  </si>
  <si>
    <t>Drzewica</t>
  </si>
  <si>
    <t>Bydgoszcz</t>
  </si>
  <si>
    <t>Starachowice</t>
  </si>
  <si>
    <t>Kalisz</t>
  </si>
  <si>
    <t>Jelenia Góra</t>
  </si>
  <si>
    <t>Siedlce</t>
  </si>
  <si>
    <t>Pruszków</t>
  </si>
  <si>
    <t>Kozienice</t>
  </si>
  <si>
    <t>Rusiec</t>
  </si>
  <si>
    <t>Ozimek</t>
  </si>
  <si>
    <t>Goczałkowice</t>
  </si>
  <si>
    <t>Tarnobrzeg</t>
  </si>
  <si>
    <t>Łosice</t>
  </si>
  <si>
    <t>Wysokie Mazowieckie</t>
  </si>
  <si>
    <t>Jarosław</t>
  </si>
  <si>
    <t>Oleśnica</t>
  </si>
  <si>
    <t>Nowe Miasto nad Pilicą</t>
  </si>
  <si>
    <t>Drzewics</t>
  </si>
  <si>
    <t>Zwoleń</t>
  </si>
  <si>
    <t>Toruń</t>
  </si>
  <si>
    <t>Nowogrodziec</t>
  </si>
  <si>
    <t>Bełchatów</t>
  </si>
  <si>
    <t>Tomaszów Mazowiecki</t>
  </si>
  <si>
    <t>Kleszczów</t>
  </si>
  <si>
    <t>Głuchołazy</t>
  </si>
  <si>
    <t>Kozinice</t>
  </si>
  <si>
    <t>Szczecin</t>
  </si>
  <si>
    <t>Gliwice</t>
  </si>
  <si>
    <t>Wolica</t>
  </si>
  <si>
    <t>Bystra</t>
  </si>
  <si>
    <t>Radomsko</t>
  </si>
  <si>
    <t>Oborniki Śląskie</t>
  </si>
  <si>
    <t>Ruda Śląska</t>
  </si>
  <si>
    <t>Płock</t>
  </si>
  <si>
    <t>Rybnik</t>
  </si>
  <si>
    <t>Żyrandów</t>
  </si>
  <si>
    <t>Zawiercie</t>
  </si>
  <si>
    <t>Gdynia</t>
  </si>
  <si>
    <t>Konin</t>
  </si>
  <si>
    <t>Tarnowskie Góry</t>
  </si>
  <si>
    <t>Świdnica</t>
  </si>
  <si>
    <t>Strzelce Opolskie</t>
  </si>
  <si>
    <t>Bielsk Podlaski</t>
  </si>
  <si>
    <t>Mikołów</t>
  </si>
  <si>
    <t>Kobiernice</t>
  </si>
  <si>
    <t>Chorzów</t>
  </si>
  <si>
    <t>Ostrów Wielkopolski</t>
  </si>
  <si>
    <t>Nysa</t>
  </si>
  <si>
    <r>
      <rPr>
        <b/>
      </rPr>
      <t>1</t>
    </r>
    <r>
      <t xml:space="preserve"> z tych 4 zgonów jest zdublowany i wymaga usunięcia z wykazu</t>
    </r>
  </si>
  <si>
    <t>powiat cieszyński</t>
  </si>
  <si>
    <t>Kępno</t>
  </si>
  <si>
    <t>Opole</t>
  </si>
  <si>
    <t>Rydułtowy</t>
  </si>
  <si>
    <t>Domaszków</t>
  </si>
  <si>
    <t>Białystok</t>
  </si>
  <si>
    <t>Sieradz</t>
  </si>
  <si>
    <t>Żywiec</t>
  </si>
  <si>
    <t>Sosnowiec</t>
  </si>
  <si>
    <t>Dąbrowa Górnicza</t>
  </si>
  <si>
    <t>Orzesze</t>
  </si>
  <si>
    <t>Lipsko</t>
  </si>
  <si>
    <t>Turek</t>
  </si>
  <si>
    <t>Zalesie Górne</t>
  </si>
  <si>
    <t>Biała Podlaska</t>
  </si>
  <si>
    <t>Mońki</t>
  </si>
  <si>
    <t>Grójec</t>
  </si>
  <si>
    <t>Wschowa</t>
  </si>
  <si>
    <r>
      <rPr>
        <b/>
      </rPr>
      <t>1</t>
    </r>
    <r>
      <t xml:space="preserve"> z tych 3 zgonów jest zdublowany i wymaga usunięcia z wykazu</t>
    </r>
  </si>
  <si>
    <r>
      <rPr>
        <b/>
      </rPr>
      <t>1</t>
    </r>
    <r>
      <t xml:space="preserve"> z tych 2 zgonów jest zdublowany i wymaga usunięcia z wykazu</t>
    </r>
  </si>
  <si>
    <t>Spytajny</t>
  </si>
  <si>
    <t>Gorzów Wielkopolski</t>
  </si>
  <si>
    <t xml:space="preserve">Zielona Góra </t>
  </si>
  <si>
    <t>Grajewo</t>
  </si>
  <si>
    <t>Grobla</t>
  </si>
  <si>
    <t xml:space="preserve">Kraków </t>
  </si>
  <si>
    <t xml:space="preserve">Gorzów Wielkopolski </t>
  </si>
  <si>
    <t>Knurów</t>
  </si>
  <si>
    <t>Nowy Sącz</t>
  </si>
  <si>
    <t>Krapkowice</t>
  </si>
  <si>
    <t>Lubaczów</t>
  </si>
  <si>
    <t>Rzeszów</t>
  </si>
  <si>
    <t>Zduńska Wola</t>
  </si>
  <si>
    <t>Elbląg</t>
  </si>
  <si>
    <t>Żory</t>
  </si>
  <si>
    <t>Szczuczyn</t>
  </si>
  <si>
    <t>Mysłowice</t>
  </si>
  <si>
    <t>Działdowo</t>
  </si>
  <si>
    <t>Kobiór</t>
  </si>
  <si>
    <t>Wąsosz</t>
  </si>
  <si>
    <t>Tarnów</t>
  </si>
  <si>
    <t>Wągrowiec</t>
  </si>
  <si>
    <t>Wieluń</t>
  </si>
  <si>
    <t>Maków Mazowiecki</t>
  </si>
  <si>
    <t>Nowy Targ</t>
  </si>
  <si>
    <t xml:space="preserve">Krynica Zdrój </t>
  </si>
  <si>
    <t>Łapy</t>
  </si>
  <si>
    <t>WIelkopolskie</t>
  </si>
  <si>
    <t>Lipie</t>
  </si>
  <si>
    <t>Chrzanów</t>
  </si>
  <si>
    <t>Dębica</t>
  </si>
  <si>
    <t>Mielec</t>
  </si>
  <si>
    <t>Lipinki Królewskie</t>
  </si>
  <si>
    <t>Pajęczno</t>
  </si>
  <si>
    <t>Huwniki</t>
  </si>
  <si>
    <t>Białawoda</t>
  </si>
  <si>
    <t>Gostyń</t>
  </si>
  <si>
    <t>Ostrowy</t>
  </si>
  <si>
    <t>Sędziszów Małopolski</t>
  </si>
  <si>
    <t>Augustów</t>
  </si>
  <si>
    <t>Lipsk</t>
  </si>
  <si>
    <t>Kielce</t>
  </si>
  <si>
    <t>Lipno</t>
  </si>
  <si>
    <t>Bytów</t>
  </si>
  <si>
    <t>Sanok</t>
  </si>
  <si>
    <t>Końskie</t>
  </si>
  <si>
    <t>Przasnysz</t>
  </si>
  <si>
    <t>Wejherowo</t>
  </si>
  <si>
    <t>Świętochłowice</t>
  </si>
  <si>
    <t>Jasło</t>
  </si>
  <si>
    <t>Grodzisk Mazowiecki</t>
  </si>
  <si>
    <t>Miechów</t>
  </si>
  <si>
    <t>Kościerzyna</t>
  </si>
  <si>
    <t>Żary</t>
  </si>
  <si>
    <t>Puck</t>
  </si>
  <si>
    <t>Nowy Dwór Gdański</t>
  </si>
  <si>
    <t>Stężyca</t>
  </si>
  <si>
    <t>Czerwona Góra</t>
  </si>
  <si>
    <t>Szyldak</t>
  </si>
  <si>
    <t>Recz</t>
  </si>
  <si>
    <t>Kraśnik</t>
  </si>
  <si>
    <t>Ostrołęka</t>
  </si>
  <si>
    <t>Mława</t>
  </si>
  <si>
    <t>Hrubieszów</t>
  </si>
  <si>
    <t>Hajnówka</t>
  </si>
  <si>
    <t>Stare Kozłowice</t>
  </si>
  <si>
    <t>Nowe Miszewo</t>
  </si>
  <si>
    <t>Zielona Góra</t>
  </si>
  <si>
    <t>Chojnice</t>
  </si>
  <si>
    <t>Radziejów</t>
  </si>
  <si>
    <t>Olsztyn</t>
  </si>
  <si>
    <t>Przeworsk</t>
  </si>
  <si>
    <t>Nowy Tomyśl</t>
  </si>
  <si>
    <t>Włoszczowa</t>
  </si>
  <si>
    <t>Chmielnik</t>
  </si>
  <si>
    <t>Łęczna</t>
  </si>
  <si>
    <t>Iława</t>
  </si>
  <si>
    <t>Śrem</t>
  </si>
  <si>
    <t>Baranowo</t>
  </si>
  <si>
    <t>Kwidzyń</t>
  </si>
  <si>
    <t>Chełm</t>
  </si>
  <si>
    <t>Łuków</t>
  </si>
  <si>
    <t>Krasnystaw</t>
  </si>
  <si>
    <t>Raciążek</t>
  </si>
  <si>
    <t>Kutno</t>
  </si>
  <si>
    <t>Płońsk</t>
  </si>
  <si>
    <t>Sochaczew</t>
  </si>
  <si>
    <t>Sucha Beskidzka</t>
  </si>
  <si>
    <t>Izdebnik</t>
  </si>
  <si>
    <t>Olesno</t>
  </si>
  <si>
    <t>Żytnów</t>
  </si>
  <si>
    <t>Sejny</t>
  </si>
  <si>
    <t>Zakopane</t>
  </si>
  <si>
    <t>Pyskowice</t>
  </si>
  <si>
    <t>Starogard Gdański</t>
  </si>
  <si>
    <t>Słupsk</t>
  </si>
  <si>
    <t>Namysłów</t>
  </si>
  <si>
    <t>Sulejów</t>
  </si>
  <si>
    <t>Leszno</t>
  </si>
  <si>
    <t>Choroszcz</t>
  </si>
  <si>
    <t>MIelec</t>
  </si>
  <si>
    <t>Nowa Dęba</t>
  </si>
  <si>
    <t>Leżajsk</t>
  </si>
  <si>
    <t>Oświęcim</t>
  </si>
  <si>
    <t>Wadowice</t>
  </si>
  <si>
    <t>Przytkowice</t>
  </si>
  <si>
    <t>Olkusz</t>
  </si>
  <si>
    <t>Staszów</t>
  </si>
  <si>
    <t>Ciechanów</t>
  </si>
  <si>
    <t>Żyrardów</t>
  </si>
  <si>
    <t>Inowrocław</t>
  </si>
  <si>
    <t>Świętosław</t>
  </si>
  <si>
    <t>Busko-Zdrój</t>
  </si>
  <si>
    <t>Rawicz</t>
  </si>
  <si>
    <t>Baszków</t>
  </si>
  <si>
    <t>Piekary Śląskie</t>
  </si>
  <si>
    <t>Łódz</t>
  </si>
  <si>
    <t>Koleczkowo</t>
  </si>
  <si>
    <r>
      <rPr>
        <b/>
      </rPr>
      <t>Dane do 09.10.</t>
    </r>
    <r>
      <t xml:space="preserve"> Od dnia 10.10 Ministerstwo Zdrowia przestało publikować dokładne dane o osobach zmarłych. Zmianę tłumaczono "wydłużającą się formą komunikatów"</t>
    </r>
  </si>
  <si>
    <t xml:space="preserve">Liczba osób hospitalizowanych </t>
  </si>
  <si>
    <t>zmiana (d/d)</t>
  </si>
  <si>
    <r>
      <t xml:space="preserve">% osób hospitalizowanych w aktualnej liczbie </t>
    </r>
    <r>
      <rPr>
        <u/>
      </rPr>
      <t>aktywnych przypadków</t>
    </r>
  </si>
  <si>
    <r>
      <t xml:space="preserve">Liczba zajętych respiratorów </t>
    </r>
    <r>
      <rPr/>
      <t>(stan ciężki)</t>
    </r>
  </si>
  <si>
    <r>
      <t xml:space="preserve">% osób pod respiratorem w aktualnej liczbie osób </t>
    </r>
    <r>
      <rPr>
        <u/>
      </rPr>
      <t>hospitalizowanych</t>
    </r>
  </si>
  <si>
    <t>Liczba objętych kwarantanną lokalnie</t>
  </si>
  <si>
    <t>Obywatele wracający zza granicy</t>
  </si>
  <si>
    <t>Liczba osób objętych kwarantanną</t>
  </si>
  <si>
    <t>Liczba osób objętych nadzorem epidemiologicznym</t>
  </si>
  <si>
    <t>Przybliżenie od 01.09</t>
  </si>
  <si>
    <t>PRZYDATNE LINKI</t>
  </si>
  <si>
    <t>WIZUALIZACJE NA MAPIE I ANALIZY</t>
  </si>
  <si>
    <r>
      <rPr/>
      <t xml:space="preserve">Przygotowane przez </t>
    </r>
    <r>
      <rPr>
        <b/>
      </rPr>
      <t>Piotra Tarnowskiego</t>
    </r>
  </si>
  <si>
    <r>
      <t>Mapy i wykresy z podziałem na powiaty i województwa, pokazujące</t>
    </r>
    <r>
      <rPr>
        <b/>
      </rPr>
      <t xml:space="preserve"> </t>
    </r>
    <r>
      <t>gdzie</t>
    </r>
    <r>
      <rPr>
        <b/>
      </rPr>
      <t xml:space="preserve"> najbardziej rozwija się epidemia w Polsce</t>
    </r>
    <r>
      <t>. Stworzone w narzędziu Tableau Public</t>
    </r>
  </si>
  <si>
    <t>WSPÓŁCZYNNIK R(t) DLA POLSKI</t>
  </si>
  <si>
    <t>@adas_torun</t>
  </si>
  <si>
    <r>
      <rPr/>
      <t xml:space="preserve">Przygotowane przez </t>
    </r>
    <r>
      <rPr>
        <b/>
      </rPr>
      <t>Adama Gapińskiego</t>
    </r>
  </si>
  <si>
    <r>
      <t xml:space="preserve">Wyliczenia </t>
    </r>
    <r>
      <rPr>
        <b/>
      </rPr>
      <t>efektywnego współczynnika reprodukcji R(t)</t>
    </r>
    <r>
      <t xml:space="preserve"> dla SARS-CoV-2 w Polsce</t>
    </r>
  </si>
  <si>
    <t>ARCHIWUM</t>
  </si>
  <si>
    <t>https://bit.ly/covid19_archiwum</t>
  </si>
  <si>
    <t>www.bit.ly/covid19_archiwum</t>
  </si>
  <si>
    <t>Archiwum jest miejscem na zakładki już nieaktualizowane lub w starej formule.</t>
  </si>
  <si>
    <t>ZGONY W POLSCE 2010-20</t>
  </si>
  <si>
    <t>https://bit.ly/zgony_w_polsce_2010-20</t>
  </si>
  <si>
    <t>www.bit.ly/zgony_w_polsce_2010-20</t>
  </si>
  <si>
    <t>Miesieczna suma zgonów według danych GUS w latach 2010-20</t>
  </si>
  <si>
    <r>
      <rPr/>
      <t>F</t>
    </r>
    <r>
      <rPr/>
      <t>UNKCJONOWANIE PLACÓWEK OŚWIATOWYCH PODCZAS PAMDEMII</t>
    </r>
  </si>
  <si>
    <t>http://bit.ly/funkcjonowanie_szkol</t>
  </si>
  <si>
    <t>Dane MEN o trybie funkcjonowania placówek oświatowych podczas pandemii w Polsce.</t>
  </si>
  <si>
    <t>SZYBKIE DANE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</si>
</sst>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0">
    <numFmt numFmtId="164" formatCode="m-d"/>
    <numFmt numFmtId="165" formatCode="dd.mm.yyyy"/>
    <numFmt numFmtId="166" formatCode="dd&quot;.&quot;mm"/>
    <numFmt numFmtId="167" formatCode="+ 0"/>
    <numFmt numFmtId="168" formatCode="0.0"/>
    <numFmt numFmtId="169" formatCode="0.000%"/>
    <numFmt numFmtId="170" formatCode="+ 0.00%"/>
    <numFmt numFmtId="171" formatCode="#,##0.00\ [$zł-415]"/>
    <numFmt numFmtId="172" formatCode="#,##0.0"/>
    <numFmt numFmtId="173" formatCode="dd&quot;.&quot;mm&quot;.&quot;yyyy"/>
  </numFmts>
  <fonts count="140">
    <font>
      <sz val="10.0"/>
      <color rgb="FF000000"/>
      <name val="Arial"/>
    </font>
    <font>
      <b/>
      <sz val="36.0"/>
      <color rgb="FF000000"/>
      <name val="Montserrat"/>
    </font>
    <font>
      <b/>
      <sz val="36.0"/>
      <color rgb="FF434343"/>
      <name val="Montserrat"/>
    </font>
    <font>
      <sz val="14.0"/>
      <color rgb="FF434343"/>
      <name val="Montserrat"/>
    </font>
    <font>
      <b/>
      <sz val="12.0"/>
      <color rgb="FFFF0000"/>
      <name val="Montserrat"/>
    </font>
    <font>
      <sz val="8.0"/>
      <color rgb="FF666666"/>
      <name val="Montserrat"/>
    </font>
    <font>
      <sz val="8.0"/>
      <color rgb="FF434343"/>
      <name val="Montserrat"/>
    </font>
    <font>
      <b/>
      <sz val="10.0"/>
      <color rgb="FFFFFFFF"/>
      <name val="Montserrat"/>
    </font>
    <font>
      <sz val="6.0"/>
      <color rgb="FF434343"/>
      <name val="Montserrat"/>
    </font>
    <font>
      <sz val="12.0"/>
      <color theme="1"/>
      <name val="Montserrat"/>
    </font>
    <font>
      <b/>
      <sz val="10.0"/>
      <color rgb="FFDC1111"/>
      <name val="Montserrat"/>
    </font>
    <font>
      <b/>
      <sz val="24.0"/>
      <color rgb="FF666666"/>
      <name val="Montserrat"/>
    </font>
    <font>
      <sz val="10.0"/>
      <color rgb="FF666666"/>
      <name val="Montserrat"/>
    </font>
    <font>
      <b/>
      <sz val="24.0"/>
      <color theme="1"/>
      <name val="Montserrat"/>
    </font>
    <font>
      <b/>
      <sz val="10.0"/>
      <color rgb="FF666666"/>
      <name val="Montserrat"/>
    </font>
    <font>
      <b/>
      <sz val="10.0"/>
      <color rgb="FF999999"/>
      <name val="Montserrat"/>
    </font>
    <font>
      <b/>
      <sz val="7.0"/>
      <color rgb="FFFFFFFF"/>
      <name val="Montserrat"/>
    </font>
    <font>
      <sz val="8.0"/>
      <color rgb="FFD21B1B"/>
      <name val="Montserrat"/>
    </font>
    <font/>
    <font>
      <b/>
      <sz val="6.0"/>
      <color rgb="FFEFEFEF"/>
      <name val="Montserrat"/>
    </font>
    <font>
      <b/>
      <sz val="7.0"/>
      <color rgb="FF434343"/>
      <name val="Montserrat"/>
    </font>
    <font>
      <sz val="10.0"/>
      <color theme="1"/>
      <name val="Montserrat"/>
    </font>
    <font>
      <color theme="1"/>
      <name val="Montserrat"/>
    </font>
    <font>
      <b/>
      <sz val="10.0"/>
      <color rgb="FF434343"/>
      <name val="Montserrat"/>
    </font>
    <font>
      <sz val="8.0"/>
      <color theme="1"/>
      <name val="Montserrat"/>
    </font>
    <font>
      <color rgb="FFFFFFFF"/>
      <name val="Montserrat"/>
    </font>
    <font>
      <color rgb="FFB7B7B7"/>
      <name val="Montserrat"/>
    </font>
    <font>
      <color rgb="FFEA9999"/>
      <name val="Montserrat"/>
    </font>
    <font>
      <sz val="10.0"/>
      <color rgb="FFB7B7B7"/>
      <name val="Montserrat"/>
    </font>
    <font>
      <color theme="1"/>
      <name val="Arial"/>
    </font>
    <font>
      <u/>
      <color rgb="FF1155CC"/>
      <name val="Montserrat"/>
    </font>
    <font>
      <b/>
      <sz val="12.0"/>
      <color rgb="FF242729"/>
      <name val="Montserrat"/>
    </font>
    <font>
      <sz val="12.0"/>
      <color rgb="FF000000"/>
      <name val="Montserrat"/>
    </font>
    <font>
      <b/>
      <sz val="14.0"/>
      <color rgb="FFFFFFFF"/>
      <name val="Montserrat"/>
    </font>
    <font>
      <b/>
      <u/>
      <sz val="14.0"/>
      <color rgb="FFFFFFFF"/>
      <name val="Montserrat"/>
    </font>
    <font>
      <color rgb="FF000000"/>
      <name val="Montserrat"/>
    </font>
    <font>
      <b/>
      <color theme="1"/>
      <name val="Montserrat"/>
    </font>
    <font>
      <sz val="5.0"/>
      <color theme="1"/>
      <name val="Montserrat"/>
    </font>
    <font>
      <b/>
      <sz val="7.0"/>
      <color theme="1"/>
      <name val="Montserrat"/>
    </font>
    <font>
      <b/>
      <color rgb="FFFFFFFF"/>
      <name val="Montserrat"/>
    </font>
    <font>
      <b/>
      <color rgb="FF000000"/>
      <name val="Montserrat"/>
    </font>
    <font>
      <b/>
      <color rgb="FF38761D"/>
      <name val="Montserrat"/>
    </font>
    <font>
      <b/>
      <color rgb="FF999999"/>
      <name val="Montserrat"/>
    </font>
    <font>
      <b/>
      <color rgb="FFFF6D01"/>
      <name val="Montserrat"/>
    </font>
    <font>
      <b/>
      <sz val="8.0"/>
      <color theme="1"/>
      <name val="Montserrat"/>
    </font>
    <font>
      <color rgb="FF999999"/>
      <name val="Montserrat"/>
    </font>
    <font>
      <color rgb="FF38761D"/>
      <name val="Montserrat"/>
    </font>
    <font>
      <color rgb="FF666666"/>
      <name val="Montserrat"/>
    </font>
    <font>
      <color rgb="FFFF6D01"/>
      <name val="Montserrat"/>
    </font>
    <font>
      <color rgb="FFFF9900"/>
      <name val="Montserrat"/>
    </font>
    <font>
      <color rgb="FFCC0000"/>
      <name val="Montserrat"/>
    </font>
    <font>
      <color rgb="FF15874F"/>
      <name val="Montserrat"/>
    </font>
    <font>
      <color rgb="FFA44600"/>
      <name val="Montserrat"/>
    </font>
    <font>
      <sz val="9.0"/>
      <color rgb="FF999999"/>
      <name val="Montserrat"/>
    </font>
    <font>
      <color rgb="FFFF0000"/>
      <name val="Montserrat"/>
    </font>
    <font>
      <color rgb="FF990000"/>
      <name val="Montserrat"/>
    </font>
    <font>
      <b/>
      <sz val="11.0"/>
      <color rgb="FF93C47D"/>
      <name val="Montserrat"/>
    </font>
    <font>
      <b/>
      <sz val="10.0"/>
      <color rgb="FF000000"/>
      <name val="Montserrat"/>
    </font>
    <font>
      <b/>
      <sz val="8.0"/>
      <color rgb="FFFFFFFF"/>
      <name val="Montserrat"/>
    </font>
    <font>
      <sz val="6.0"/>
      <color theme="1"/>
      <name val="Montserrat"/>
    </font>
    <font>
      <b/>
      <sz val="8.0"/>
      <color rgb="FF999999"/>
      <name val="Montserrat"/>
    </font>
    <font>
      <sz val="8.0"/>
      <color rgb="FFFFFFFF"/>
      <name val="Montserrat"/>
    </font>
    <font>
      <b/>
      <sz val="10.0"/>
      <color theme="1"/>
      <name val="Montserrat"/>
    </font>
    <font>
      <sz val="7.0"/>
      <color rgb="FFFF0000"/>
      <name val="Montserrat"/>
    </font>
    <font>
      <sz val="8.0"/>
      <color rgb="FF999999"/>
      <name val="Montserrat"/>
    </font>
    <font>
      <b/>
      <sz val="14.0"/>
      <color theme="1"/>
      <name val="Montserrat"/>
    </font>
    <font>
      <b/>
      <sz val="14.0"/>
      <color rgb="FFDC1111"/>
      <name val="Montserrat"/>
    </font>
    <font>
      <b/>
      <sz val="14.0"/>
      <color rgb="FF000000"/>
      <name val="Montserrat"/>
    </font>
    <font>
      <b/>
      <sz val="14.0"/>
      <color rgb="FF34A853"/>
      <name val="Montserrat"/>
    </font>
    <font>
      <b/>
      <sz val="14.0"/>
      <color rgb="FF999999"/>
      <name val="Montserrat"/>
    </font>
    <font>
      <b/>
      <sz val="14.0"/>
      <color rgb="FFFF6D01"/>
      <name val="Montserrat"/>
    </font>
    <font>
      <b/>
      <sz val="8.0"/>
      <color rgb="FF666666"/>
      <name val="Montserrat"/>
    </font>
    <font>
      <sz val="10.0"/>
      <color rgb="FFDC1111"/>
      <name val="Montserrat"/>
    </font>
    <font>
      <b/>
      <sz val="6.0"/>
      <color rgb="FF000000"/>
      <name val="Montserrat"/>
    </font>
    <font>
      <b/>
      <sz val="24.0"/>
      <color rgb="FFFFFFFF"/>
      <name val="Montserrat"/>
    </font>
    <font>
      <sz val="8.0"/>
      <color theme="1"/>
      <name val="Arial"/>
    </font>
    <font>
      <sz val="18.0"/>
      <color theme="1"/>
      <name val="Montserrat"/>
    </font>
    <font>
      <b/>
      <sz val="11.0"/>
      <color rgb="FF45818E"/>
      <name val="Montserrat"/>
    </font>
    <font>
      <b/>
      <color theme="1"/>
      <name val="Arial"/>
    </font>
    <font>
      <b/>
      <sz val="11.0"/>
      <color rgb="FF9900FF"/>
      <name val="Montserrat"/>
    </font>
    <font>
      <b/>
      <sz val="11.0"/>
      <color rgb="FF1155CC"/>
      <name val="Montserrat"/>
    </font>
    <font>
      <b/>
      <sz val="11.0"/>
      <color rgb="FF0C343D"/>
      <name val="Montserrat"/>
    </font>
    <font>
      <b/>
      <sz val="11.0"/>
      <color rgb="FFB50404"/>
      <name val="Montserrat"/>
    </font>
    <font>
      <sz val="10.0"/>
      <color rgb="FF000000"/>
      <name val="Montserrat"/>
    </font>
    <font>
      <sz val="10.0"/>
      <color rgb="FFF4CCCC"/>
      <name val="Montserrat"/>
    </font>
    <font>
      <color rgb="FFF4CCCC"/>
      <name val="Montserrat"/>
    </font>
    <font>
      <sz val="7.0"/>
      <color rgb="FFB7B7B7"/>
      <name val="Montserrat"/>
    </font>
    <font>
      <b/>
      <sz val="24.0"/>
      <color rgb="FF000000"/>
      <name val="Montserrat"/>
    </font>
    <font>
      <b/>
      <sz val="7.0"/>
      <color rgb="FF999999"/>
      <name val="Montserrat"/>
    </font>
    <font>
      <b/>
      <u/>
      <sz val="18.0"/>
      <color rgb="FFFFFFFF"/>
      <name val="Montserrat"/>
    </font>
    <font>
      <b/>
      <sz val="24.0"/>
      <color rgb="FFCCCCCC"/>
      <name val="Montserrat"/>
    </font>
    <font>
      <sz val="10.0"/>
      <color rgb="FFFFFFFF"/>
      <name val="Montserrat"/>
    </font>
    <font>
      <b/>
      <sz val="10.0"/>
      <color rgb="FFC27BA0"/>
      <name val="Montserrat"/>
    </font>
    <font>
      <b/>
      <sz val="10.0"/>
      <color rgb="FFFF00FF"/>
      <name val="Montserrat"/>
    </font>
    <font>
      <b/>
      <sz val="10.0"/>
      <color rgb="FFEB63EB"/>
      <name val="Montserrat"/>
    </font>
    <font>
      <b/>
      <sz val="10.0"/>
      <color rgb="FFA64D79"/>
      <name val="Montserrat"/>
    </font>
    <font>
      <b/>
      <sz val="10.0"/>
      <color rgb="FFF4CCCC"/>
      <name val="Montserrat"/>
    </font>
    <font>
      <sz val="7.0"/>
      <color rgb="FF999999"/>
      <name val="Montserrat"/>
    </font>
    <font>
      <sz val="7.0"/>
      <color theme="1"/>
      <name val="Montserrat"/>
    </font>
    <font>
      <b/>
      <sz val="10.0"/>
      <name val="Montserrat"/>
    </font>
    <font>
      <sz val="10.0"/>
      <color rgb="FFFF00FF"/>
      <name val="Montserrat"/>
    </font>
    <font>
      <sz val="10.0"/>
      <color rgb="FF9900FF"/>
      <name val="Montserrat"/>
    </font>
    <font>
      <sz val="10.0"/>
      <color rgb="FFFF0000"/>
      <name val="Montserrat"/>
    </font>
    <font>
      <sz val="8.0"/>
      <color rgb="FFB7B7B7"/>
      <name val="Montserrat"/>
    </font>
    <font>
      <b/>
      <sz val="10.0"/>
      <color rgb="FF38761D"/>
      <name val="Montserrat"/>
    </font>
    <font>
      <b/>
      <sz val="36.0"/>
      <color rgb="FFF1C232"/>
      <name val="Montserrat"/>
    </font>
    <font>
      <u/>
      <sz val="6.0"/>
      <color rgb="FF999999"/>
      <name val="Montserrat"/>
    </font>
    <font>
      <b/>
      <sz val="30.0"/>
      <color rgb="FFEBB922"/>
      <name val="Montserrat"/>
    </font>
    <font>
      <sz val="12.0"/>
      <color rgb="FFEBB922"/>
      <name val="Montserrat"/>
    </font>
    <font>
      <b/>
      <sz val="18.0"/>
      <color rgb="FF434343"/>
      <name val="Montserrat"/>
    </font>
    <font>
      <b/>
      <sz val="7.0"/>
      <color rgb="FF000000"/>
      <name val="Montserrat"/>
    </font>
    <font>
      <sz val="7.0"/>
      <color rgb="FF000000"/>
      <name val="Montserrat"/>
    </font>
    <font>
      <sz val="10.0"/>
      <color rgb="FF434343"/>
      <name val="Montserrat"/>
    </font>
    <font>
      <sz val="9.0"/>
      <color theme="1"/>
      <name val="Montserrat"/>
    </font>
    <font>
      <b/>
      <sz val="18.0"/>
      <color rgb="FFFFFFFF"/>
      <name val="Montserrat"/>
    </font>
    <font>
      <b/>
      <sz val="11.0"/>
      <color theme="1"/>
      <name val="Montserrat"/>
    </font>
    <font>
      <sz val="18.0"/>
      <color rgb="FFD21B1B"/>
      <name val="Montserrat"/>
    </font>
    <font>
      <sz val="8.0"/>
      <color rgb="FFF3F3F3"/>
      <name val="Montserrat"/>
    </font>
    <font>
      <b/>
      <sz val="8.0"/>
      <color rgb="FFF3F3F3"/>
      <name val="Montserrat"/>
    </font>
    <font>
      <b/>
      <sz val="24.0"/>
      <color rgb="FF999999"/>
      <name val="Montserrat"/>
    </font>
    <font>
      <sz val="12.0"/>
      <color rgb="FFFF00FF"/>
      <name val="Montserrat"/>
    </font>
    <font>
      <sz val="10.0"/>
      <color rgb="FF999999"/>
      <name val="Montserrat"/>
    </font>
    <font>
      <b/>
      <sz val="12.0"/>
      <color rgb="FFFFFFFF"/>
      <name val="Montserrat"/>
    </font>
    <font>
      <sz val="10.0"/>
      <color rgb="FFCC0000"/>
      <name val="Montserrat"/>
    </font>
    <font>
      <sz val="14.0"/>
      <color rgb="FFD21B1B"/>
      <name val="Montserrat"/>
    </font>
    <font>
      <b/>
      <sz val="9.0"/>
      <color rgb="FFFFFFFF"/>
      <name val="Montserrat"/>
    </font>
    <font>
      <sz val="7.0"/>
      <color rgb="FFFFFFFF"/>
      <name val="Montserrat"/>
    </font>
    <font>
      <b/>
      <sz val="36.0"/>
      <color theme="1"/>
      <name val="Montserrat"/>
    </font>
    <font>
      <color rgb="FFD9D9D9"/>
      <name val="Montserrat"/>
    </font>
    <font>
      <b/>
      <sz val="24.0"/>
      <color rgb="FF434343"/>
      <name val="Montserrat"/>
    </font>
    <font>
      <b/>
      <i/>
      <sz val="24.0"/>
      <color theme="1"/>
      <name val="Montserrat"/>
    </font>
    <font>
      <b/>
      <sz val="18.0"/>
      <color rgb="FFBF9000"/>
      <name val="Montserrat"/>
    </font>
    <font>
      <b/>
      <sz val="36.0"/>
      <color rgb="FF34A853"/>
      <name val="Montserrat"/>
    </font>
    <font>
      <b/>
      <sz val="18.0"/>
      <color rgb="FFBA0000"/>
      <name val="Montserrat"/>
    </font>
    <font>
      <b/>
      <sz val="18.0"/>
      <color rgb="FF999999"/>
      <name val="Montserrat"/>
    </font>
    <font>
      <b/>
      <sz val="18.0"/>
      <color rgb="FF000000"/>
      <name val="Montserrat"/>
    </font>
    <font>
      <u/>
      <sz val="6.0"/>
      <color rgb="FF999999"/>
      <name val="Montserrat"/>
    </font>
    <font>
      <sz val="6.0"/>
      <color rgb="FF999999"/>
      <name val="Montserrat"/>
    </font>
    <font>
      <b/>
      <sz val="14.0"/>
      <color rgb="FF1C4587"/>
      <name val="Montserrat"/>
    </font>
    <font>
      <sz val="24.0"/>
      <color rgb="FF434343"/>
      <name val="Montserrat"/>
    </font>
  </fonts>
  <fills count="73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  <fill>
      <patternFill patternType="solid">
        <fgColor rgb="FF999999"/>
        <bgColor rgb="FF999999"/>
      </patternFill>
    </fill>
    <fill>
      <patternFill patternType="solid">
        <fgColor rgb="FF434343"/>
        <bgColor rgb="FF434343"/>
      </patternFill>
    </fill>
    <fill>
      <patternFill patternType="solid">
        <fgColor rgb="FFFFF2CC"/>
        <bgColor rgb="FFFFF2CC"/>
      </patternFill>
    </fill>
    <fill>
      <patternFill patternType="solid">
        <fgColor rgb="FFFEE0A7"/>
        <bgColor rgb="FFFEE0A7"/>
      </patternFill>
    </fill>
    <fill>
      <patternFill patternType="solid">
        <fgColor rgb="FFF9CB9C"/>
        <bgColor rgb="FFF9CB9C"/>
      </patternFill>
    </fill>
    <fill>
      <patternFill patternType="solid">
        <fgColor rgb="FFFEB691"/>
        <bgColor rgb="FFFEB691"/>
      </patternFill>
    </fill>
    <fill>
      <patternFill patternType="solid">
        <fgColor rgb="FF666666"/>
        <bgColor rgb="FF666666"/>
      </patternFill>
    </fill>
    <fill>
      <patternFill patternType="solid">
        <fgColor rgb="FFFF8F78"/>
        <bgColor rgb="FFFF8F78"/>
      </patternFill>
    </fill>
    <fill>
      <patternFill patternType="solid">
        <fgColor rgb="FFFF685F"/>
        <bgColor rgb="FFFF685F"/>
      </patternFill>
    </fill>
    <fill>
      <patternFill patternType="solid">
        <fgColor rgb="FFE84040"/>
        <bgColor rgb="FFE84040"/>
      </patternFill>
    </fill>
    <fill>
      <patternFill patternType="solid">
        <fgColor rgb="FFDC2D2D"/>
        <bgColor rgb="FFDC2D2D"/>
      </patternFill>
    </fill>
    <fill>
      <patternFill patternType="solid">
        <fgColor rgb="FFD21B1B"/>
        <bgColor rgb="FFD21B1B"/>
      </patternFill>
    </fill>
    <fill>
      <patternFill patternType="solid">
        <fgColor rgb="FFC41418"/>
        <bgColor rgb="FFC41418"/>
      </patternFill>
    </fill>
    <fill>
      <patternFill patternType="solid">
        <fgColor rgb="FFB50927"/>
        <bgColor rgb="FFB50927"/>
      </patternFill>
    </fill>
    <fill>
      <patternFill patternType="solid">
        <fgColor rgb="FFB31151"/>
        <bgColor rgb="FFB31151"/>
      </patternFill>
    </fill>
    <fill>
      <patternFill patternType="solid">
        <fgColor rgb="FF960C6A"/>
        <bgColor rgb="FF960C6A"/>
      </patternFill>
    </fill>
    <fill>
      <patternFill patternType="solid">
        <fgColor rgb="FF7A0780"/>
        <bgColor rgb="FF7A0780"/>
      </patternFill>
    </fill>
    <fill>
      <patternFill patternType="solid">
        <fgColor rgb="FFD9D9D9"/>
        <bgColor rgb="FFD9D9D9"/>
      </patternFill>
    </fill>
    <fill>
      <patternFill patternType="solid">
        <fgColor rgb="FF3C78D8"/>
        <bgColor rgb="FF3C78D8"/>
      </patternFill>
    </fill>
    <fill>
      <patternFill patternType="solid">
        <fgColor rgb="FFCE3535"/>
        <bgColor rgb="FFCE3535"/>
      </patternFill>
    </fill>
    <fill>
      <patternFill patternType="solid">
        <fgColor rgb="FFCE4F35"/>
        <bgColor rgb="FFCE4F35"/>
      </patternFill>
    </fill>
    <fill>
      <patternFill patternType="solid">
        <fgColor rgb="FFDF7241"/>
        <bgColor rgb="FFDF7241"/>
      </patternFill>
    </fill>
    <fill>
      <patternFill patternType="solid">
        <fgColor theme="1"/>
        <bgColor theme="1"/>
      </patternFill>
    </fill>
    <fill>
      <patternFill patternType="solid">
        <fgColor rgb="FF38761D"/>
        <bgColor rgb="FF38761D"/>
      </patternFill>
    </fill>
    <fill>
      <patternFill patternType="solid">
        <fgColor rgb="FFFF6D01"/>
        <bgColor rgb="FFFF6D01"/>
      </patternFill>
    </fill>
    <fill>
      <patternFill patternType="solid">
        <fgColor rgb="FFCC0000"/>
        <bgColor rgb="FFCC0000"/>
      </patternFill>
    </fill>
    <fill>
      <patternFill patternType="solid">
        <fgColor rgb="FFB7B7B7"/>
        <bgColor rgb="FFB7B7B7"/>
      </patternFill>
    </fill>
    <fill>
      <patternFill patternType="solid">
        <fgColor rgb="FFD9EAD3"/>
        <bgColor rgb="FFD9EAD3"/>
      </patternFill>
    </fill>
    <fill>
      <patternFill patternType="solid">
        <fgColor rgb="FFFCDCBA"/>
        <bgColor rgb="FFFCDCBA"/>
      </patternFill>
    </fill>
    <fill>
      <patternFill patternType="solid">
        <fgColor rgb="FF000000"/>
        <bgColor rgb="FF000000"/>
      </patternFill>
    </fill>
    <fill>
      <patternFill patternType="solid">
        <fgColor rgb="FFF3F3F3"/>
        <bgColor rgb="FFF3F3F3"/>
      </patternFill>
    </fill>
    <fill>
      <patternFill patternType="solid">
        <fgColor rgb="FFFFEAFF"/>
        <bgColor rgb="FFFFEAFF"/>
      </patternFill>
    </fill>
    <fill>
      <patternFill patternType="solid">
        <fgColor rgb="FFDC1111"/>
        <bgColor rgb="FFDC1111"/>
      </patternFill>
    </fill>
    <fill>
      <patternFill patternType="solid">
        <fgColor rgb="FF15874F"/>
        <bgColor rgb="FF15874F"/>
      </patternFill>
    </fill>
    <fill>
      <patternFill patternType="solid">
        <fgColor rgb="FFB50404"/>
        <bgColor rgb="FFB50404"/>
      </patternFill>
    </fill>
    <fill>
      <patternFill patternType="solid">
        <fgColor rgb="FFD3710A"/>
        <bgColor rgb="FFD3710A"/>
      </patternFill>
    </fill>
    <fill>
      <patternFill patternType="solid">
        <fgColor rgb="FF202020"/>
        <bgColor rgb="FF202020"/>
      </patternFill>
    </fill>
    <fill>
      <patternFill patternType="solid">
        <fgColor rgb="FF57BB8A"/>
        <bgColor rgb="FF57BB8A"/>
      </patternFill>
    </fill>
    <fill>
      <patternFill patternType="solid">
        <fgColor rgb="FFFC9A51"/>
        <bgColor rgb="FFFC9A51"/>
      </patternFill>
    </fill>
    <fill>
      <patternFill patternType="solid">
        <fgColor rgb="FFEA9999"/>
        <bgColor rgb="FFEA9999"/>
      </patternFill>
    </fill>
    <fill>
      <patternFill patternType="solid">
        <fgColor rgb="FFE06666"/>
        <bgColor rgb="FFE06666"/>
      </patternFill>
    </fill>
    <fill>
      <patternFill patternType="solid">
        <fgColor rgb="FFB45F06"/>
        <bgColor rgb="FFB45F06"/>
      </patternFill>
    </fill>
    <fill>
      <patternFill patternType="solid">
        <fgColor rgb="FFE69138"/>
        <bgColor rgb="FFE69138"/>
      </patternFill>
    </fill>
    <fill>
      <patternFill patternType="solid">
        <fgColor rgb="FF1155CC"/>
        <bgColor rgb="FF1155CC"/>
      </patternFill>
    </fill>
    <fill>
      <patternFill patternType="solid">
        <fgColor rgb="FF6D9EEB"/>
        <bgColor rgb="FF6D9EEB"/>
      </patternFill>
    </fill>
    <fill>
      <patternFill patternType="solid">
        <fgColor rgb="FF990000"/>
        <bgColor rgb="FF990000"/>
      </patternFill>
    </fill>
    <fill>
      <patternFill patternType="solid">
        <fgColor rgb="FFBA0000"/>
        <bgColor rgb="FFBA0000"/>
      </patternFill>
    </fill>
    <fill>
      <patternFill patternType="solid">
        <fgColor rgb="FFFF3333"/>
        <bgColor rgb="FFFF3333"/>
      </patternFill>
    </fill>
    <fill>
      <patternFill patternType="solid">
        <fgColor rgb="FF6AA84F"/>
        <bgColor rgb="FF6AA84F"/>
      </patternFill>
    </fill>
    <fill>
      <patternFill patternType="solid">
        <fgColor rgb="FFCFE2F3"/>
        <bgColor rgb="FFCFE2F3"/>
      </patternFill>
    </fill>
    <fill>
      <patternFill patternType="solid">
        <fgColor rgb="FFBDBDBD"/>
        <bgColor rgb="FFBDBDBD"/>
      </patternFill>
    </fill>
    <fill>
      <patternFill patternType="solid">
        <fgColor rgb="FFA8C6EC"/>
        <bgColor rgb="FFA8C6EC"/>
      </patternFill>
    </fill>
    <fill>
      <patternFill patternType="solid">
        <fgColor rgb="FFFFE2C4"/>
        <bgColor rgb="FFFFE2C4"/>
      </patternFill>
    </fill>
    <fill>
      <patternFill patternType="solid">
        <fgColor rgb="FFFFB05D"/>
        <bgColor rgb="FFFFB05D"/>
      </patternFill>
    </fill>
    <fill>
      <patternFill patternType="solid">
        <fgColor rgb="FFCCCCCC"/>
        <bgColor rgb="FFCCCCCC"/>
      </patternFill>
    </fill>
    <fill>
      <patternFill patternType="solid">
        <fgColor rgb="FFFCE5CD"/>
        <bgColor rgb="FFFCE5CD"/>
      </patternFill>
    </fill>
    <fill>
      <patternFill patternType="solid">
        <fgColor rgb="FFD9D2E9"/>
        <bgColor rgb="FFD9D2E9"/>
      </patternFill>
    </fill>
    <fill>
      <patternFill patternType="solid">
        <fgColor rgb="FFB7E1CD"/>
        <bgColor rgb="FFB7E1CD"/>
      </patternFill>
    </fill>
    <fill>
      <patternFill patternType="solid">
        <fgColor rgb="FF93C47D"/>
        <bgColor rgb="FF93C47D"/>
      </patternFill>
    </fill>
    <fill>
      <patternFill patternType="solid">
        <fgColor rgb="FFEBB922"/>
        <bgColor rgb="FFEBB922"/>
      </patternFill>
    </fill>
    <fill>
      <patternFill patternType="solid">
        <fgColor rgb="FFF1C232"/>
        <bgColor rgb="FFF1C232"/>
      </patternFill>
    </fill>
    <fill>
      <patternFill patternType="solid">
        <fgColor rgb="FF741B47"/>
        <bgColor rgb="FF741B47"/>
      </patternFill>
    </fill>
    <fill>
      <patternFill patternType="solid">
        <fgColor rgb="FF0B5394"/>
        <bgColor rgb="FF0B5394"/>
      </patternFill>
    </fill>
    <fill>
      <patternFill patternType="solid">
        <fgColor rgb="FF986868"/>
        <bgColor rgb="FF986868"/>
      </patternFill>
    </fill>
    <fill>
      <patternFill patternType="solid">
        <fgColor rgb="FF660000"/>
        <bgColor rgb="FF660000"/>
      </patternFill>
    </fill>
    <fill>
      <patternFill patternType="solid">
        <fgColor rgb="FFA64D79"/>
        <bgColor rgb="FFA64D79"/>
      </patternFill>
    </fill>
    <fill>
      <patternFill patternType="solid">
        <fgColor rgb="FF1C4587"/>
        <bgColor rgb="FF1C4587"/>
      </patternFill>
    </fill>
    <fill>
      <patternFill patternType="solid">
        <fgColor rgb="FFBF9000"/>
        <bgColor rgb="FFBF9000"/>
      </patternFill>
    </fill>
  </fills>
  <borders count="200">
    <border/>
    <border>
      <left style="thin">
        <color rgb="FF666666"/>
      </left>
      <top style="dotted">
        <color rgb="FF666666"/>
      </top>
      <bottom style="dotted">
        <color rgb="FF666666"/>
      </bottom>
    </border>
    <border>
      <top style="dotted">
        <color rgb="FF666666"/>
      </top>
      <bottom style="dotted">
        <color rgb="FF666666"/>
      </bottom>
    </border>
    <border>
      <right style="dotted">
        <color rgb="FF666666"/>
      </right>
      <top style="dotted">
        <color rgb="FF666666"/>
      </top>
      <bottom style="dotted">
        <color rgb="FF666666"/>
      </bottom>
    </border>
    <border>
      <left style="medium">
        <color rgb="FF434343"/>
      </left>
      <top style="medium">
        <color rgb="FF434343"/>
      </top>
      <bottom style="medium">
        <color rgb="FF434343"/>
      </bottom>
    </border>
    <border>
      <top style="medium">
        <color rgb="FF434343"/>
      </top>
      <bottom style="medium">
        <color rgb="FF434343"/>
      </bottom>
    </border>
    <border>
      <right style="medium">
        <color rgb="FF434343"/>
      </right>
      <top style="medium">
        <color rgb="FF434343"/>
      </top>
      <bottom style="medium">
        <color rgb="FF434343"/>
      </bottom>
    </border>
    <border>
      <left style="medium">
        <color rgb="FF434343"/>
      </left>
    </border>
    <border>
      <right style="medium">
        <color rgb="FF434343"/>
      </right>
    </border>
    <border>
      <left style="medium">
        <color rgb="FF434343"/>
      </left>
      <bottom style="medium">
        <color rgb="FF434343"/>
      </bottom>
    </border>
    <border>
      <bottom style="medium">
        <color rgb="FF434343"/>
      </bottom>
    </border>
    <border>
      <right style="medium">
        <color rgb="FF434343"/>
      </right>
      <bottom style="medium">
        <color rgb="FF434343"/>
      </bottom>
    </border>
    <border>
      <left style="thick">
        <color rgb="FF1155CC"/>
      </left>
      <top style="thick">
        <color rgb="FF1155CC"/>
      </top>
      <bottom style="thick">
        <color rgb="FF1155CC"/>
      </bottom>
    </border>
    <border>
      <top style="thick">
        <color rgb="FF1155CC"/>
      </top>
      <bottom style="thick">
        <color rgb="FF1155CC"/>
      </bottom>
    </border>
    <border>
      <right style="thick">
        <color rgb="FF1155CC"/>
      </right>
      <top style="thick">
        <color rgb="FF1155CC"/>
      </top>
      <bottom style="thick">
        <color rgb="FF1155CC"/>
      </bottom>
    </border>
    <border>
      <right style="medium">
        <color rgb="FF000000"/>
      </right>
      <top style="medium">
        <color rgb="FF000000"/>
      </top>
    </border>
    <border>
      <top style="medium">
        <color rgb="FF000000"/>
      </top>
    </border>
    <border>
      <right style="dotted">
        <color rgb="FF000000"/>
      </right>
      <top style="medium">
        <color rgb="FF000000"/>
      </top>
    </border>
    <border>
      <left style="dotted">
        <color rgb="FF000000"/>
      </left>
      <top style="medium">
        <color rgb="FF000000"/>
      </top>
    </border>
    <border>
      <left style="dotted">
        <color rgb="FF000000"/>
      </left>
      <right style="medium">
        <color rgb="FF000000"/>
      </right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left style="dotted">
        <color rgb="FF000000"/>
      </left>
      <right style="thin">
        <color rgb="FF000000"/>
      </right>
      <top style="medium">
        <color rgb="FF000000"/>
      </top>
    </border>
    <border>
      <left style="thick">
        <color rgb="FF000000"/>
      </left>
      <right style="medium">
        <color rgb="FF000000"/>
      </right>
      <top style="medium">
        <color rgb="FF000000"/>
      </top>
    </border>
    <border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</border>
    <border>
      <right style="dotted">
        <color rgb="FF000000"/>
      </right>
    </border>
    <border>
      <left style="dotted">
        <color rgb="FF000000"/>
      </left>
    </border>
    <border>
      <left style="dotted">
        <color rgb="FF000000"/>
      </left>
      <right style="thin">
        <color rgb="FF000000"/>
      </right>
    </border>
    <border>
      <left style="thick">
        <color rgb="FF000000"/>
      </left>
      <right style="medium">
        <color rgb="FF000000"/>
      </right>
    </border>
    <border>
      <left style="dotted">
        <color rgb="FF000000"/>
      </left>
      <right style="medium">
        <color rgb="FF000000"/>
      </right>
      <top style="thin">
        <color rgb="FF000000"/>
      </top>
    </border>
    <border>
      <right style="thin">
        <color rgb="FF000000"/>
      </right>
    </border>
    <border>
      <left style="thin">
        <color rgb="FF000000"/>
      </left>
    </border>
    <border>
      <left style="dotted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double">
        <color rgb="FF000000"/>
      </righ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left style="dotted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hair">
        <color rgb="FF000000"/>
      </right>
      <top style="dotted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double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</border>
    <border>
      <left style="thick">
        <color rgb="FFB7B7B7"/>
      </left>
      <right style="thick">
        <color rgb="FF000000"/>
      </right>
      <top style="thick">
        <color rgb="FFB7B7B7"/>
      </top>
      <bottom style="thick">
        <color rgb="FFB7B7B7"/>
      </bottom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right style="double">
        <color rgb="FF000000"/>
      </right>
      <bottom style="thin">
        <color rgb="FF000000"/>
      </bottom>
    </border>
    <border>
      <bottom style="thin">
        <color rgb="FF000000"/>
      </bottom>
    </border>
    <border>
      <right style="dotted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dotted">
        <color rgb="FF000000"/>
      </left>
      <right style="medium">
        <color rgb="FF000000"/>
      </right>
      <bottom style="thin">
        <color rgb="FF000000"/>
      </bottom>
    </border>
    <border>
      <right style="hair">
        <color rgb="FF000000"/>
      </right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double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dotted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</border>
    <border>
      <left style="medium">
        <color rgb="FF000000"/>
      </left>
      <right style="double">
        <color rgb="FF000000"/>
      </right>
      <top style="thin">
        <color rgb="FF000000"/>
      </top>
    </border>
    <border>
      <left style="medium">
        <color rgb="FF000000"/>
      </left>
      <top style="thin">
        <color rgb="FF000000"/>
      </top>
    </border>
    <border>
      <top style="thin">
        <color rgb="FF000000"/>
      </top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left style="thin">
        <color rgb="FF000000"/>
      </left>
      <top style="thick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dotted">
        <color rgb="FF000000"/>
      </right>
      <bottom style="dotted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left style="medium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dotted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medium">
        <color rgb="FF999999"/>
      </left>
      <right style="thick">
        <color rgb="FF000000"/>
      </right>
      <top style="medium">
        <color rgb="FF999999"/>
      </top>
      <bottom style="medium">
        <color rgb="FF999999"/>
      </bottom>
    </border>
    <border>
      <right style="thick">
        <color rgb="FF000000"/>
      </right>
    </border>
    <border>
      <right style="dotted">
        <color rgb="FF000000"/>
      </right>
      <top style="thick">
        <color rgb="FF000000"/>
      </top>
      <bottom style="thick">
        <color rgb="FF000000"/>
      </bottom>
    </border>
    <border>
      <right style="thin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dotted">
        <color rgb="FF000000"/>
      </right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  <right style="dotted">
        <color rgb="FF000000"/>
      </right>
      <top style="thick">
        <color rgb="FF000000"/>
      </top>
      <bottom style="thick">
        <color rgb="FF000000"/>
      </bottom>
    </border>
    <border>
      <right style="thick">
        <color rgb="FF7157B3"/>
      </right>
    </border>
    <border>
      <left style="dotted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dotted">
        <color rgb="FF000000"/>
      </right>
    </border>
    <border>
      <left style="dotted">
        <color rgb="FF000000"/>
      </left>
      <right style="thick">
        <color rgb="FF000000"/>
      </right>
    </border>
    <border>
      <right style="thick">
        <color rgb="FF3C78D8"/>
      </right>
    </border>
    <border>
      <right style="thick">
        <color rgb="FF00FFFF"/>
      </right>
    </border>
    <border>
      <right style="thick">
        <color rgb="FFB50404"/>
      </right>
    </border>
    <border>
      <right style="thick">
        <color rgb="FFCC0000"/>
      </right>
    </border>
    <border>
      <left style="medium">
        <color rgb="FF000000"/>
      </left>
    </border>
    <border>
      <right style="thick">
        <color rgb="FFB50404"/>
      </right>
      <top style="thin">
        <color rgb="FF000000"/>
      </top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right style="thick">
        <color rgb="FFCC0000"/>
      </right>
      <top style="thin">
        <color rgb="FF000000"/>
      </top>
      <bottom style="thin">
        <color rgb="FF000000"/>
      </bottom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ck">
        <color rgb="FF000000"/>
      </right>
    </border>
    <border>
      <left style="thick">
        <color rgb="FF990000"/>
      </left>
      <top style="thick">
        <color rgb="FF990000"/>
      </top>
    </border>
    <border>
      <top style="thick">
        <color rgb="FF990000"/>
      </top>
    </border>
    <border>
      <right style="thick">
        <color rgb="FF990000"/>
      </right>
      <top style="thick">
        <color rgb="FF990000"/>
      </top>
    </border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left style="thick">
        <color rgb="FF274E13"/>
      </left>
      <top style="thick">
        <color rgb="FF274E13"/>
      </top>
    </border>
    <border>
      <top style="thick">
        <color rgb="FF274E13"/>
      </top>
    </border>
    <border>
      <right style="thick">
        <color rgb="FF274E13"/>
      </right>
      <top style="thick">
        <color rgb="FF274E13"/>
      </top>
    </border>
    <border>
      <left style="thick">
        <color rgb="FF990000"/>
      </left>
    </border>
    <border>
      <right style="thick">
        <color rgb="FF990000"/>
      </right>
    </border>
    <border>
      <left style="thick">
        <color rgb="FF000000"/>
      </left>
    </border>
    <border>
      <left style="thick">
        <color rgb="FF274E13"/>
      </left>
    </border>
    <border>
      <right style="thick">
        <color rgb="FF274E13"/>
      </right>
    </border>
    <border>
      <left style="thick">
        <color rgb="FF990000"/>
      </left>
      <bottom style="thick">
        <color rgb="FF990000"/>
      </bottom>
    </border>
    <border>
      <bottom style="thick">
        <color rgb="FF990000"/>
      </bottom>
    </border>
    <border>
      <right style="thick">
        <color rgb="FF990000"/>
      </right>
      <bottom style="thick">
        <color rgb="FF990000"/>
      </bottom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left style="thick">
        <color rgb="FF274E13"/>
      </left>
      <bottom style="thick">
        <color rgb="FF274E13"/>
      </bottom>
    </border>
    <border>
      <bottom style="thick">
        <color rgb="FF274E13"/>
      </bottom>
    </border>
    <border>
      <right style="thick">
        <color rgb="FF274E13"/>
      </right>
      <bottom style="thick">
        <color rgb="FF274E13"/>
      </bottom>
    </border>
    <border>
      <left style="thick">
        <color rgb="FF000000"/>
      </left>
      <right style="thick">
        <color rgb="FF000000"/>
      </right>
      <bottom style="thick">
        <color rgb="FF000000"/>
      </bottom>
    </border>
    <border>
      <left style="double">
        <color rgb="FF000000"/>
      </left>
      <right style="medium">
        <color rgb="FF000000"/>
      </right>
    </border>
    <border>
      <left style="thick">
        <color rgb="FFCC0000"/>
      </left>
      <top style="thin">
        <color rgb="FF000000"/>
      </top>
      <bottom style="thin">
        <color rgb="FF000000"/>
      </bottom>
    </border>
    <border>
      <left style="thick">
        <color rgb="FFCC0000"/>
      </left>
      <top style="thin">
        <color rgb="FF000000"/>
      </top>
    </border>
    <border>
      <left style="medium">
        <color rgb="FFC41418"/>
      </left>
      <top style="medium">
        <color rgb="FF000000"/>
      </top>
    </border>
    <border>
      <left style="thick">
        <color rgb="FF000000"/>
      </left>
      <right style="thin">
        <color rgb="FF000000"/>
      </right>
    </border>
    <border>
      <left style="thick">
        <color rgb="FF999999"/>
      </left>
      <top style="thin">
        <color rgb="FF000000"/>
      </top>
      <bottom style="thin">
        <color rgb="FF000000"/>
      </bottom>
    </border>
    <border>
      <left style="medium">
        <color rgb="FFC41418"/>
      </left>
      <top style="thin">
        <color rgb="FF000000"/>
      </top>
      <bottom style="thin">
        <color rgb="FF000000"/>
      </bottom>
    </border>
    <border>
      <top style="thick">
        <color rgb="FF9900FF"/>
      </top>
      <bottom style="thin">
        <color rgb="FF000000"/>
      </bottom>
    </border>
    <border>
      <top style="thick">
        <color rgb="FFFF9900"/>
      </top>
      <bottom style="thin">
        <color rgb="FF000000"/>
      </bottom>
    </border>
    <border>
      <left style="thick">
        <color rgb="FF9900FF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C41418"/>
      </left>
    </border>
    <border>
      <left style="medium">
        <color rgb="FF9900FF"/>
      </left>
      <top style="thin">
        <color rgb="FF000000"/>
      </top>
      <bottom style="thin">
        <color rgb="FF000000"/>
      </bottom>
    </border>
    <border>
      <left style="thick">
        <color rgb="FF15874F"/>
      </left>
      <right style="medium">
        <color rgb="FF000000"/>
      </right>
    </border>
    <border>
      <left style="thick">
        <color rgb="FF38761D"/>
      </left>
      <top style="thin">
        <color rgb="FF000000"/>
      </top>
      <bottom style="thin">
        <color rgb="FF000000"/>
      </bottom>
    </border>
    <border>
      <left style="thick">
        <color rgb="FF274E13"/>
      </left>
      <right style="medium">
        <color rgb="FF000000"/>
      </right>
    </border>
    <border>
      <left style="thick">
        <color rgb="FF38761D"/>
      </left>
      <top style="thin">
        <color rgb="FF000000"/>
      </top>
    </border>
    <border>
      <left style="thick">
        <color rgb="FF000000"/>
      </left>
      <top style="thin">
        <color rgb="FF000000"/>
      </top>
      <bottom style="thin">
        <color rgb="FF000000"/>
      </bottom>
    </border>
    <border>
      <left style="thick">
        <color rgb="FF274E13"/>
      </left>
      <top style="thin">
        <color rgb="FF000000"/>
      </top>
      <bottom style="thin">
        <color rgb="FF000000"/>
      </bottom>
    </border>
    <border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ck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ck">
        <color rgb="FF666666"/>
      </left>
      <right style="thick">
        <color rgb="FF666666"/>
      </right>
      <top style="thick">
        <color rgb="FF666666"/>
      </top>
    </border>
    <border>
      <left style="thick">
        <color rgb="FF666666"/>
      </left>
      <right style="thick">
        <color rgb="FF666666"/>
      </right>
      <bottom style="thick">
        <color rgb="FF666666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dotted">
        <color rgb="FFFFFFFF"/>
      </left>
      <right style="thick">
        <color rgb="FF000000"/>
      </right>
      <top style="thick">
        <color rgb="FF000000"/>
      </top>
    </border>
    <border>
      <left style="dotted">
        <color rgb="FFFFFFFF"/>
      </left>
      <right style="thick">
        <color rgb="FF000000"/>
      </right>
    </border>
    <border>
      <left style="dotted">
        <color rgb="FFFFFFFF"/>
      </left>
      <right style="thick">
        <color rgb="FF000000"/>
      </right>
      <bottom style="thin">
        <color rgb="FF000000"/>
      </bottom>
    </border>
    <border>
      <left style="thick">
        <color rgb="FF000000"/>
      </left>
      <bottom style="medium">
        <color rgb="FF000000"/>
      </bottom>
    </border>
    <border>
      <left style="dotted">
        <color rgb="FFFFFFFF"/>
      </left>
      <right style="thick">
        <color rgb="FF000000"/>
      </right>
      <bottom style="medium">
        <color rgb="FF000000"/>
      </bottom>
    </border>
    <border>
      <right style="thick">
        <color rgb="FF000000"/>
      </right>
      <bottom style="thin">
        <color rgb="FF000000"/>
      </bottom>
    </border>
    <border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dotted">
        <color rgb="FF000000"/>
      </right>
      <top style="thin">
        <color rgb="FF000000"/>
      </top>
    </border>
    <border>
      <left style="thick">
        <color rgb="FF000000"/>
      </left>
      <right style="dotted">
        <color rgb="FF000000"/>
      </right>
      <bottom style="thick">
        <color rgb="FF000000"/>
      </bottom>
    </border>
    <border>
      <right style="thick">
        <color rgb="FF000000"/>
      </right>
      <top style="thin">
        <color rgb="FF000000"/>
      </top>
      <bottom style="thick">
        <color rgb="FF000000"/>
      </bottom>
    </border>
    <border>
      <right style="double">
        <color rgb="FF000000"/>
      </right>
      <top style="thick">
        <color rgb="FF000000"/>
      </top>
    </border>
    <border>
      <left style="dotted">
        <color rgb="FF000000"/>
      </left>
      <top style="thick">
        <color rgb="FF000000"/>
      </top>
    </border>
    <border>
      <left style="thin">
        <color rgb="FF000000"/>
      </left>
      <right style="dotted">
        <color rgb="FF000000"/>
      </right>
      <top style="thick">
        <color rgb="FF000000"/>
      </top>
    </border>
    <border>
      <left style="thick">
        <color rgb="FF000000"/>
      </left>
      <right style="thin">
        <color rgb="FF000000"/>
      </right>
      <top style="thick">
        <color rgb="FF000000"/>
      </top>
    </border>
    <border>
      <right style="thin">
        <color rgb="FF000000"/>
      </right>
      <top style="thick">
        <color rgb="FF000000"/>
      </top>
    </border>
    <border>
      <left style="dotted">
        <color rgb="FF000000"/>
      </left>
      <right style="thin">
        <color rgb="FF000000"/>
      </right>
      <top style="thick">
        <color rgb="FF000000"/>
      </top>
    </border>
    <border>
      <right style="double">
        <color rgb="FF000000"/>
      </right>
      <bottom style="thick">
        <color rgb="FF000000"/>
      </bottom>
    </border>
    <border>
      <left style="dotted">
        <color rgb="FF000000"/>
      </left>
      <bottom style="thick">
        <color rgb="FF000000"/>
      </bottom>
    </border>
    <border>
      <left style="thin">
        <color rgb="FF000000"/>
      </left>
      <right style="dotted">
        <color rgb="FF000000"/>
      </right>
      <bottom style="thick">
        <color rgb="FF000000"/>
      </bottom>
    </border>
    <border>
      <left style="thick">
        <color rgb="FF000000"/>
      </left>
      <right style="thin">
        <color rgb="FF000000"/>
      </right>
      <bottom style="thick">
        <color rgb="FF000000"/>
      </bottom>
    </border>
    <border>
      <right style="thin">
        <color rgb="FF000000"/>
      </right>
      <bottom style="thick">
        <color rgb="FF000000"/>
      </bottom>
    </border>
    <border>
      <left style="dotted">
        <color rgb="FF000000"/>
      </left>
      <right style="thin">
        <color rgb="FF000000"/>
      </right>
      <bottom style="thick">
        <color rgb="FF000000"/>
      </bottom>
    </border>
    <border>
      <right style="double">
        <color rgb="FF000000"/>
      </right>
    </border>
    <border>
      <left style="thin">
        <color rgb="FF000000"/>
      </left>
      <right style="dotted">
        <color rgb="FF000000"/>
      </right>
    </border>
    <border>
      <left style="thick">
        <color rgb="FF000000"/>
      </left>
      <right style="thin">
        <color rgb="FF000000"/>
      </right>
      <bottom style="thin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</border>
    <border>
      <left style="thin">
        <color rgb="FF000000"/>
      </left>
      <top style="thick">
        <color rgb="FF000000"/>
      </top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bottom style="thick">
        <color rgb="FF000000"/>
      </bottom>
    </border>
    <border>
      <left style="thin">
        <color rgb="FF000000"/>
      </left>
      <bottom style="thick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left style="dotted">
        <color rgb="FF000000"/>
      </left>
      <top style="medium">
        <color rgb="FF000000"/>
      </top>
      <bottom style="medium">
        <color rgb="FF000000"/>
      </bottom>
    </border>
    <border>
      <left style="medium">
        <color rgb="FF000000"/>
      </left>
      <right style="dotted">
        <color rgb="FF000000"/>
      </right>
      <top style="medium">
        <color rgb="FF000000"/>
      </top>
      <bottom style="thick">
        <color rgb="FF000000"/>
      </bottom>
    </border>
    <border>
      <top style="medium">
        <color rgb="FF000000"/>
      </top>
      <bottom style="thick">
        <color rgb="FF000000"/>
      </bottom>
    </border>
    <border>
      <left style="dotted">
        <color rgb="FF000000"/>
      </left>
      <top style="medium">
        <color rgb="FF000000"/>
      </top>
      <bottom style="thick">
        <color rgb="FF000000"/>
      </bottom>
    </border>
    <border>
      <left style="dotted">
        <color rgb="FF000000"/>
      </left>
      <right style="dotted">
        <color rgb="FF000000"/>
      </right>
      <bottom style="thin">
        <color rgb="FF000000"/>
      </bottom>
    </border>
    <border>
      <left style="hair">
        <color rgb="FF000000"/>
      </left>
      <right style="medium">
        <color rgb="FF000000"/>
      </right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dotted">
        <color rgb="FF000000"/>
      </left>
      <right style="dotted">
        <color rgb="FF000000"/>
      </right>
      <top style="thin">
        <color rgb="FF000000"/>
      </top>
      <bottom style="thin">
        <color rgb="FF000000"/>
      </bottom>
    </border>
    <border>
      <left style="hair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hair">
        <color rgb="FF000000"/>
      </left>
      <right style="medium">
        <color rgb="FF000000"/>
      </right>
      <top style="thin">
        <color rgb="FF000000"/>
      </top>
    </border>
    <border>
      <top style="dotted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  <top style="thick">
        <color rgb="FF666666"/>
      </top>
      <bottom style="thin">
        <color rgb="FF000000"/>
      </bottom>
    </border>
  </borders>
  <cellStyleXfs count="1">
    <xf borderId="0" fillId="0" fontId="0" numFmtId="0" applyAlignment="1" applyFont="1"/>
  </cellStyleXfs>
  <cellXfs count="82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vertical="center" wrapText="1"/>
    </xf>
    <xf borderId="0" fillId="2" fontId="2" numFmtId="0" xfId="0" applyAlignment="1" applyFont="1">
      <alignment horizontal="center" readingOrder="0" shrinkToFit="0" vertical="center" wrapText="1"/>
    </xf>
    <xf borderId="0" fillId="2" fontId="3" numFmtId="0" xfId="0" applyAlignment="1" applyFont="1">
      <alignment horizontal="center" readingOrder="0" shrinkToFit="0" vertical="center" wrapText="1"/>
    </xf>
    <xf borderId="0" fillId="2" fontId="4" numFmtId="0" xfId="0" applyAlignment="1" applyFont="1">
      <alignment horizontal="center" readingOrder="0" shrinkToFit="0" vertical="center" wrapText="1"/>
    </xf>
    <xf borderId="0" fillId="2" fontId="5" numFmtId="0" xfId="0" applyAlignment="1" applyFont="1">
      <alignment horizontal="center" readingOrder="0" shrinkToFit="0" vertical="center" wrapText="1"/>
    </xf>
    <xf borderId="0" fillId="3" fontId="6" numFmtId="0" xfId="0" applyAlignment="1" applyFill="1" applyFont="1">
      <alignment horizontal="center" readingOrder="0" shrinkToFit="0" vertical="center" wrapText="1"/>
    </xf>
    <xf borderId="0" fillId="3" fontId="7" numFmtId="0" xfId="0" applyAlignment="1" applyFont="1">
      <alignment horizontal="center" readingOrder="0" shrinkToFit="0" vertical="center" wrapText="1"/>
    </xf>
    <xf borderId="0" fillId="3" fontId="8" numFmtId="0" xfId="0" applyAlignment="1" applyFont="1">
      <alignment horizontal="center" readingOrder="0" shrinkToFit="0" vertical="center" wrapText="1"/>
    </xf>
    <xf borderId="0" fillId="3" fontId="9" numFmtId="0" xfId="0" applyAlignment="1" applyFont="1">
      <alignment horizontal="center" readingOrder="0" shrinkToFit="0" vertical="center" wrapText="1"/>
    </xf>
    <xf borderId="0" fillId="3" fontId="9" numFmtId="0" xfId="0" applyAlignment="1" applyFont="1">
      <alignment horizontal="center" readingOrder="0" shrinkToFit="0" vertical="center" wrapText="1"/>
    </xf>
    <xf borderId="0" fillId="2" fontId="9" numFmtId="0" xfId="0" applyAlignment="1" applyFont="1">
      <alignment horizontal="center" readingOrder="0" shrinkToFit="0" vertical="center" wrapText="1"/>
    </xf>
    <xf borderId="0" fillId="4" fontId="10" numFmtId="0" xfId="0" applyAlignment="1" applyFill="1" applyFont="1">
      <alignment horizontal="center" readingOrder="0" shrinkToFit="0" vertical="center" wrapText="1"/>
    </xf>
    <xf borderId="0" fillId="2" fontId="11" numFmtId="0" xfId="0" applyAlignment="1" applyFont="1">
      <alignment horizontal="center" readingOrder="0" shrinkToFit="0" vertical="center" wrapText="1"/>
    </xf>
    <xf borderId="0" fillId="2" fontId="12" numFmtId="0" xfId="0" applyAlignment="1" applyFont="1">
      <alignment horizontal="center" readingOrder="0" shrinkToFit="0" vertical="center" wrapText="1"/>
    </xf>
    <xf borderId="0" fillId="2" fontId="13" numFmtId="0" xfId="0" applyAlignment="1" applyFont="1">
      <alignment horizontal="center" readingOrder="0" shrinkToFit="0" vertical="center" wrapText="1"/>
    </xf>
    <xf borderId="0" fillId="2" fontId="14" numFmtId="0" xfId="0" applyAlignment="1" applyFont="1">
      <alignment horizontal="center" readingOrder="0" shrinkToFit="0" vertical="center" wrapText="1"/>
    </xf>
    <xf borderId="0" fillId="2" fontId="15" numFmtId="0" xfId="0" applyAlignment="1" applyFont="1">
      <alignment horizontal="center" readingOrder="0" shrinkToFit="0" vertical="center" wrapText="1"/>
    </xf>
    <xf borderId="0" fillId="5" fontId="16" numFmtId="0" xfId="0" applyAlignment="1" applyFill="1" applyFont="1">
      <alignment horizontal="right" readingOrder="0" shrinkToFit="0" vertical="center" wrapText="1"/>
    </xf>
    <xf borderId="1" fillId="3" fontId="17" numFmtId="0" xfId="0" applyAlignment="1" applyBorder="1" applyFont="1">
      <alignment horizontal="left" readingOrder="0" shrinkToFit="0" vertical="center" wrapText="1"/>
    </xf>
    <xf borderId="2" fillId="0" fontId="18" numFmtId="0" xfId="0" applyBorder="1" applyFont="1"/>
    <xf borderId="3" fillId="0" fontId="18" numFmtId="0" xfId="0" applyBorder="1" applyFont="1"/>
    <xf borderId="1" fillId="3" fontId="6" numFmtId="0" xfId="0" applyAlignment="1" applyBorder="1" applyFont="1">
      <alignment horizontal="left" readingOrder="0" shrinkToFit="0" vertical="center" wrapText="1"/>
    </xf>
    <xf borderId="0" fillId="2" fontId="19" numFmtId="0" xfId="0" applyAlignment="1" applyFont="1">
      <alignment horizontal="center" readingOrder="0" shrinkToFit="0" vertical="center" wrapText="1"/>
    </xf>
    <xf borderId="0" fillId="6" fontId="16" numFmtId="0" xfId="0" applyAlignment="1" applyFill="1" applyFont="1">
      <alignment horizontal="center" readingOrder="0" shrinkToFit="0" vertical="center" wrapText="1"/>
    </xf>
    <xf borderId="0" fillId="2" fontId="20" numFmtId="0" xfId="0" applyAlignment="1" applyFont="1">
      <alignment horizontal="center" readingOrder="0" shrinkToFit="0" vertical="center" wrapText="1"/>
    </xf>
    <xf borderId="0" fillId="2" fontId="21" numFmtId="0" xfId="0" applyAlignment="1" applyFont="1">
      <alignment horizontal="center" shrinkToFit="0" wrapText="1"/>
    </xf>
    <xf borderId="0" fillId="7" fontId="22" numFmtId="0" xfId="0" applyAlignment="1" applyFill="1" applyFont="1">
      <alignment horizontal="center" shrinkToFit="0" vertical="bottom" wrapText="1"/>
    </xf>
    <xf borderId="0" fillId="8" fontId="22" numFmtId="164" xfId="0" applyAlignment="1" applyFill="1" applyFont="1" applyNumberFormat="1">
      <alignment horizontal="center" shrinkToFit="0" vertical="bottom" wrapText="1"/>
    </xf>
    <xf borderId="0" fillId="2" fontId="23" numFmtId="0" xfId="0" applyAlignment="1" applyFont="1">
      <alignment horizontal="center" readingOrder="0" shrinkToFit="0" vertical="center" wrapText="1"/>
    </xf>
    <xf borderId="0" fillId="9" fontId="22" numFmtId="164" xfId="0" applyAlignment="1" applyFill="1" applyFont="1" applyNumberFormat="1">
      <alignment horizontal="center" shrinkToFit="0" vertical="bottom" wrapText="1"/>
    </xf>
    <xf borderId="4" fillId="0" fontId="24" numFmtId="0" xfId="0" applyAlignment="1" applyBorder="1" applyFont="1">
      <alignment readingOrder="0"/>
    </xf>
    <xf borderId="5" fillId="0" fontId="18" numFmtId="0" xfId="0" applyBorder="1" applyFont="1"/>
    <xf borderId="5" fillId="0" fontId="24" numFmtId="0" xfId="0" applyAlignment="1" applyBorder="1" applyFont="1">
      <alignment horizontal="right" readingOrder="0" vertical="center"/>
    </xf>
    <xf borderId="6" fillId="0" fontId="18" numFmtId="0" xfId="0" applyBorder="1" applyFont="1"/>
    <xf borderId="0" fillId="10" fontId="22" numFmtId="164" xfId="0" applyAlignment="1" applyFill="1" applyFont="1" applyNumberFormat="1">
      <alignment horizontal="center" shrinkToFit="0" vertical="bottom" wrapText="1"/>
    </xf>
    <xf borderId="7" fillId="11" fontId="25" numFmtId="0" xfId="0" applyAlignment="1" applyBorder="1" applyFill="1" applyFont="1">
      <alignment readingOrder="0"/>
    </xf>
    <xf borderId="0" fillId="11" fontId="26" numFmtId="165" xfId="0" applyAlignment="1" applyFont="1" applyNumberFormat="1">
      <alignment readingOrder="0"/>
    </xf>
    <xf borderId="8" fillId="0" fontId="18" numFmtId="0" xfId="0" applyBorder="1" applyFont="1"/>
    <xf borderId="0" fillId="12" fontId="22" numFmtId="0" xfId="0" applyAlignment="1" applyFill="1" applyFont="1">
      <alignment horizontal="center" shrinkToFit="0" vertical="bottom" wrapText="1"/>
    </xf>
    <xf borderId="0" fillId="13" fontId="22" numFmtId="0" xfId="0" applyAlignment="1" applyFill="1" applyFont="1">
      <alignment horizontal="center" shrinkToFit="0" vertical="bottom" wrapText="1"/>
    </xf>
    <xf borderId="0" fillId="14" fontId="22" numFmtId="0" xfId="0" applyAlignment="1" applyFill="1" applyFont="1">
      <alignment horizontal="center" shrinkToFit="0" vertical="bottom" wrapText="1"/>
    </xf>
    <xf borderId="7" fillId="6" fontId="25" numFmtId="0" xfId="0" applyAlignment="1" applyBorder="1" applyFont="1">
      <alignment readingOrder="0"/>
    </xf>
    <xf borderId="0" fillId="6" fontId="26" numFmtId="165" xfId="0" applyAlignment="1" applyFont="1" applyNumberFormat="1">
      <alignment readingOrder="0"/>
    </xf>
    <xf borderId="0" fillId="15" fontId="22" numFmtId="0" xfId="0" applyAlignment="1" applyFill="1" applyFont="1">
      <alignment horizontal="center" shrinkToFit="0" vertical="bottom" wrapText="1"/>
    </xf>
    <xf borderId="0" fillId="16" fontId="22" numFmtId="0" xfId="0" applyAlignment="1" applyFill="1" applyFont="1">
      <alignment horizontal="center" shrinkToFit="0" vertical="bottom" wrapText="1"/>
    </xf>
    <xf borderId="0" fillId="6" fontId="27" numFmtId="165" xfId="0" applyAlignment="1" applyFont="1" applyNumberFormat="1">
      <alignment readingOrder="0"/>
    </xf>
    <xf borderId="0" fillId="17" fontId="22" numFmtId="0" xfId="0" applyAlignment="1" applyFill="1" applyFont="1">
      <alignment horizontal="center" shrinkToFit="0" vertical="bottom" wrapText="1"/>
    </xf>
    <xf borderId="9" fillId="11" fontId="25" numFmtId="0" xfId="0" applyAlignment="1" applyBorder="1" applyFont="1">
      <alignment readingOrder="0"/>
    </xf>
    <xf borderId="10" fillId="0" fontId="18" numFmtId="0" xfId="0" applyBorder="1" applyFont="1"/>
    <xf borderId="10" fillId="11" fontId="28" numFmtId="165" xfId="0" applyAlignment="1" applyBorder="1" applyFont="1" applyNumberFormat="1">
      <alignment readingOrder="0"/>
    </xf>
    <xf borderId="11" fillId="0" fontId="18" numFmtId="0" xfId="0" applyBorder="1" applyFont="1"/>
    <xf borderId="0" fillId="18" fontId="22" numFmtId="0" xfId="0" applyAlignment="1" applyFill="1" applyFont="1">
      <alignment horizontal="center" shrinkToFit="0" vertical="top" wrapText="1"/>
    </xf>
    <xf borderId="0" fillId="2" fontId="29" numFmtId="0" xfId="0" applyFont="1"/>
    <xf borderId="0" fillId="19" fontId="22" numFmtId="0" xfId="0" applyAlignment="1" applyFill="1" applyFont="1">
      <alignment horizontal="center" shrinkToFit="0" vertical="top" wrapText="1"/>
    </xf>
    <xf borderId="0" fillId="20" fontId="22" numFmtId="0" xfId="0" applyAlignment="1" applyFill="1" applyFont="1">
      <alignment horizontal="center" shrinkToFit="0" vertical="top" wrapText="1"/>
    </xf>
    <xf borderId="0" fillId="21" fontId="22" numFmtId="0" xfId="0" applyAlignment="1" applyFill="1" applyFont="1">
      <alignment horizontal="center" shrinkToFit="0" vertical="top" wrapText="1"/>
    </xf>
    <xf borderId="0" fillId="2" fontId="30" numFmtId="0" xfId="0" applyAlignment="1" applyFont="1">
      <alignment horizontal="center" readingOrder="0" shrinkToFit="0" vertical="center" wrapText="1"/>
    </xf>
    <xf borderId="0" fillId="22" fontId="31" numFmtId="0" xfId="0" applyAlignment="1" applyFill="1" applyFont="1">
      <alignment horizontal="center" readingOrder="0" vertical="center"/>
    </xf>
    <xf borderId="0" fillId="2" fontId="32" numFmtId="0" xfId="0" applyAlignment="1" applyFont="1">
      <alignment horizontal="center" readingOrder="0" shrinkToFit="0" textRotation="0" vertical="center" wrapText="1"/>
    </xf>
    <xf borderId="0" fillId="22" fontId="32" numFmtId="0" xfId="0" applyAlignment="1" applyFont="1">
      <alignment horizontal="center" readingOrder="0" shrinkToFit="0" textRotation="0" vertical="center" wrapText="1"/>
    </xf>
    <xf borderId="0" fillId="2" fontId="22" numFmtId="0" xfId="0" applyAlignment="1" applyFont="1">
      <alignment horizontal="center" shrinkToFit="0" vertical="center" wrapText="1"/>
    </xf>
    <xf borderId="12" fillId="23" fontId="33" numFmtId="0" xfId="0" applyAlignment="1" applyBorder="1" applyFill="1" applyFont="1">
      <alignment horizontal="center" readingOrder="0" shrinkToFit="0" textRotation="0" vertical="center" wrapText="1"/>
    </xf>
    <xf borderId="13" fillId="0" fontId="18" numFmtId="0" xfId="0" applyBorder="1" applyFont="1"/>
    <xf borderId="14" fillId="0" fontId="18" numFmtId="0" xfId="0" applyBorder="1" applyFont="1"/>
    <xf borderId="0" fillId="0" fontId="34" numFmtId="0" xfId="0" applyAlignment="1" applyFont="1">
      <alignment horizontal="center" shrinkToFit="0" textRotation="0" vertical="center" wrapText="1"/>
    </xf>
    <xf borderId="0" fillId="0" fontId="35" numFmtId="0" xfId="0" applyAlignment="1" applyFont="1">
      <alignment horizontal="left" readingOrder="0" shrinkToFit="0" textRotation="0" vertical="top" wrapText="1"/>
    </xf>
    <xf borderId="0" fillId="0" fontId="22" numFmtId="0" xfId="0" applyAlignment="1" applyFont="1">
      <alignment horizontal="center" readingOrder="0" shrinkToFit="0" vertical="center" wrapText="1"/>
    </xf>
    <xf borderId="15" fillId="22" fontId="22" numFmtId="0" xfId="0" applyAlignment="1" applyBorder="1" applyFont="1">
      <alignment horizontal="center" readingOrder="0" shrinkToFit="0" vertical="center" wrapText="1"/>
    </xf>
    <xf borderId="16" fillId="24" fontId="36" numFmtId="0" xfId="0" applyAlignment="1" applyBorder="1" applyFill="1" applyFont="1">
      <alignment horizontal="center" readingOrder="0" shrinkToFit="0" vertical="center" wrapText="1"/>
    </xf>
    <xf borderId="17" fillId="24" fontId="37" numFmtId="0" xfId="0" applyAlignment="1" applyBorder="1" applyFont="1">
      <alignment horizontal="center" readingOrder="0" shrinkToFit="0" vertical="center" wrapText="1"/>
    </xf>
    <xf borderId="16" fillId="24" fontId="38" numFmtId="0" xfId="0" applyAlignment="1" applyBorder="1" applyFont="1">
      <alignment horizontal="center" readingOrder="0" shrinkToFit="0" vertical="center" wrapText="1"/>
    </xf>
    <xf borderId="18" fillId="25" fontId="38" numFmtId="0" xfId="0" applyAlignment="1" applyBorder="1" applyFill="1" applyFont="1">
      <alignment horizontal="center" readingOrder="0" shrinkToFit="0" vertical="center" wrapText="1"/>
    </xf>
    <xf borderId="19" fillId="26" fontId="38" numFmtId="0" xfId="0" applyAlignment="1" applyBorder="1" applyFill="1" applyFont="1">
      <alignment horizontal="center" readingOrder="0" shrinkToFit="0" vertical="center" wrapText="1"/>
    </xf>
    <xf borderId="20" fillId="27" fontId="39" numFmtId="0" xfId="0" applyAlignment="1" applyBorder="1" applyFill="1" applyFont="1">
      <alignment horizontal="center" readingOrder="0" shrinkToFit="0" vertical="center" wrapText="1"/>
    </xf>
    <xf borderId="16" fillId="28" fontId="39" numFmtId="0" xfId="0" applyAlignment="1" applyBorder="1" applyFill="1" applyFont="1">
      <alignment horizontal="center" readingOrder="0" shrinkToFit="0" vertical="center" wrapText="1"/>
    </xf>
    <xf borderId="21" fillId="5" fontId="39" numFmtId="0" xfId="0" applyAlignment="1" applyBorder="1" applyFont="1">
      <alignment horizontal="center" readingOrder="0" shrinkToFit="0" vertical="center" wrapText="1"/>
    </xf>
    <xf borderId="16" fillId="29" fontId="39" numFmtId="0" xfId="0" applyAlignment="1" applyBorder="1" applyFill="1" applyFont="1">
      <alignment horizontal="center" readingOrder="0" shrinkToFit="0" vertical="center" wrapText="1"/>
    </xf>
    <xf borderId="22" fillId="30" fontId="39" numFmtId="0" xfId="0" applyAlignment="1" applyBorder="1" applyFill="1" applyFont="1">
      <alignment horizontal="center" readingOrder="0" shrinkToFit="0" vertical="center" wrapText="1"/>
    </xf>
    <xf borderId="23" fillId="0" fontId="40" numFmtId="0" xfId="0" applyAlignment="1" applyBorder="1" applyFont="1">
      <alignment horizontal="center" readingOrder="0" shrinkToFit="0" vertical="center" wrapText="1"/>
    </xf>
    <xf borderId="23" fillId="0" fontId="41" numFmtId="0" xfId="0" applyAlignment="1" applyBorder="1" applyFont="1">
      <alignment horizontal="center" readingOrder="0" shrinkToFit="0" vertical="center" wrapText="1"/>
    </xf>
    <xf borderId="23" fillId="0" fontId="42" numFmtId="0" xfId="0" applyAlignment="1" applyBorder="1" applyFont="1">
      <alignment horizontal="center" readingOrder="0" shrinkToFit="0" vertical="center" wrapText="1"/>
    </xf>
    <xf borderId="24" fillId="0" fontId="43" numFmtId="0" xfId="0" applyAlignment="1" applyBorder="1" applyFont="1">
      <alignment horizontal="center" readingOrder="0" shrinkToFit="0" vertical="center" wrapText="1"/>
    </xf>
    <xf borderId="0" fillId="0" fontId="22" numFmtId="0" xfId="0" applyAlignment="1" applyFont="1">
      <alignment horizontal="center" shrinkToFit="0" vertical="center" wrapText="1"/>
    </xf>
    <xf borderId="25" fillId="0" fontId="44" numFmtId="0" xfId="0" applyAlignment="1" applyBorder="1" applyFont="1">
      <alignment horizontal="center" readingOrder="0" shrinkToFit="0" vertical="center" wrapText="1"/>
    </xf>
    <xf borderId="26" fillId="0" fontId="44" numFmtId="0" xfId="0" applyAlignment="1" applyBorder="1" applyFont="1">
      <alignment horizontal="center" readingOrder="0" shrinkToFit="0" vertical="center" wrapText="1"/>
    </xf>
    <xf borderId="27" fillId="31" fontId="44" numFmtId="0" xfId="0" applyAlignment="1" applyBorder="1" applyFill="1" applyFont="1">
      <alignment horizontal="center" readingOrder="0" shrinkToFit="0" vertical="center" wrapText="1"/>
    </xf>
    <xf borderId="26" fillId="32" fontId="44" numFmtId="0" xfId="0" applyAlignment="1" applyBorder="1" applyFill="1" applyFont="1">
      <alignment horizontal="center" readingOrder="0" shrinkToFit="0" vertical="center" wrapText="1"/>
    </xf>
    <xf borderId="0" fillId="0" fontId="24" numFmtId="0" xfId="0" applyAlignment="1" applyFont="1">
      <alignment horizontal="center" shrinkToFit="0" vertical="center" wrapText="1"/>
    </xf>
    <xf borderId="27" fillId="31" fontId="44" numFmtId="0" xfId="0" applyAlignment="1" applyBorder="1" applyFont="1">
      <alignment horizontal="center" shrinkToFit="0" vertical="center" wrapText="1"/>
    </xf>
    <xf borderId="26" fillId="32" fontId="44" numFmtId="0" xfId="0" applyAlignment="1" applyBorder="1" applyFont="1">
      <alignment horizontal="center" shrinkToFit="0" vertical="center" wrapText="1"/>
    </xf>
    <xf borderId="28" fillId="2" fontId="44" numFmtId="0" xfId="0" applyAlignment="1" applyBorder="1" applyFont="1">
      <alignment horizontal="center" shrinkToFit="0" vertical="center" wrapText="1"/>
    </xf>
    <xf borderId="26" fillId="33" fontId="44" numFmtId="0" xfId="0" applyAlignment="1" applyBorder="1" applyFill="1" applyFont="1">
      <alignment horizontal="center" shrinkToFit="0" vertical="center" wrapText="1"/>
    </xf>
    <xf borderId="29" fillId="34" fontId="35" numFmtId="166" xfId="0" applyAlignment="1" applyBorder="1" applyFill="1" applyFont="1" applyNumberFormat="1">
      <alignment horizontal="center" readingOrder="0" shrinkToFit="0" vertical="center" wrapText="1"/>
    </xf>
    <xf borderId="0" fillId="35" fontId="22" numFmtId="167" xfId="0" applyAlignment="1" applyFill="1" applyFont="1" applyNumberFormat="1">
      <alignment horizontal="center" readingOrder="0" shrinkToFit="0" vertical="center" wrapText="1"/>
    </xf>
    <xf borderId="30" fillId="0" fontId="45" numFmtId="1" xfId="0" applyAlignment="1" applyBorder="1" applyFont="1" applyNumberFormat="1">
      <alignment horizontal="center" readingOrder="0" shrinkToFit="0" vertical="center" wrapText="1"/>
    </xf>
    <xf borderId="0" fillId="0" fontId="45" numFmtId="0" xfId="0" applyAlignment="1" applyFont="1">
      <alignment horizontal="center" readingOrder="0" shrinkToFit="0" vertical="center" wrapText="1"/>
    </xf>
    <xf borderId="31" fillId="0" fontId="1" numFmtId="0" xfId="0" applyAlignment="1" applyBorder="1" applyFont="1">
      <alignment horizontal="center" readingOrder="0" vertical="top"/>
    </xf>
    <xf borderId="29" fillId="0" fontId="18" numFmtId="0" xfId="0" applyBorder="1" applyFont="1"/>
    <xf borderId="0" fillId="0" fontId="46" numFmtId="0" xfId="0" applyAlignment="1" applyFont="1">
      <alignment horizontal="center" readingOrder="0" shrinkToFit="0" vertical="center" wrapText="1"/>
    </xf>
    <xf borderId="32" fillId="0" fontId="47" numFmtId="0" xfId="0" applyAlignment="1" applyBorder="1" applyFont="1">
      <alignment horizontal="center" readingOrder="0" shrinkToFit="0" vertical="center" wrapText="1"/>
    </xf>
    <xf borderId="0" fillId="0" fontId="48" numFmtId="167" xfId="0" applyAlignment="1" applyFont="1" applyNumberFormat="1">
      <alignment horizontal="center" readingOrder="0" shrinkToFit="0" vertical="center" wrapText="1"/>
    </xf>
    <xf borderId="33" fillId="35" fontId="22" numFmtId="1" xfId="0" applyAlignment="1" applyBorder="1" applyFont="1" applyNumberFormat="1">
      <alignment horizontal="center" readingOrder="0" shrinkToFit="0" vertical="center" wrapText="1"/>
    </xf>
    <xf borderId="0" fillId="0" fontId="35" numFmtId="1" xfId="0" applyAlignment="1" applyFont="1" applyNumberFormat="1">
      <alignment horizontal="center" readingOrder="0" shrinkToFit="0" vertical="center" wrapText="1"/>
    </xf>
    <xf borderId="34" fillId="0" fontId="45" numFmtId="1" xfId="0" applyAlignment="1" applyBorder="1" applyFont="1" applyNumberFormat="1">
      <alignment horizontal="center" readingOrder="0" shrinkToFit="0" vertical="center" wrapText="1"/>
    </xf>
    <xf borderId="35" fillId="0" fontId="49" numFmtId="1" xfId="0" applyAlignment="1" applyBorder="1" applyFont="1" applyNumberFormat="1">
      <alignment horizontal="center" shrinkToFit="0" vertical="center" wrapText="1"/>
    </xf>
    <xf borderId="36" fillId="0" fontId="22" numFmtId="168" xfId="0" applyAlignment="1" applyBorder="1" applyFont="1" applyNumberFormat="1">
      <alignment horizontal="center" shrinkToFit="0" vertical="center" wrapText="1"/>
    </xf>
    <xf borderId="35" fillId="0" fontId="22" numFmtId="169" xfId="0" applyAlignment="1" applyBorder="1" applyFont="1" applyNumberFormat="1">
      <alignment horizontal="center" shrinkToFit="0" vertical="center" wrapText="1"/>
    </xf>
    <xf borderId="0" fillId="0" fontId="1" numFmtId="0" xfId="0" applyAlignment="1" applyFont="1">
      <alignment horizontal="center" readingOrder="0" vertical="top"/>
    </xf>
    <xf borderId="0" fillId="0" fontId="36" numFmtId="0" xfId="0" applyAlignment="1" applyFont="1">
      <alignment horizontal="center" readingOrder="0" shrinkToFit="0" vertical="center" wrapText="1"/>
    </xf>
    <xf borderId="31" fillId="0" fontId="18" numFmtId="0" xfId="0" applyBorder="1" applyFont="1"/>
    <xf borderId="37" fillId="0" fontId="45" numFmtId="1" xfId="0" applyAlignment="1" applyBorder="1" applyFont="1" applyNumberFormat="1">
      <alignment horizontal="center" readingOrder="0" shrinkToFit="0" vertical="center" wrapText="1"/>
    </xf>
    <xf borderId="0" fillId="0" fontId="50" numFmtId="170" xfId="0" applyAlignment="1" applyFont="1" applyNumberFormat="1">
      <alignment horizontal="center" readingOrder="0" shrinkToFit="0" vertical="center" wrapText="1"/>
    </xf>
    <xf borderId="0" fillId="0" fontId="46" numFmtId="170" xfId="0" applyAlignment="1" applyFont="1" applyNumberFormat="1">
      <alignment horizontal="center" readingOrder="0" shrinkToFit="0" vertical="center" wrapText="1"/>
    </xf>
    <xf borderId="35" fillId="0" fontId="48" numFmtId="1" xfId="0" applyAlignment="1" applyBorder="1" applyFont="1" applyNumberFormat="1">
      <alignment horizontal="center" shrinkToFit="0" vertical="center" wrapText="1"/>
    </xf>
    <xf borderId="0" fillId="3" fontId="35" numFmtId="1" xfId="0" applyAlignment="1" applyFont="1" applyNumberFormat="1">
      <alignment horizontal="center" readingOrder="0" shrinkToFit="0" vertical="center" wrapText="1"/>
    </xf>
    <xf borderId="35" fillId="3" fontId="48" numFmtId="1" xfId="0" applyAlignment="1" applyBorder="1" applyFont="1" applyNumberFormat="1">
      <alignment horizontal="center" shrinkToFit="0" vertical="center" wrapText="1"/>
    </xf>
    <xf borderId="0" fillId="0" fontId="46" numFmtId="1" xfId="0" applyAlignment="1" applyFont="1" applyNumberFormat="1">
      <alignment horizontal="center" readingOrder="0" shrinkToFit="0" vertical="center" wrapText="1"/>
    </xf>
    <xf borderId="0" fillId="0" fontId="22" numFmtId="167" xfId="0" applyAlignment="1" applyFont="1" applyNumberFormat="1">
      <alignment horizontal="center" readingOrder="0" shrinkToFit="0" vertical="center" wrapText="1"/>
    </xf>
    <xf borderId="32" fillId="0" fontId="47" numFmtId="167" xfId="0" applyAlignment="1" applyBorder="1" applyFont="1" applyNumberFormat="1">
      <alignment horizontal="center" readingOrder="0" shrinkToFit="0" vertical="center" wrapText="1"/>
    </xf>
    <xf borderId="0" fillId="0" fontId="22" numFmtId="1" xfId="0" applyAlignment="1" applyFont="1" applyNumberFormat="1">
      <alignment horizontal="center" readingOrder="0" shrinkToFit="0" vertical="center" wrapText="1"/>
    </xf>
    <xf borderId="32" fillId="0" fontId="47" numFmtId="1" xfId="0" applyAlignment="1" applyBorder="1" applyFont="1" applyNumberFormat="1">
      <alignment horizontal="center" readingOrder="0" shrinkToFit="0" vertical="center" wrapText="1"/>
    </xf>
    <xf borderId="0" fillId="0" fontId="22" numFmtId="1" xfId="0" applyAlignment="1" applyFont="1" applyNumberFormat="1">
      <alignment horizontal="center" readingOrder="0" shrinkToFit="0" vertical="center" wrapText="1"/>
    </xf>
    <xf borderId="0" fillId="0" fontId="46" numFmtId="167" xfId="0" applyAlignment="1" applyFont="1" applyNumberFormat="1">
      <alignment horizontal="center" readingOrder="0" shrinkToFit="0" vertical="center" wrapText="1"/>
    </xf>
    <xf borderId="30" fillId="36" fontId="45" numFmtId="1" xfId="0" applyAlignment="1" applyBorder="1" applyFill="1" applyFont="1" applyNumberFormat="1">
      <alignment horizontal="center" readingOrder="0" shrinkToFit="0" vertical="center" wrapText="1"/>
    </xf>
    <xf borderId="32" fillId="0" fontId="47" numFmtId="1" xfId="0" applyAlignment="1" applyBorder="1" applyFont="1" applyNumberFormat="1">
      <alignment horizontal="center" readingOrder="0" shrinkToFit="0" vertical="center" wrapText="1"/>
    </xf>
    <xf borderId="31" fillId="0" fontId="46" numFmtId="170" xfId="0" applyAlignment="1" applyBorder="1" applyFont="1" applyNumberFormat="1">
      <alignment horizontal="center" readingOrder="0" shrinkToFit="0" vertical="center" wrapText="1"/>
    </xf>
    <xf borderId="37" fillId="0" fontId="35" numFmtId="170" xfId="0" applyAlignment="1" applyBorder="1" applyFont="1" applyNumberFormat="1">
      <alignment horizontal="center" readingOrder="0" shrinkToFit="0" vertical="center" wrapText="1"/>
    </xf>
    <xf borderId="0" fillId="0" fontId="46" numFmtId="167" xfId="0" applyAlignment="1" applyFont="1" applyNumberFormat="1">
      <alignment horizontal="center" readingOrder="0" shrinkToFit="0" vertical="center" wrapText="1"/>
    </xf>
    <xf borderId="36" fillId="0" fontId="22" numFmtId="10" xfId="0" applyAlignment="1" applyBorder="1" applyFont="1" applyNumberFormat="1">
      <alignment horizontal="center" shrinkToFit="0" vertical="center" wrapText="1"/>
    </xf>
    <xf borderId="35" fillId="0" fontId="22" numFmtId="10" xfId="0" applyAlignment="1" applyBorder="1" applyFont="1" applyNumberFormat="1">
      <alignment horizontal="center" shrinkToFit="0" vertical="center" wrapText="1"/>
    </xf>
    <xf borderId="36" fillId="0" fontId="35" numFmtId="10" xfId="0" applyAlignment="1" applyBorder="1" applyFont="1" applyNumberFormat="1">
      <alignment horizontal="center" readingOrder="0" shrinkToFit="0" vertical="center" wrapText="1"/>
    </xf>
    <xf borderId="0" fillId="0" fontId="46" numFmtId="10" xfId="0" applyAlignment="1" applyFont="1" applyNumberFormat="1">
      <alignment horizontal="center" readingOrder="0" shrinkToFit="0" vertical="center" wrapText="1"/>
    </xf>
    <xf borderId="37" fillId="0" fontId="45" numFmtId="10" xfId="0" applyAlignment="1" applyBorder="1" applyFont="1" applyNumberFormat="1">
      <alignment horizontal="center" readingOrder="0" shrinkToFit="0" vertical="center" wrapText="1"/>
    </xf>
    <xf borderId="35" fillId="0" fontId="45" numFmtId="10" xfId="0" applyAlignment="1" applyBorder="1" applyFont="1" applyNumberFormat="1">
      <alignment horizontal="center" readingOrder="0" shrinkToFit="0" vertical="center" wrapText="1"/>
    </xf>
    <xf borderId="31" fillId="0" fontId="50" numFmtId="170" xfId="0" applyAlignment="1" applyBorder="1" applyFont="1" applyNumberFormat="1">
      <alignment horizontal="center" readingOrder="0" shrinkToFit="0" vertical="center" wrapText="1"/>
    </xf>
    <xf borderId="0" fillId="0" fontId="29" numFmtId="0" xfId="0" applyAlignment="1" applyFont="1">
      <alignment horizontal="center" shrinkToFit="0" vertical="center" wrapText="1"/>
    </xf>
    <xf borderId="0" fillId="0" fontId="51" numFmtId="170" xfId="0" applyAlignment="1" applyFont="1" applyNumberFormat="1">
      <alignment horizontal="center" readingOrder="0" shrinkToFit="0" vertical="center" wrapText="1"/>
    </xf>
    <xf borderId="37" fillId="0" fontId="35" numFmtId="10" xfId="0" applyAlignment="1" applyBorder="1" applyFont="1" applyNumberFormat="1">
      <alignment horizontal="center" readingOrder="0" shrinkToFit="0" vertical="center" wrapText="1"/>
    </xf>
    <xf borderId="0" fillId="0" fontId="52" numFmtId="3" xfId="0" applyAlignment="1" applyFont="1" applyNumberFormat="1">
      <alignment horizontal="center" readingOrder="0" shrinkToFit="0" vertical="center" wrapText="1"/>
    </xf>
    <xf borderId="30" fillId="36" fontId="53" numFmtId="1" xfId="0" applyAlignment="1" applyBorder="1" applyFont="1" applyNumberFormat="1">
      <alignment horizontal="center" readingOrder="0" shrinkToFit="0" vertical="center" wrapText="1"/>
    </xf>
    <xf borderId="30" fillId="0" fontId="53" numFmtId="1" xfId="0" applyAlignment="1" applyBorder="1" applyFont="1" applyNumberFormat="1">
      <alignment horizontal="center" readingOrder="0" shrinkToFit="0" vertical="center" wrapText="1"/>
    </xf>
    <xf borderId="0" fillId="0" fontId="50" numFmtId="167" xfId="0" applyAlignment="1" applyFont="1" applyNumberFormat="1">
      <alignment horizontal="center" readingOrder="0" shrinkToFit="0" vertical="center" wrapText="1"/>
    </xf>
    <xf borderId="33" fillId="2" fontId="22" numFmtId="1" xfId="0" applyAlignment="1" applyBorder="1" applyFont="1" applyNumberFormat="1">
      <alignment horizontal="center" readingOrder="0" shrinkToFit="0" vertical="center" wrapText="1"/>
    </xf>
    <xf borderId="0" fillId="3" fontId="46" numFmtId="1" xfId="0" applyAlignment="1" applyFont="1" applyNumberFormat="1">
      <alignment horizontal="center" readingOrder="0" shrinkToFit="0" vertical="center" wrapText="1"/>
    </xf>
    <xf borderId="37" fillId="3" fontId="45" numFmtId="1" xfId="0" applyAlignment="1" applyBorder="1" applyFont="1" applyNumberFormat="1">
      <alignment horizontal="center" readingOrder="0" shrinkToFit="0" vertical="center" wrapText="1"/>
    </xf>
    <xf borderId="33" fillId="5" fontId="36" numFmtId="1" xfId="0" applyAlignment="1" applyBorder="1" applyFont="1" applyNumberFormat="1">
      <alignment horizontal="center" readingOrder="0" shrinkToFit="0" vertical="center" wrapText="1"/>
    </xf>
    <xf borderId="0" fillId="22" fontId="40" numFmtId="1" xfId="0" applyAlignment="1" applyFont="1" applyNumberFormat="1">
      <alignment horizontal="center" readingOrder="0" shrinkToFit="0" vertical="center" wrapText="1"/>
    </xf>
    <xf borderId="0" fillId="22" fontId="41" numFmtId="1" xfId="0" applyAlignment="1" applyFont="1" applyNumberFormat="1">
      <alignment horizontal="center" readingOrder="0" shrinkToFit="0" vertical="center" wrapText="1"/>
    </xf>
    <xf borderId="37" fillId="22" fontId="42" numFmtId="1" xfId="0" applyAlignment="1" applyBorder="1" applyFont="1" applyNumberFormat="1">
      <alignment horizontal="center" readingOrder="0" shrinkToFit="0" vertical="center" wrapText="1"/>
    </xf>
    <xf borderId="35" fillId="22" fontId="43" numFmtId="1" xfId="0" applyAlignment="1" applyBorder="1" applyFont="1" applyNumberFormat="1">
      <alignment horizontal="center" shrinkToFit="0" vertical="center" wrapText="1"/>
    </xf>
    <xf borderId="0" fillId="0" fontId="54" numFmtId="0" xfId="0" applyAlignment="1" applyFont="1">
      <alignment horizontal="center" shrinkToFit="0" vertical="center" wrapText="1"/>
    </xf>
    <xf borderId="0" fillId="0" fontId="55" numFmtId="0" xfId="0" applyAlignment="1" applyFont="1">
      <alignment horizontal="center" shrinkToFit="0" vertical="center" wrapText="1"/>
    </xf>
    <xf borderId="0" fillId="0" fontId="56" numFmtId="171" xfId="0" applyAlignment="1" applyFont="1" applyNumberFormat="1">
      <alignment horizontal="left" readingOrder="0" shrinkToFit="0" textRotation="0" vertical="center" wrapText="1"/>
    </xf>
    <xf borderId="0" fillId="0" fontId="57" numFmtId="0" xfId="0" applyAlignment="1" applyFont="1">
      <alignment horizontal="left" readingOrder="0" shrinkToFit="0" textRotation="0" vertical="center" wrapText="1"/>
    </xf>
    <xf borderId="38" fillId="0" fontId="44" numFmtId="0" xfId="0" applyAlignment="1" applyBorder="1" applyFont="1">
      <alignment horizontal="center" readingOrder="0" shrinkToFit="0" textRotation="0" vertical="center" wrapText="1"/>
    </xf>
    <xf borderId="39" fillId="37" fontId="58" numFmtId="0" xfId="0" applyAlignment="1" applyBorder="1" applyFill="1" applyFont="1">
      <alignment horizontal="center" readingOrder="0" shrinkToFit="0" textRotation="0" vertical="center" wrapText="1"/>
    </xf>
    <xf borderId="40" fillId="34" fontId="58" numFmtId="0" xfId="0" applyAlignment="1" applyBorder="1" applyFont="1">
      <alignment horizontal="center" readingOrder="0" shrinkToFit="0" textRotation="0" vertical="center" wrapText="1"/>
    </xf>
    <xf borderId="40" fillId="38" fontId="58" numFmtId="0" xfId="0" applyAlignment="1" applyBorder="1" applyFill="1" applyFont="1">
      <alignment horizontal="center" readingOrder="0" shrinkToFit="0" textRotation="0" vertical="center" wrapText="1"/>
    </xf>
    <xf borderId="40" fillId="11" fontId="58" numFmtId="0" xfId="0" applyAlignment="1" applyBorder="1" applyFont="1">
      <alignment horizontal="center" readingOrder="0" shrinkToFit="0" textRotation="0" vertical="center" wrapText="1"/>
    </xf>
    <xf borderId="41" fillId="29" fontId="58" numFmtId="0" xfId="0" applyAlignment="1" applyBorder="1" applyFont="1">
      <alignment horizontal="center" readingOrder="0" shrinkToFit="0" textRotation="0" vertical="center" wrapText="1"/>
    </xf>
    <xf borderId="42" fillId="0" fontId="59" numFmtId="0" xfId="0" applyAlignment="1" applyBorder="1" applyFont="1">
      <alignment horizontal="center" readingOrder="0" shrinkToFit="0" textRotation="0" vertical="center" wrapText="1"/>
    </xf>
    <xf borderId="0" fillId="0" fontId="36" numFmtId="0" xfId="0" applyAlignment="1" applyFont="1">
      <alignment horizontal="center" readingOrder="0" shrinkToFit="0" textRotation="0" vertical="center" wrapText="1"/>
    </xf>
    <xf borderId="43" fillId="0" fontId="44" numFmtId="0" xfId="0" applyAlignment="1" applyBorder="1" applyFont="1">
      <alignment horizontal="center" readingOrder="0" shrinkToFit="0" textRotation="0" vertical="center" wrapText="1"/>
    </xf>
    <xf borderId="44" fillId="0" fontId="44" numFmtId="0" xfId="0" applyAlignment="1" applyBorder="1" applyFont="1">
      <alignment horizontal="center" readingOrder="0" shrinkToFit="0" textRotation="0" vertical="center" wrapText="1"/>
    </xf>
    <xf borderId="0" fillId="0" fontId="29" numFmtId="0" xfId="0" applyAlignment="1" applyFont="1">
      <alignment vertical="center"/>
    </xf>
    <xf borderId="45" fillId="0" fontId="60" numFmtId="0" xfId="0" applyAlignment="1" applyBorder="1" applyFont="1">
      <alignment horizontal="center" readingOrder="0" shrinkToFit="0" textRotation="0" vertical="center" wrapText="1"/>
    </xf>
    <xf borderId="23" fillId="39" fontId="61" numFmtId="0" xfId="0" applyAlignment="1" applyBorder="1" applyFill="1" applyFont="1">
      <alignment horizontal="center" readingOrder="0" shrinkToFit="0" textRotation="0" vertical="center" wrapText="1"/>
    </xf>
    <xf borderId="23" fillId="34" fontId="61" numFmtId="0" xfId="0" applyAlignment="1" applyBorder="1" applyFont="1">
      <alignment horizontal="center" readingOrder="0" shrinkToFit="0" textRotation="0" vertical="center" wrapText="1"/>
    </xf>
    <xf borderId="23" fillId="40" fontId="61" numFmtId="0" xfId="0" applyAlignment="1" applyBorder="1" applyFill="1" applyFont="1">
      <alignment horizontal="center" readingOrder="0" shrinkToFit="0" textRotation="0" vertical="center" wrapText="1"/>
    </xf>
    <xf borderId="46" fillId="11" fontId="61" numFmtId="0" xfId="0" applyAlignment="1" applyBorder="1" applyFont="1">
      <alignment horizontal="center" readingOrder="0" shrinkToFit="0" textRotation="0" vertical="center" wrapText="1"/>
    </xf>
    <xf borderId="47" fillId="41" fontId="58" numFmtId="0" xfId="0" applyAlignment="1" applyBorder="1" applyFill="1" applyFont="1">
      <alignment horizontal="center" readingOrder="0" shrinkToFit="0" textRotation="0" vertical="center" wrapText="1"/>
    </xf>
    <xf borderId="16" fillId="42" fontId="44" numFmtId="0" xfId="0" applyAlignment="1" applyBorder="1" applyFill="1" applyFont="1">
      <alignment horizontal="center" readingOrder="0" shrinkToFit="0" textRotation="0" vertical="center" wrapText="1"/>
    </xf>
    <xf borderId="19" fillId="43" fontId="44" numFmtId="0" xfId="0" applyAlignment="1" applyBorder="1" applyFill="1" applyFont="1">
      <alignment horizontal="center" readingOrder="0" shrinkToFit="0" textRotation="0" vertical="center" wrapText="1"/>
    </xf>
    <xf borderId="0" fillId="0" fontId="62" numFmtId="0" xfId="0" applyAlignment="1" applyFont="1">
      <alignment horizontal="center" readingOrder="0" shrinkToFit="0" textRotation="0" vertical="center" wrapText="1"/>
    </xf>
    <xf borderId="48" fillId="0" fontId="60" numFmtId="0" xfId="0" applyAlignment="1" applyBorder="1" applyFont="1">
      <alignment horizontal="center" readingOrder="0" vertical="center"/>
    </xf>
    <xf borderId="49" fillId="2" fontId="22" numFmtId="0" xfId="0" applyAlignment="1" applyBorder="1" applyFont="1">
      <alignment horizontal="center" readingOrder="0" shrinkToFit="0" textRotation="0" vertical="center" wrapText="1"/>
    </xf>
    <xf borderId="50" fillId="4" fontId="22" numFmtId="1" xfId="0" applyAlignment="1" applyBorder="1" applyFont="1" applyNumberFormat="1">
      <alignment horizontal="center" readingOrder="0" shrinkToFit="0" textRotation="0" vertical="center" wrapText="1"/>
    </xf>
    <xf borderId="51" fillId="0" fontId="35" numFmtId="1" xfId="0" applyAlignment="1" applyBorder="1" applyFont="1" applyNumberFormat="1">
      <alignment horizontal="center" readingOrder="0" shrinkToFit="0" textRotation="0" vertical="center" wrapText="1"/>
    </xf>
    <xf borderId="52" fillId="0" fontId="35" numFmtId="1" xfId="0" applyAlignment="1" applyBorder="1" applyFont="1" applyNumberFormat="1">
      <alignment horizontal="center" readingOrder="0" shrinkToFit="0" textRotation="0" vertical="center" wrapText="1"/>
    </xf>
    <xf borderId="53" fillId="22" fontId="22" numFmtId="1" xfId="0" applyAlignment="1" applyBorder="1" applyFont="1" applyNumberFormat="1">
      <alignment horizontal="center" readingOrder="0" shrinkToFit="0" textRotation="0" vertical="center" wrapText="1"/>
    </xf>
    <xf borderId="54" fillId="4" fontId="22" numFmtId="1" xfId="0" applyAlignment="1" applyBorder="1" applyFont="1" applyNumberFormat="1">
      <alignment horizontal="center" readingOrder="0" shrinkToFit="0" textRotation="0" vertical="center" wrapText="1"/>
    </xf>
    <xf borderId="55" fillId="0" fontId="63" numFmtId="165" xfId="0" applyAlignment="1" applyBorder="1" applyFont="1" applyNumberFormat="1">
      <alignment horizontal="center" readingOrder="0" shrinkToFit="0" textRotation="0" vertical="center" wrapText="1"/>
    </xf>
    <xf borderId="56" fillId="7" fontId="22" numFmtId="167" xfId="0" applyAlignment="1" applyBorder="1" applyFont="1" applyNumberFormat="1">
      <alignment horizontal="center" readingOrder="0" shrinkToFit="0" textRotation="0" vertical="center" wrapText="1"/>
    </xf>
    <xf borderId="57" fillId="7" fontId="22" numFmtId="167" xfId="0" applyAlignment="1" applyBorder="1" applyFont="1" applyNumberFormat="1">
      <alignment horizontal="center" readingOrder="0" shrinkToFit="0" textRotation="0" vertical="center" wrapText="1"/>
    </xf>
    <xf borderId="58" fillId="0" fontId="64" numFmtId="3" xfId="0" applyAlignment="1" applyBorder="1" applyFont="1" applyNumberFormat="1">
      <alignment horizontal="center" readingOrder="0" shrinkToFit="0" textRotation="0" vertical="center" wrapText="1"/>
    </xf>
    <xf borderId="51" fillId="0" fontId="22" numFmtId="4" xfId="0" applyAlignment="1" applyBorder="1" applyFont="1" applyNumberFormat="1">
      <alignment horizontal="center" shrinkToFit="0" textRotation="0" vertical="center" wrapText="1"/>
    </xf>
    <xf borderId="57" fillId="0" fontId="22" numFmtId="172" xfId="0" applyAlignment="1" applyBorder="1" applyFont="1" applyNumberFormat="1">
      <alignment horizontal="center" shrinkToFit="0" textRotation="0" vertical="center" wrapText="1"/>
    </xf>
    <xf borderId="59" fillId="0" fontId="21" numFmtId="10" xfId="0" applyAlignment="1" applyBorder="1" applyFont="1" applyNumberFormat="1">
      <alignment horizontal="center" vertical="center"/>
    </xf>
    <xf borderId="60" fillId="0" fontId="21" numFmtId="10" xfId="0" applyAlignment="1" applyBorder="1" applyFont="1" applyNumberFormat="1">
      <alignment horizontal="center" vertical="center"/>
    </xf>
    <xf borderId="61" fillId="0" fontId="21" numFmtId="10" xfId="0" applyAlignment="1" applyBorder="1" applyFont="1" applyNumberFormat="1">
      <alignment horizontal="center" vertical="center"/>
    </xf>
    <xf borderId="28" fillId="2" fontId="22" numFmtId="0" xfId="0" applyAlignment="1" applyBorder="1" applyFont="1">
      <alignment horizontal="center" readingOrder="0" shrinkToFit="0" textRotation="0" vertical="center" wrapText="1"/>
    </xf>
    <xf borderId="25" fillId="22" fontId="22" numFmtId="1" xfId="0" applyAlignment="1" applyBorder="1" applyFont="1" applyNumberFormat="1">
      <alignment horizontal="center" readingOrder="0" shrinkToFit="0" textRotation="0" vertical="center" wrapText="1"/>
    </xf>
    <xf borderId="50" fillId="0" fontId="64" numFmtId="3" xfId="0" applyAlignment="1" applyBorder="1" applyFont="1" applyNumberFormat="1">
      <alignment horizontal="center" readingOrder="0" shrinkToFit="0" textRotation="0" vertical="center" wrapText="1"/>
    </xf>
    <xf borderId="28" fillId="35" fontId="22" numFmtId="0" xfId="0" applyAlignment="1" applyBorder="1" applyFont="1">
      <alignment horizontal="center" readingOrder="0" shrinkToFit="0" textRotation="0" vertical="center" wrapText="1"/>
    </xf>
    <xf borderId="62" fillId="2" fontId="22" numFmtId="0" xfId="0" applyAlignment="1" applyBorder="1" applyFont="1">
      <alignment horizontal="center" readingOrder="0" shrinkToFit="0" textRotation="0" vertical="center" wrapText="1"/>
    </xf>
    <xf borderId="63" fillId="0" fontId="64" numFmtId="3" xfId="0" applyAlignment="1" applyBorder="1" applyFont="1" applyNumberFormat="1">
      <alignment horizontal="center" readingOrder="0" shrinkToFit="0" textRotation="0" vertical="center" wrapText="1"/>
    </xf>
    <xf borderId="64" fillId="0" fontId="21" numFmtId="10" xfId="0" applyAlignment="1" applyBorder="1" applyFont="1" applyNumberFormat="1">
      <alignment horizontal="center" vertical="center"/>
    </xf>
    <xf borderId="65" fillId="0" fontId="21" numFmtId="10" xfId="0" applyAlignment="1" applyBorder="1" applyFont="1" applyNumberFormat="1">
      <alignment horizontal="center" vertical="center"/>
    </xf>
    <xf borderId="34" fillId="0" fontId="21" numFmtId="10" xfId="0" applyAlignment="1" applyBorder="1" applyFont="1" applyNumberFormat="1">
      <alignment horizontal="center" vertical="center"/>
    </xf>
    <xf borderId="0" fillId="0" fontId="22" numFmtId="0" xfId="0" applyAlignment="1" applyFont="1">
      <alignment horizontal="center" shrinkToFit="0" textRotation="0" vertical="center" wrapText="1"/>
    </xf>
    <xf borderId="66" fillId="22" fontId="65" numFmtId="0" xfId="0" applyAlignment="1" applyBorder="1" applyFont="1">
      <alignment horizontal="center" readingOrder="0" shrinkToFit="0" textRotation="0" vertical="center" wrapText="1"/>
    </xf>
    <xf borderId="67" fillId="0" fontId="66" numFmtId="1" xfId="0" applyAlignment="1" applyBorder="1" applyFont="1" applyNumberFormat="1">
      <alignment horizontal="center" shrinkToFit="0" textRotation="0" vertical="center" wrapText="1"/>
    </xf>
    <xf borderId="68" fillId="0" fontId="67" numFmtId="1" xfId="0" applyAlignment="1" applyBorder="1" applyFont="1" applyNumberFormat="1">
      <alignment horizontal="center" shrinkToFit="0" textRotation="0" vertical="center" wrapText="1"/>
    </xf>
    <xf borderId="68" fillId="0" fontId="68" numFmtId="1" xfId="0" applyAlignment="1" applyBorder="1" applyFont="1" applyNumberFormat="1">
      <alignment horizontal="center" readingOrder="0" shrinkToFit="0" textRotation="0" vertical="center" wrapText="1"/>
    </xf>
    <xf borderId="68" fillId="0" fontId="69" numFmtId="1" xfId="0" applyAlignment="1" applyBorder="1" applyFont="1" applyNumberFormat="1">
      <alignment horizontal="center" shrinkToFit="0" textRotation="0" vertical="center" wrapText="1"/>
    </xf>
    <xf borderId="69" fillId="0" fontId="70" numFmtId="1" xfId="0" applyAlignment="1" applyBorder="1" applyFont="1" applyNumberFormat="1">
      <alignment horizontal="center" shrinkToFit="0" textRotation="0" vertical="center" wrapText="1"/>
    </xf>
    <xf borderId="70" fillId="0" fontId="22" numFmtId="0" xfId="0" applyAlignment="1" applyBorder="1" applyFont="1">
      <alignment horizontal="center" shrinkToFit="0" textRotation="0" vertical="center" wrapText="1"/>
    </xf>
    <xf borderId="66" fillId="44" fontId="67" numFmtId="167" xfId="0" applyAlignment="1" applyBorder="1" applyFill="1" applyFont="1" applyNumberFormat="1">
      <alignment horizontal="center" shrinkToFit="0" textRotation="0" vertical="center" wrapText="1"/>
    </xf>
    <xf borderId="71" fillId="45" fontId="67" numFmtId="167" xfId="0" applyAlignment="1" applyBorder="1" applyFill="1" applyFont="1" applyNumberFormat="1">
      <alignment horizontal="center" shrinkToFit="0" textRotation="0" vertical="center" wrapText="1"/>
    </xf>
    <xf borderId="71" fillId="31" fontId="71" numFmtId="3" xfId="0" applyAlignment="1" applyBorder="1" applyFont="1" applyNumberFormat="1">
      <alignment horizontal="center" readingOrder="0" shrinkToFit="0" textRotation="0" vertical="center" wrapText="1"/>
    </xf>
    <xf borderId="72" fillId="0" fontId="36" numFmtId="4" xfId="0" applyAlignment="1" applyBorder="1" applyFont="1" applyNumberFormat="1">
      <alignment horizontal="center" shrinkToFit="0" textRotation="0" vertical="center" wrapText="1"/>
    </xf>
    <xf borderId="73" fillId="0" fontId="36" numFmtId="172" xfId="0" applyAlignment="1" applyBorder="1" applyFont="1" applyNumberFormat="1">
      <alignment horizontal="center" shrinkToFit="0" textRotation="0" vertical="center" wrapText="1"/>
    </xf>
    <xf borderId="66" fillId="0" fontId="21" numFmtId="10" xfId="0" applyAlignment="1" applyBorder="1" applyFont="1" applyNumberFormat="1">
      <alignment horizontal="center" vertical="center"/>
    </xf>
    <xf borderId="72" fillId="0" fontId="21" numFmtId="10" xfId="0" applyAlignment="1" applyBorder="1" applyFont="1" applyNumberFormat="1">
      <alignment horizontal="center" vertical="center"/>
    </xf>
    <xf borderId="74" fillId="0" fontId="21" numFmtId="10" xfId="0" applyAlignment="1" applyBorder="1" applyFont="1" applyNumberFormat="1">
      <alignment horizontal="center" vertical="center"/>
    </xf>
    <xf borderId="0" fillId="0" fontId="72" numFmtId="0" xfId="0" applyAlignment="1" applyFont="1">
      <alignment horizontal="left" readingOrder="0" shrinkToFit="0" textRotation="0" vertical="center" wrapText="1"/>
    </xf>
    <xf borderId="0" fillId="0" fontId="73" numFmtId="0" xfId="0" applyAlignment="1" applyFont="1">
      <alignment horizontal="center" vertical="center"/>
    </xf>
    <xf borderId="75" fillId="0" fontId="73" numFmtId="0" xfId="0" applyAlignment="1" applyBorder="1" applyFont="1">
      <alignment horizontal="center" vertical="center"/>
    </xf>
    <xf borderId="0" fillId="0" fontId="74" numFmtId="0" xfId="0" applyAlignment="1" applyFont="1">
      <alignment horizontal="center" readingOrder="0" shrinkToFit="0" textRotation="0" vertical="center" wrapText="1"/>
    </xf>
    <xf borderId="0" fillId="0" fontId="22" numFmtId="0" xfId="0" applyAlignment="1" applyFont="1">
      <alignment horizontal="center" vertical="center"/>
    </xf>
    <xf borderId="76" fillId="0" fontId="36" numFmtId="0" xfId="0" applyAlignment="1" applyBorder="1" applyFont="1">
      <alignment horizontal="center" readingOrder="0" shrinkToFit="0" vertical="center" wrapText="1"/>
    </xf>
    <xf borderId="72" fillId="22" fontId="44" numFmtId="0" xfId="0" applyAlignment="1" applyBorder="1" applyFont="1">
      <alignment horizontal="center" readingOrder="0" shrinkToFit="0" vertical="center" wrapText="1"/>
    </xf>
    <xf borderId="72" fillId="46" fontId="58" numFmtId="0" xfId="0" applyAlignment="1" applyBorder="1" applyFill="1" applyFont="1">
      <alignment horizontal="center" readingOrder="0" shrinkToFit="0" vertical="center" wrapText="1"/>
    </xf>
    <xf borderId="69" fillId="47" fontId="58" numFmtId="0" xfId="0" applyAlignment="1" applyBorder="1" applyFill="1" applyFont="1">
      <alignment horizontal="center" readingOrder="0" shrinkToFit="0" vertical="center" wrapText="1"/>
    </xf>
    <xf borderId="72" fillId="48" fontId="58" numFmtId="0" xfId="0" applyAlignment="1" applyBorder="1" applyFill="1" applyFont="1">
      <alignment horizontal="center" readingOrder="0" shrinkToFit="0" vertical="center" wrapText="1"/>
    </xf>
    <xf borderId="72" fillId="23" fontId="58" numFmtId="0" xfId="0" applyAlignment="1" applyBorder="1" applyFont="1">
      <alignment horizontal="center" readingOrder="0" shrinkToFit="0" vertical="center" wrapText="1"/>
    </xf>
    <xf borderId="69" fillId="49" fontId="61" numFmtId="168" xfId="0" applyAlignment="1" applyBorder="1" applyFill="1" applyFont="1" applyNumberFormat="1">
      <alignment horizontal="center" readingOrder="0" shrinkToFit="0" vertical="center" wrapText="1"/>
    </xf>
    <xf borderId="72" fillId="50" fontId="58" numFmtId="168" xfId="0" applyAlignment="1" applyBorder="1" applyFill="1" applyFont="1" applyNumberFormat="1">
      <alignment horizontal="center" readingOrder="0" shrinkToFit="0" vertical="center" wrapText="1"/>
    </xf>
    <xf borderId="72" fillId="51" fontId="58" numFmtId="0" xfId="0" applyAlignment="1" applyBorder="1" applyFill="1" applyFont="1">
      <alignment horizontal="center" readingOrder="0" shrinkToFit="0" vertical="center" wrapText="1"/>
    </xf>
    <xf borderId="77" fillId="37" fontId="61" numFmtId="0" xfId="0" applyAlignment="1" applyBorder="1" applyFont="1">
      <alignment horizontal="center" readingOrder="0" shrinkToFit="0" vertical="center" wrapText="1"/>
    </xf>
    <xf borderId="78" fillId="37" fontId="58" numFmtId="0" xfId="0" applyAlignment="1" applyBorder="1" applyFont="1">
      <alignment horizontal="center" readingOrder="0" shrinkToFit="0" vertical="center" wrapText="1"/>
    </xf>
    <xf borderId="77" fillId="52" fontId="58" numFmtId="0" xfId="0" applyAlignment="1" applyBorder="1" applyFill="1" applyFont="1">
      <alignment horizontal="center" readingOrder="0" shrinkToFit="0" vertical="center" wrapText="1"/>
    </xf>
    <xf borderId="78" fillId="52" fontId="58" numFmtId="0" xfId="0" applyAlignment="1" applyBorder="1" applyFont="1">
      <alignment horizontal="center" readingOrder="0" shrinkToFit="0" vertical="center" wrapText="1"/>
    </xf>
    <xf borderId="72" fillId="28" fontId="58" numFmtId="0" xfId="0" applyAlignment="1" applyBorder="1" applyFont="1">
      <alignment horizontal="center" readingOrder="0" shrinkToFit="0" vertical="center" wrapText="1"/>
    </xf>
    <xf borderId="69" fillId="53" fontId="58" numFmtId="0" xfId="0" applyAlignment="1" applyBorder="1" applyFill="1" applyFont="1">
      <alignment horizontal="center" readingOrder="0" shrinkToFit="0" vertical="center" wrapText="1"/>
    </xf>
    <xf borderId="0" fillId="0" fontId="75" numFmtId="0" xfId="0" applyFont="1"/>
    <xf borderId="79" fillId="23" fontId="58" numFmtId="0" xfId="0" applyAlignment="1" applyBorder="1" applyFont="1">
      <alignment horizontal="center" readingOrder="0" shrinkToFit="0" vertical="center" wrapText="1"/>
    </xf>
    <xf borderId="80" fillId="52" fontId="58" numFmtId="0" xfId="0" applyAlignment="1" applyBorder="1" applyFont="1">
      <alignment horizontal="center" readingOrder="0" shrinkToFit="0" vertical="center" wrapText="1"/>
    </xf>
    <xf borderId="81" fillId="23" fontId="58" numFmtId="0" xfId="0" applyAlignment="1" applyBorder="1" applyFont="1">
      <alignment horizontal="center" readingOrder="0" shrinkToFit="0" vertical="center" wrapText="1"/>
    </xf>
    <xf borderId="69" fillId="52" fontId="58" numFmtId="0" xfId="0" applyAlignment="1" applyBorder="1" applyFont="1">
      <alignment horizontal="center" readingOrder="0" shrinkToFit="0" vertical="center" wrapText="1"/>
    </xf>
    <xf borderId="0" fillId="22" fontId="76" numFmtId="0" xfId="0" applyAlignment="1" applyFont="1">
      <alignment horizontal="center" readingOrder="0" vertical="center"/>
    </xf>
    <xf borderId="0" fillId="35" fontId="22" numFmtId="0" xfId="0" applyAlignment="1" applyFont="1">
      <alignment horizontal="left" readingOrder="0" shrinkToFit="0" vertical="center" wrapText="1"/>
    </xf>
    <xf borderId="82" fillId="0" fontId="77" numFmtId="1" xfId="0" applyAlignment="1" applyBorder="1" applyFont="1" applyNumberFormat="1">
      <alignment horizontal="center" readingOrder="0" shrinkToFit="0" vertical="center" wrapText="0"/>
    </xf>
    <xf borderId="0" fillId="0" fontId="35" numFmtId="166" xfId="0" applyAlignment="1" applyFont="1" applyNumberFormat="1">
      <alignment horizontal="center" readingOrder="0" shrinkToFit="0" vertical="center" wrapText="1"/>
    </xf>
    <xf borderId="0" fillId="0" fontId="1" numFmtId="1" xfId="0" applyAlignment="1" applyFont="1" applyNumberFormat="1">
      <alignment horizontal="center" readingOrder="0" shrinkToFit="0" vertical="top" wrapText="1"/>
    </xf>
    <xf borderId="76" fillId="0" fontId="1" numFmtId="1" xfId="0" applyAlignment="1" applyBorder="1" applyFont="1" applyNumberFormat="1">
      <alignment horizontal="center" readingOrder="0" shrinkToFit="0" vertical="top" wrapText="1"/>
    </xf>
    <xf borderId="0" fillId="0" fontId="26" numFmtId="1" xfId="0" applyAlignment="1" applyFont="1" applyNumberFormat="1">
      <alignment horizontal="center" readingOrder="0" shrinkToFit="0" vertical="center" wrapText="1"/>
    </xf>
    <xf borderId="76" fillId="0" fontId="6" numFmtId="2" xfId="0" applyAlignment="1" applyBorder="1" applyFont="1" applyNumberFormat="1">
      <alignment horizontal="center" shrinkToFit="0" vertical="center" wrapText="1"/>
    </xf>
    <xf borderId="30" fillId="0" fontId="35" numFmtId="10" xfId="0" applyAlignment="1" applyBorder="1" applyFont="1" applyNumberFormat="1">
      <alignment horizontal="center" shrinkToFit="0" vertical="center" wrapText="1"/>
    </xf>
    <xf borderId="35" fillId="0" fontId="1" numFmtId="1" xfId="0" applyAlignment="1" applyBorder="1" applyFont="1" applyNumberFormat="1">
      <alignment horizontal="center" readingOrder="0" shrinkToFit="0" vertical="top" wrapText="1"/>
    </xf>
    <xf borderId="30" fillId="0" fontId="35" numFmtId="10" xfId="0" applyAlignment="1" applyBorder="1" applyFont="1" applyNumberFormat="1">
      <alignment horizontal="center" readingOrder="0" shrinkToFit="0" vertical="center" wrapText="1"/>
    </xf>
    <xf borderId="76" fillId="0" fontId="26" numFmtId="1" xfId="0" applyAlignment="1" applyBorder="1" applyFont="1" applyNumberFormat="1">
      <alignment horizontal="center" readingOrder="0" shrinkToFit="0" vertical="center" wrapText="1"/>
    </xf>
    <xf borderId="79" fillId="0" fontId="35" numFmtId="3" xfId="0" applyAlignment="1" applyBorder="1" applyFont="1" applyNumberFormat="1">
      <alignment horizontal="center" shrinkToFit="0" vertical="center" wrapText="1"/>
    </xf>
    <xf borderId="83" fillId="0" fontId="35" numFmtId="10" xfId="0" applyAlignment="1" applyBorder="1" applyFont="1" applyNumberFormat="1">
      <alignment horizontal="center" shrinkToFit="0" vertical="center" wrapText="1"/>
    </xf>
    <xf borderId="84" fillId="0" fontId="35" numFmtId="3" xfId="0" applyAlignment="1" applyBorder="1" applyFont="1" applyNumberFormat="1">
      <alignment horizontal="center" shrinkToFit="0" vertical="center" wrapText="1"/>
    </xf>
    <xf borderId="76" fillId="0" fontId="35" numFmtId="10" xfId="0" applyAlignment="1" applyBorder="1" applyFont="1" applyNumberFormat="1">
      <alignment horizontal="center" shrinkToFit="0" vertical="center" wrapText="1"/>
    </xf>
    <xf borderId="0" fillId="0" fontId="78" numFmtId="0" xfId="0" applyFont="1"/>
    <xf borderId="82" fillId="0" fontId="18" numFmtId="0" xfId="0" applyBorder="1" applyFont="1"/>
    <xf borderId="76" fillId="0" fontId="18" numFmtId="0" xfId="0" applyBorder="1" applyFont="1"/>
    <xf borderId="35" fillId="0" fontId="18" numFmtId="0" xfId="0" applyBorder="1" applyFont="1"/>
    <xf borderId="76" fillId="0" fontId="35" numFmtId="1" xfId="0" applyAlignment="1" applyBorder="1" applyFont="1" applyNumberFormat="1">
      <alignment horizontal="center" readingOrder="0" shrinkToFit="0" vertical="center" wrapText="1"/>
    </xf>
    <xf borderId="84" fillId="0" fontId="18" numFmtId="0" xfId="0" applyBorder="1" applyFont="1"/>
    <xf borderId="85" fillId="0" fontId="18" numFmtId="0" xfId="0" applyBorder="1" applyFont="1"/>
    <xf borderId="82" fillId="0" fontId="79" numFmtId="1" xfId="0" applyAlignment="1" applyBorder="1" applyFont="1" applyNumberFormat="1">
      <alignment horizontal="center" readingOrder="0" shrinkToFit="0" vertical="center" wrapText="0"/>
    </xf>
    <xf borderId="0" fillId="4" fontId="35" numFmtId="166" xfId="0" applyAlignment="1" applyFont="1" applyNumberFormat="1">
      <alignment horizontal="center" readingOrder="0" shrinkToFit="0" vertical="center" wrapText="1"/>
    </xf>
    <xf borderId="0" fillId="4" fontId="35" numFmtId="1" xfId="0" applyAlignment="1" applyFont="1" applyNumberFormat="1">
      <alignment horizontal="center" readingOrder="0" shrinkToFit="0" vertical="center" wrapText="1"/>
    </xf>
    <xf borderId="76" fillId="4" fontId="6" numFmtId="2" xfId="0" applyAlignment="1" applyBorder="1" applyFont="1" applyNumberFormat="1">
      <alignment horizontal="center" shrinkToFit="0" vertical="center" wrapText="1"/>
    </xf>
    <xf borderId="30" fillId="4" fontId="35" numFmtId="10" xfId="0" applyAlignment="1" applyBorder="1" applyFont="1" applyNumberFormat="1">
      <alignment horizontal="center" shrinkToFit="0" vertical="center" wrapText="1"/>
    </xf>
    <xf borderId="30" fillId="4" fontId="35" numFmtId="10" xfId="0" applyAlignment="1" applyBorder="1" applyFont="1" applyNumberFormat="1">
      <alignment horizontal="center" readingOrder="0" shrinkToFit="0" vertical="center" wrapText="1"/>
    </xf>
    <xf borderId="76" fillId="4" fontId="35" numFmtId="1" xfId="0" applyAlignment="1" applyBorder="1" applyFont="1" applyNumberFormat="1">
      <alignment horizontal="center" readingOrder="0" shrinkToFit="0" vertical="center" wrapText="1"/>
    </xf>
    <xf borderId="0" fillId="0" fontId="35" numFmtId="1" xfId="0" applyAlignment="1" applyFont="1" applyNumberFormat="1">
      <alignment horizontal="center" readingOrder="0" shrinkToFit="0" vertical="center" wrapText="1"/>
    </xf>
    <xf borderId="85" fillId="0" fontId="35" numFmtId="10" xfId="0" applyAlignment="1" applyBorder="1" applyFont="1" applyNumberFormat="1">
      <alignment horizontal="center" shrinkToFit="0" vertical="center" wrapText="1"/>
    </xf>
    <xf borderId="0" fillId="4" fontId="35" numFmtId="1" xfId="0" applyAlignment="1" applyFont="1" applyNumberFormat="1">
      <alignment horizontal="center" readingOrder="0" shrinkToFit="0" vertical="center" wrapText="1"/>
    </xf>
    <xf borderId="0" fillId="3" fontId="35" numFmtId="1" xfId="0" applyAlignment="1" applyFont="1" applyNumberFormat="1">
      <alignment horizontal="center" readingOrder="0" shrinkToFit="0" vertical="center" wrapText="1"/>
    </xf>
    <xf borderId="30" fillId="3" fontId="35" numFmtId="10" xfId="0" applyAlignment="1" applyBorder="1" applyFont="1" applyNumberFormat="1">
      <alignment horizontal="center" shrinkToFit="0" vertical="center" wrapText="1"/>
    </xf>
    <xf borderId="76" fillId="3" fontId="35" numFmtId="1" xfId="0" applyAlignment="1" applyBorder="1" applyFont="1" applyNumberFormat="1">
      <alignment horizontal="center" readingOrder="0" shrinkToFit="0" vertical="center" wrapText="1"/>
    </xf>
    <xf borderId="86" fillId="0" fontId="80" numFmtId="1" xfId="0" applyAlignment="1" applyBorder="1" applyFont="1" applyNumberFormat="1">
      <alignment horizontal="center" readingOrder="0" shrinkToFit="0" vertical="center" wrapText="0"/>
    </xf>
    <xf borderId="35" fillId="0" fontId="35" numFmtId="10" xfId="0" applyAlignment="1" applyBorder="1" applyFont="1" applyNumberFormat="1">
      <alignment horizontal="center" readingOrder="0" shrinkToFit="0" vertical="center" wrapText="1"/>
    </xf>
    <xf borderId="35" fillId="0" fontId="47" numFmtId="0" xfId="0" applyAlignment="1" applyBorder="1" applyFont="1">
      <alignment horizontal="center" readingOrder="0" shrinkToFit="0" vertical="center" wrapText="1"/>
    </xf>
    <xf borderId="86" fillId="0" fontId="35" numFmtId="166" xfId="0" applyAlignment="1" applyBorder="1" applyFont="1" applyNumberFormat="1">
      <alignment horizontal="center" readingOrder="0" shrinkToFit="0" vertical="center" wrapText="1"/>
    </xf>
    <xf borderId="86" fillId="0" fontId="18" numFmtId="0" xfId="0" applyBorder="1" applyFont="1"/>
    <xf borderId="0" fillId="3" fontId="35" numFmtId="166" xfId="0" applyAlignment="1" applyFont="1" applyNumberFormat="1">
      <alignment horizontal="center" readingOrder="0" shrinkToFit="0" vertical="center" wrapText="1"/>
    </xf>
    <xf borderId="35" fillId="3" fontId="35" numFmtId="10" xfId="0" applyAlignment="1" applyBorder="1" applyFont="1" applyNumberFormat="1">
      <alignment horizontal="center" readingOrder="0" shrinkToFit="0" vertical="center" wrapText="1"/>
    </xf>
    <xf borderId="87" fillId="0" fontId="81" numFmtId="1" xfId="0" applyAlignment="1" applyBorder="1" applyFont="1" applyNumberFormat="1">
      <alignment horizontal="center" readingOrder="0" shrinkToFit="0" vertical="center" wrapText="0"/>
    </xf>
    <xf borderId="87" fillId="0" fontId="35" numFmtId="1" xfId="0" applyAlignment="1" applyBorder="1" applyFont="1" applyNumberFormat="1">
      <alignment horizontal="center" readingOrder="0" shrinkToFit="0" vertical="center" wrapText="1"/>
    </xf>
    <xf borderId="87" fillId="0" fontId="18" numFmtId="0" xfId="0" applyBorder="1" applyFont="1"/>
    <xf borderId="87" fillId="0" fontId="77" numFmtId="1" xfId="0" applyAlignment="1" applyBorder="1" applyFont="1" applyNumberFormat="1">
      <alignment horizontal="center" readingOrder="0" shrinkToFit="0" vertical="center" wrapText="0"/>
    </xf>
    <xf borderId="35" fillId="4" fontId="35" numFmtId="10" xfId="0" applyAlignment="1" applyBorder="1" applyFont="1" applyNumberFormat="1">
      <alignment horizontal="center" readingOrder="0" shrinkToFit="0" vertical="center" wrapText="1"/>
    </xf>
    <xf borderId="88" fillId="0" fontId="82" numFmtId="1" xfId="0" applyAlignment="1" applyBorder="1" applyFont="1" applyNumberFormat="1">
      <alignment horizontal="center" readingOrder="0" shrinkToFit="0" vertical="center" wrapText="0"/>
    </xf>
    <xf borderId="0" fillId="44" fontId="35" numFmtId="166" xfId="0" applyAlignment="1" applyFont="1" applyNumberFormat="1">
      <alignment horizontal="center" readingOrder="0" shrinkToFit="0" vertical="center" wrapText="1"/>
    </xf>
    <xf borderId="0" fillId="44" fontId="35" numFmtId="1" xfId="0" applyAlignment="1" applyFont="1" applyNumberFormat="1">
      <alignment horizontal="center" readingOrder="0" shrinkToFit="0" vertical="center" wrapText="1"/>
    </xf>
    <xf borderId="76" fillId="44" fontId="35" numFmtId="1" xfId="0" applyAlignment="1" applyBorder="1" applyFont="1" applyNumberFormat="1">
      <alignment horizontal="center" readingOrder="0" shrinkToFit="0" vertical="center" wrapText="1"/>
    </xf>
    <xf borderId="0" fillId="44" fontId="35" numFmtId="1" xfId="0" applyAlignment="1" applyFont="1" applyNumberFormat="1">
      <alignment horizontal="center" readingOrder="0" shrinkToFit="0" vertical="center" wrapText="1"/>
    </xf>
    <xf borderId="76" fillId="44" fontId="6" numFmtId="2" xfId="0" applyAlignment="1" applyBorder="1" applyFont="1" applyNumberFormat="1">
      <alignment horizontal="center" shrinkToFit="0" vertical="center" wrapText="1"/>
    </xf>
    <xf borderId="30" fillId="44" fontId="35" numFmtId="10" xfId="0" applyAlignment="1" applyBorder="1" applyFont="1" applyNumberFormat="1">
      <alignment horizontal="center" shrinkToFit="0" vertical="center" wrapText="1"/>
    </xf>
    <xf borderId="35" fillId="44" fontId="35" numFmtId="10" xfId="0" applyAlignment="1" applyBorder="1" applyFont="1" applyNumberFormat="1">
      <alignment horizontal="center" readingOrder="0" shrinkToFit="0" vertical="center" wrapText="1"/>
    </xf>
    <xf borderId="88" fillId="0" fontId="18" numFmtId="0" xfId="0" applyBorder="1" applyFont="1"/>
    <xf borderId="0" fillId="0" fontId="35" numFmtId="1" xfId="0" applyAlignment="1" applyFont="1" applyNumberFormat="1">
      <alignment horizontal="center" shrinkToFit="0" vertical="center" wrapText="1"/>
    </xf>
    <xf borderId="0" fillId="22" fontId="35" numFmtId="166" xfId="0" applyAlignment="1" applyFont="1" applyNumberFormat="1">
      <alignment horizontal="center" readingOrder="0" shrinkToFit="0" vertical="center" wrapText="1"/>
    </xf>
    <xf borderId="0" fillId="22" fontId="35" numFmtId="1" xfId="0" applyAlignment="1" applyFont="1" applyNumberFormat="1">
      <alignment horizontal="center" readingOrder="0" shrinkToFit="0" vertical="center" wrapText="1"/>
    </xf>
    <xf borderId="76" fillId="22" fontId="35" numFmtId="1" xfId="0" applyAlignment="1" applyBorder="1" applyFont="1" applyNumberFormat="1">
      <alignment horizontal="center" readingOrder="0" shrinkToFit="0" vertical="center" wrapText="1"/>
    </xf>
    <xf borderId="0" fillId="22" fontId="35" numFmtId="1" xfId="0" applyAlignment="1" applyFont="1" applyNumberFormat="1">
      <alignment horizontal="center" readingOrder="0" shrinkToFit="0" vertical="center" wrapText="1"/>
    </xf>
    <xf borderId="76" fillId="22" fontId="6" numFmtId="2" xfId="0" applyAlignment="1" applyBorder="1" applyFont="1" applyNumberFormat="1">
      <alignment horizontal="center" shrinkToFit="0" vertical="center" wrapText="1"/>
    </xf>
    <xf borderId="30" fillId="22" fontId="35" numFmtId="10" xfId="0" applyAlignment="1" applyBorder="1" applyFont="1" applyNumberFormat="1">
      <alignment horizontal="center" shrinkToFit="0" vertical="center" wrapText="1"/>
    </xf>
    <xf borderId="35" fillId="22" fontId="35" numFmtId="10" xfId="0" applyAlignment="1" applyBorder="1" applyFont="1" applyNumberFormat="1">
      <alignment horizontal="center" readingOrder="0" shrinkToFit="0" vertical="center" wrapText="1"/>
    </xf>
    <xf borderId="0" fillId="0" fontId="22" numFmtId="0" xfId="0" applyAlignment="1" applyFont="1">
      <alignment horizontal="center"/>
    </xf>
    <xf borderId="0" fillId="0" fontId="22" numFmtId="0" xfId="0" applyAlignment="1" applyFont="1">
      <alignment horizontal="left" readingOrder="0"/>
    </xf>
    <xf borderId="15" fillId="0" fontId="62" numFmtId="0" xfId="0" applyAlignment="1" applyBorder="1" applyFont="1">
      <alignment horizontal="center" readingOrder="0" shrinkToFit="0" textRotation="0" vertical="center" wrapText="1"/>
    </xf>
    <xf borderId="16" fillId="0" fontId="57" numFmtId="166" xfId="0" applyAlignment="1" applyBorder="1" applyFont="1" applyNumberFormat="1">
      <alignment horizontal="center" readingOrder="0" shrinkToFit="0" vertical="center" wrapText="1"/>
    </xf>
    <xf borderId="23" fillId="0" fontId="40" numFmtId="166" xfId="0" applyAlignment="1" applyBorder="1" applyFont="1" applyNumberFormat="1">
      <alignment horizontal="center" readingOrder="0" shrinkToFit="0" wrapText="1"/>
    </xf>
    <xf borderId="0" fillId="54" fontId="21" numFmtId="0" xfId="0" applyAlignment="1" applyFill="1" applyFont="1">
      <alignment horizontal="center" readingOrder="0" shrinkToFit="0" textRotation="0" vertical="center" wrapText="1"/>
    </xf>
    <xf borderId="59" fillId="0" fontId="83" numFmtId="0" xfId="0" applyAlignment="1" applyBorder="1" applyFont="1">
      <alignment horizontal="center" readingOrder="0"/>
    </xf>
    <xf borderId="60" fillId="0" fontId="83" numFmtId="0" xfId="0" applyAlignment="1" applyBorder="1" applyFont="1">
      <alignment horizontal="center" readingOrder="0"/>
    </xf>
    <xf borderId="64" fillId="0" fontId="83" numFmtId="0" xfId="0" applyAlignment="1" applyBorder="1" applyFont="1">
      <alignment horizontal="center" readingOrder="0"/>
    </xf>
    <xf borderId="0" fillId="11" fontId="84" numFmtId="0" xfId="0" applyAlignment="1" applyFont="1">
      <alignment horizontal="center" readingOrder="0" shrinkToFit="0" textRotation="0" vertical="center" wrapText="1"/>
    </xf>
    <xf borderId="0" fillId="11" fontId="85" numFmtId="0" xfId="0" applyAlignment="1" applyFont="1">
      <alignment horizontal="center"/>
    </xf>
    <xf borderId="89" fillId="11" fontId="85" numFmtId="0" xfId="0" applyAlignment="1" applyBorder="1" applyFont="1">
      <alignment horizontal="center"/>
    </xf>
    <xf borderId="51" fillId="54" fontId="21" numFmtId="0" xfId="0" applyAlignment="1" applyBorder="1" applyFont="1">
      <alignment horizontal="center" readingOrder="0" shrinkToFit="0" textRotation="0" vertical="center" wrapText="1"/>
    </xf>
    <xf borderId="59" fillId="0" fontId="83" numFmtId="0" xfId="0" applyAlignment="1" applyBorder="1" applyFont="1">
      <alignment horizontal="center" readingOrder="0" shrinkToFit="0" vertical="center" wrapText="1"/>
    </xf>
    <xf borderId="60" fillId="0" fontId="83" numFmtId="0" xfId="0" applyAlignment="1" applyBorder="1" applyFont="1">
      <alignment horizontal="center" readingOrder="0" shrinkToFit="0" vertical="center" wrapText="1"/>
    </xf>
    <xf borderId="0" fillId="0" fontId="86" numFmtId="0" xfId="0" applyAlignment="1" applyFont="1">
      <alignment horizontal="center"/>
    </xf>
    <xf borderId="0" fillId="0" fontId="86" numFmtId="0" xfId="0" applyAlignment="1" applyFont="1">
      <alignment horizontal="center" vertical="center"/>
    </xf>
    <xf borderId="16" fillId="0" fontId="57" numFmtId="0" xfId="0" applyAlignment="1" applyBorder="1" applyFont="1">
      <alignment horizontal="center" readingOrder="0" shrinkToFit="0" vertical="center" wrapText="1"/>
    </xf>
    <xf borderId="64" fillId="22" fontId="87" numFmtId="0" xfId="0" applyAlignment="1" applyBorder="1" applyFont="1">
      <alignment horizontal="center" readingOrder="0" vertical="center"/>
    </xf>
    <xf borderId="90" fillId="3" fontId="18" numFmtId="0" xfId="0" applyBorder="1" applyFont="1"/>
    <xf borderId="90" fillId="35" fontId="18" numFmtId="0" xfId="0" applyBorder="1" applyFont="1"/>
    <xf borderId="60" fillId="11" fontId="84" numFmtId="0" xfId="0" applyAlignment="1" applyBorder="1" applyFont="1">
      <alignment horizontal="center" readingOrder="0"/>
    </xf>
    <xf borderId="60" fillId="0" fontId="18" numFmtId="0" xfId="0" applyBorder="1" applyFont="1"/>
    <xf borderId="91" fillId="0" fontId="18" numFmtId="0" xfId="0" applyBorder="1" applyFont="1"/>
    <xf borderId="65" fillId="0" fontId="86" numFmtId="0" xfId="0" applyAlignment="1" applyBorder="1" applyFont="1">
      <alignment horizontal="center" vertical="center"/>
    </xf>
    <xf borderId="0" fillId="4" fontId="21" numFmtId="0" xfId="0" applyAlignment="1" applyFont="1">
      <alignment horizontal="center" readingOrder="0" shrinkToFit="0" textRotation="0" vertical="center" wrapText="1"/>
    </xf>
    <xf borderId="59" fillId="4" fontId="22" numFmtId="1" xfId="0" applyAlignment="1" applyBorder="1" applyFont="1" applyNumberFormat="1">
      <alignment horizontal="center" readingOrder="0" shrinkToFit="0" textRotation="0" vertical="center" wrapText="1"/>
    </xf>
    <xf borderId="60" fillId="4" fontId="22" numFmtId="1" xfId="0" applyAlignment="1" applyBorder="1" applyFont="1" applyNumberFormat="1">
      <alignment horizontal="center" readingOrder="0" shrinkToFit="0" textRotation="0" vertical="center" wrapText="1"/>
    </xf>
    <xf borderId="51" fillId="4" fontId="21" numFmtId="0" xfId="0" applyAlignment="1" applyBorder="1" applyFont="1">
      <alignment horizontal="center" readingOrder="0" shrinkToFit="0" textRotation="0" vertical="center" wrapText="1"/>
    </xf>
    <xf borderId="0" fillId="0" fontId="86" numFmtId="1" xfId="0" applyAlignment="1" applyFont="1" applyNumberFormat="1">
      <alignment horizontal="center" vertical="center"/>
    </xf>
    <xf borderId="0" fillId="0" fontId="57" numFmtId="166" xfId="0" applyAlignment="1" applyFont="1" applyNumberFormat="1">
      <alignment horizontal="center" readingOrder="0" shrinkToFit="0" vertical="center" wrapText="1"/>
    </xf>
    <xf borderId="0" fillId="0" fontId="57" numFmtId="0" xfId="0" applyAlignment="1" applyFont="1">
      <alignment horizontal="center" readingOrder="0" shrinkToFit="0" vertical="center" wrapText="1"/>
    </xf>
    <xf borderId="60" fillId="0" fontId="83" numFmtId="10" xfId="0" applyAlignment="1" applyBorder="1" applyFont="1" applyNumberFormat="1">
      <alignment horizontal="center" readingOrder="0"/>
    </xf>
    <xf borderId="0" fillId="3" fontId="22" numFmtId="0" xfId="0" applyAlignment="1" applyFont="1">
      <alignment horizontal="center"/>
    </xf>
    <xf borderId="90" fillId="0" fontId="18" numFmtId="0" xfId="0" applyBorder="1" applyFont="1"/>
    <xf borderId="28" fillId="44" fontId="36" numFmtId="0" xfId="0" applyAlignment="1" applyBorder="1" applyFont="1">
      <alignment horizontal="center" readingOrder="0"/>
    </xf>
    <xf borderId="92" fillId="0" fontId="18" numFmtId="0" xfId="0" applyBorder="1" applyFont="1"/>
    <xf borderId="60" fillId="0" fontId="22" numFmtId="10" xfId="0" applyAlignment="1" applyBorder="1" applyFont="1" applyNumberFormat="1">
      <alignment horizontal="center"/>
    </xf>
    <xf borderId="15" fillId="0" fontId="36" numFmtId="0" xfId="0" applyAlignment="1" applyBorder="1" applyFont="1">
      <alignment horizontal="center" shrinkToFit="0" textRotation="0" wrapText="1"/>
    </xf>
    <xf borderId="29" fillId="4" fontId="22" numFmtId="0" xfId="0" applyAlignment="1" applyBorder="1" applyFont="1">
      <alignment horizontal="center" shrinkToFit="0" textRotation="0" wrapText="1"/>
    </xf>
    <xf borderId="51" fillId="55" fontId="35" numFmtId="10" xfId="0" applyAlignment="1" applyBorder="1" applyFill="1" applyFont="1" applyNumberFormat="1">
      <alignment horizontal="center" vertical="bottom"/>
    </xf>
    <xf borderId="51" fillId="56" fontId="35" numFmtId="10" xfId="0" applyAlignment="1" applyBorder="1" applyFill="1" applyFont="1" applyNumberFormat="1">
      <alignment horizontal="center" vertical="bottom"/>
    </xf>
    <xf borderId="51" fillId="3" fontId="35" numFmtId="10" xfId="0" applyAlignment="1" applyBorder="1" applyFont="1" applyNumberFormat="1">
      <alignment horizontal="center" vertical="bottom"/>
    </xf>
    <xf borderId="51" fillId="35" fontId="35" numFmtId="10" xfId="0" applyAlignment="1" applyBorder="1" applyFont="1" applyNumberFormat="1">
      <alignment horizontal="center" vertical="bottom"/>
    </xf>
    <xf borderId="93" fillId="0" fontId="18" numFmtId="0" xfId="0" applyBorder="1" applyFont="1"/>
    <xf borderId="49" fillId="4" fontId="22" numFmtId="0" xfId="0" applyAlignment="1" applyBorder="1" applyFont="1">
      <alignment horizontal="center" shrinkToFit="0" textRotation="0" wrapText="1"/>
    </xf>
    <xf borderId="51" fillId="0" fontId="22" numFmtId="0" xfId="0" applyAlignment="1" applyBorder="1" applyFont="1">
      <alignment horizontal="center" vertical="bottom"/>
    </xf>
    <xf borderId="0" fillId="0" fontId="86" numFmtId="0" xfId="0" applyAlignment="1" applyFont="1">
      <alignment horizontal="center" vertical="bottom"/>
    </xf>
    <xf borderId="49" fillId="44" fontId="36" numFmtId="0" xfId="0" applyAlignment="1" applyBorder="1" applyFont="1">
      <alignment horizontal="center" readingOrder="0"/>
    </xf>
    <xf borderId="0" fillId="0" fontId="88" numFmtId="0" xfId="0" applyAlignment="1" applyFont="1">
      <alignment horizontal="center" readingOrder="0" vertical="center"/>
    </xf>
    <xf borderId="0" fillId="0" fontId="22" numFmtId="0" xfId="0" applyAlignment="1" applyFont="1">
      <alignment horizontal="center" readingOrder="0" textRotation="180" vertical="center"/>
    </xf>
    <xf borderId="29" fillId="57" fontId="22" numFmtId="0" xfId="0" applyAlignment="1" applyBorder="1" applyFill="1" applyFont="1">
      <alignment horizontal="center" shrinkToFit="0" textRotation="0" wrapText="1"/>
    </xf>
    <xf borderId="51" fillId="55" fontId="35" numFmtId="168" xfId="0" applyAlignment="1" applyBorder="1" applyFont="1" applyNumberFormat="1">
      <alignment horizontal="center" vertical="bottom"/>
    </xf>
    <xf borderId="51" fillId="56" fontId="35" numFmtId="168" xfId="0" applyAlignment="1" applyBorder="1" applyFont="1" applyNumberFormat="1">
      <alignment horizontal="center" vertical="bottom"/>
    </xf>
    <xf borderId="47" fillId="35" fontId="22" numFmtId="3" xfId="0" applyAlignment="1" applyBorder="1" applyFont="1" applyNumberFormat="1">
      <alignment horizontal="center" readingOrder="0" shrinkToFit="0" textRotation="0" vertical="center" wrapText="1"/>
    </xf>
    <xf borderId="15" fillId="0" fontId="36" numFmtId="0" xfId="0" applyAlignment="1" applyBorder="1" applyFont="1">
      <alignment horizontal="center" readingOrder="0" textRotation="180" vertical="center"/>
    </xf>
    <xf borderId="51" fillId="3" fontId="35" numFmtId="168" xfId="0" applyAlignment="1" applyBorder="1" applyFont="1" applyNumberFormat="1">
      <alignment horizontal="center" vertical="bottom"/>
    </xf>
    <xf borderId="90" fillId="35" fontId="22" numFmtId="3" xfId="0" applyAlignment="1" applyBorder="1" applyFont="1" applyNumberFormat="1">
      <alignment horizontal="center" readingOrder="0" shrinkToFit="0" textRotation="0" vertical="center" wrapText="1"/>
    </xf>
    <xf borderId="51" fillId="35" fontId="35" numFmtId="168" xfId="0" applyAlignment="1" applyBorder="1" applyFont="1" applyNumberFormat="1">
      <alignment horizontal="center" vertical="bottom"/>
    </xf>
    <xf borderId="51" fillId="0" fontId="35" numFmtId="168" xfId="0" applyAlignment="1" applyBorder="1" applyFont="1" applyNumberFormat="1">
      <alignment horizontal="center" vertical="bottom"/>
    </xf>
    <xf borderId="90" fillId="35" fontId="22" numFmtId="0" xfId="0" applyAlignment="1" applyBorder="1" applyFont="1">
      <alignment horizontal="center"/>
    </xf>
    <xf borderId="49" fillId="58" fontId="36" numFmtId="0" xfId="0" applyAlignment="1" applyBorder="1" applyFill="1" applyFont="1">
      <alignment horizontal="center" readingOrder="0"/>
    </xf>
    <xf borderId="94" fillId="35" fontId="22" numFmtId="3" xfId="0" applyAlignment="1" applyBorder="1" applyFont="1" applyNumberFormat="1">
      <alignment horizontal="center"/>
    </xf>
    <xf borderId="95" fillId="0" fontId="18" numFmtId="0" xfId="0" applyBorder="1" applyFont="1"/>
    <xf borderId="0" fillId="2" fontId="35" numFmtId="0" xfId="0" applyAlignment="1" applyFont="1">
      <alignment horizontal="left" readingOrder="0"/>
    </xf>
    <xf borderId="0" fillId="2" fontId="22" numFmtId="0" xfId="0" applyAlignment="1" applyFont="1">
      <alignment horizontal="center"/>
    </xf>
    <xf borderId="96" fillId="11" fontId="89" numFmtId="0" xfId="0" applyAlignment="1" applyBorder="1" applyFont="1">
      <alignment horizontal="center" readingOrder="0" shrinkToFit="0" textRotation="0" vertical="bottom" wrapText="1"/>
    </xf>
    <xf borderId="0" fillId="3" fontId="21" numFmtId="0" xfId="0" applyAlignment="1" applyFont="1">
      <alignment horizontal="left" readingOrder="0" shrinkToFit="0" textRotation="0" vertical="center" wrapText="1"/>
    </xf>
    <xf borderId="0" fillId="3" fontId="12" numFmtId="0" xfId="0" applyAlignment="1" applyFont="1">
      <alignment horizontal="center" readingOrder="0" vertical="center"/>
    </xf>
    <xf borderId="97" fillId="0" fontId="18" numFmtId="0" xfId="0" applyBorder="1" applyFont="1"/>
    <xf borderId="0" fillId="3" fontId="90" numFmtId="0" xfId="0" applyAlignment="1" applyFont="1">
      <alignment horizontal="center" readingOrder="0" vertical="center"/>
    </xf>
    <xf borderId="98" fillId="45" fontId="7" numFmtId="0" xfId="0" applyAlignment="1" applyBorder="1" applyFont="1">
      <alignment horizontal="center" readingOrder="0" shrinkToFit="0" textRotation="0" vertical="center" wrapText="1"/>
    </xf>
    <xf borderId="99" fillId="0" fontId="18" numFmtId="0" xfId="0" applyBorder="1" applyFont="1"/>
    <xf borderId="100" fillId="0" fontId="18" numFmtId="0" xfId="0" applyBorder="1" applyFont="1"/>
    <xf borderId="98" fillId="30" fontId="7" numFmtId="0" xfId="0" applyAlignment="1" applyBorder="1" applyFont="1">
      <alignment horizontal="center" readingOrder="0" shrinkToFit="0" textRotation="0" vertical="center" wrapText="1"/>
    </xf>
    <xf borderId="101" fillId="5" fontId="7" numFmtId="0" xfId="0" applyAlignment="1" applyBorder="1" applyFont="1">
      <alignment horizontal="center" readingOrder="0" shrinkToFit="0" textRotation="0" vertical="center" wrapText="1"/>
    </xf>
    <xf borderId="102" fillId="0" fontId="18" numFmtId="0" xfId="0" applyBorder="1" applyFont="1"/>
    <xf borderId="80" fillId="0" fontId="18" numFmtId="0" xfId="0" applyBorder="1" applyFont="1"/>
    <xf borderId="101" fillId="11" fontId="7" numFmtId="0" xfId="0" applyAlignment="1" applyBorder="1" applyFont="1">
      <alignment horizontal="center" readingOrder="0" shrinkToFit="0" textRotation="0" vertical="center" wrapText="1"/>
    </xf>
    <xf borderId="103" fillId="53" fontId="7" numFmtId="0" xfId="0" applyAlignment="1" applyBorder="1" applyFont="1">
      <alignment horizontal="center" readingOrder="0" shrinkToFit="0" textRotation="0" vertical="center" wrapText="1"/>
    </xf>
    <xf borderId="104" fillId="0" fontId="18" numFmtId="0" xfId="0" applyBorder="1" applyFont="1"/>
    <xf borderId="105" fillId="0" fontId="18" numFmtId="0" xfId="0" applyBorder="1" applyFont="1"/>
    <xf borderId="103" fillId="28" fontId="7" numFmtId="0" xfId="0" applyAlignment="1" applyBorder="1" applyFont="1">
      <alignment horizontal="center" readingOrder="0" shrinkToFit="0" textRotation="0" vertical="center" wrapText="1"/>
    </xf>
    <xf borderId="106" fillId="0" fontId="18" numFmtId="0" xfId="0" applyBorder="1" applyFont="1"/>
    <xf borderId="107" fillId="0" fontId="18" numFmtId="0" xfId="0" applyBorder="1" applyFont="1"/>
    <xf borderId="108" fillId="0" fontId="18" numFmtId="0" xfId="0" applyBorder="1" applyFont="1"/>
    <xf borderId="109" fillId="0" fontId="18" numFmtId="0" xfId="0" applyBorder="1" applyFont="1"/>
    <xf borderId="110" fillId="0" fontId="18" numFmtId="0" xfId="0" applyBorder="1" applyFont="1"/>
    <xf borderId="97" fillId="11" fontId="91" numFmtId="0" xfId="0" applyAlignment="1" applyBorder="1" applyFont="1">
      <alignment horizontal="center" readingOrder="0" shrinkToFit="0" textRotation="0" vertical="center" wrapText="1"/>
    </xf>
    <xf borderId="111" fillId="0" fontId="18" numFmtId="0" xfId="0" applyBorder="1" applyFont="1"/>
    <xf borderId="112" fillId="0" fontId="18" numFmtId="0" xfId="0" applyBorder="1" applyFont="1"/>
    <xf borderId="113" fillId="0" fontId="18" numFmtId="0" xfId="0" applyBorder="1" applyFont="1"/>
    <xf borderId="114" fillId="0" fontId="18" numFmtId="0" xfId="0" applyBorder="1" applyFont="1"/>
    <xf borderId="115" fillId="0" fontId="18" numFmtId="0" xfId="0" applyBorder="1" applyFont="1"/>
    <xf borderId="116" fillId="0" fontId="18" numFmtId="0" xfId="0" applyBorder="1" applyFont="1"/>
    <xf borderId="117" fillId="0" fontId="18" numFmtId="0" xfId="0" applyBorder="1" applyFont="1"/>
    <xf borderId="118" fillId="0" fontId="18" numFmtId="0" xfId="0" applyBorder="1" applyFont="1"/>
    <xf borderId="119" fillId="0" fontId="18" numFmtId="0" xfId="0" applyBorder="1" applyFont="1"/>
    <xf borderId="120" fillId="0" fontId="18" numFmtId="0" xfId="0" applyBorder="1" applyFont="1"/>
    <xf borderId="0" fillId="3" fontId="21" numFmtId="0" xfId="0" applyAlignment="1" applyFont="1">
      <alignment horizontal="left" readingOrder="0" shrinkToFit="0" textRotation="0" vertical="center" wrapText="0"/>
    </xf>
    <xf borderId="16" fillId="0" fontId="62" numFmtId="166" xfId="0" applyAlignment="1" applyBorder="1" applyFont="1" applyNumberFormat="1">
      <alignment horizontal="center" readingOrder="0" shrinkToFit="0" vertical="center" wrapText="1"/>
    </xf>
    <xf borderId="16" fillId="0" fontId="92" numFmtId="166" xfId="0" applyAlignment="1" applyBorder="1" applyFont="1" applyNumberFormat="1">
      <alignment horizontal="center" readingOrder="0" shrinkToFit="0" vertical="center" wrapText="1"/>
    </xf>
    <xf borderId="16" fillId="0" fontId="93" numFmtId="166" xfId="0" applyAlignment="1" applyBorder="1" applyFont="1" applyNumberFormat="1">
      <alignment horizontal="center" readingOrder="0" shrinkToFit="0" vertical="center" wrapText="1"/>
    </xf>
    <xf borderId="16" fillId="0" fontId="94" numFmtId="166" xfId="0" applyAlignment="1" applyBorder="1" applyFont="1" applyNumberFormat="1">
      <alignment horizontal="center" readingOrder="0" shrinkToFit="0" vertical="center" wrapText="1"/>
    </xf>
    <xf borderId="16" fillId="0" fontId="95" numFmtId="166" xfId="0" applyAlignment="1" applyBorder="1" applyFont="1" applyNumberFormat="1">
      <alignment horizontal="center" readingOrder="0" shrinkToFit="0" vertical="center" wrapText="1"/>
    </xf>
    <xf borderId="121" fillId="35" fontId="57" numFmtId="0" xfId="0" applyAlignment="1" applyBorder="1" applyFont="1">
      <alignment horizontal="center" readingOrder="0" shrinkToFit="0" vertical="center" wrapText="1"/>
    </xf>
    <xf borderId="0" fillId="0" fontId="21" numFmtId="0" xfId="0" applyFont="1"/>
    <xf borderId="59" fillId="59" fontId="83" numFmtId="0" xfId="0" applyAlignment="1" applyBorder="1" applyFill="1" applyFont="1">
      <alignment horizontal="center" readingOrder="0"/>
    </xf>
    <xf borderId="60" fillId="59" fontId="21" numFmtId="0" xfId="0" applyAlignment="1" applyBorder="1" applyFont="1">
      <alignment horizontal="center" readingOrder="0"/>
    </xf>
    <xf borderId="60" fillId="59" fontId="83" numFmtId="0" xfId="0" applyAlignment="1" applyBorder="1" applyFont="1">
      <alignment horizontal="center" readingOrder="0"/>
    </xf>
    <xf borderId="60" fillId="59" fontId="83" numFmtId="0" xfId="0" applyAlignment="1" applyBorder="1" applyFont="1">
      <alignment horizontal="center" readingOrder="0" shrinkToFit="0" vertical="center" wrapText="1"/>
    </xf>
    <xf borderId="122" fillId="7" fontId="83" numFmtId="0" xfId="0" applyAlignment="1" applyBorder="1" applyFont="1">
      <alignment horizontal="center" readingOrder="0"/>
    </xf>
    <xf borderId="60" fillId="7" fontId="83" numFmtId="0" xfId="0" applyAlignment="1" applyBorder="1" applyFont="1">
      <alignment horizontal="center" readingOrder="0" shrinkToFit="0" vertical="center" wrapText="1"/>
    </xf>
    <xf borderId="60" fillId="7" fontId="83" numFmtId="0" xfId="0" applyAlignment="1" applyBorder="1" applyFont="1">
      <alignment horizontal="center" readingOrder="0"/>
    </xf>
    <xf borderId="60" fillId="32" fontId="21" numFmtId="0" xfId="0" applyAlignment="1" applyBorder="1" applyFont="1">
      <alignment horizontal="center" readingOrder="0"/>
    </xf>
    <xf borderId="60" fillId="7" fontId="21" numFmtId="0" xfId="0" applyAlignment="1" applyBorder="1" applyFont="1">
      <alignment horizontal="center" readingOrder="0"/>
    </xf>
    <xf borderId="60" fillId="0" fontId="21" numFmtId="0" xfId="0" applyAlignment="1" applyBorder="1" applyFont="1">
      <alignment horizontal="center" readingOrder="0"/>
    </xf>
    <xf borderId="60" fillId="60" fontId="21" numFmtId="0" xfId="0" applyAlignment="1" applyBorder="1" applyFill="1" applyFont="1">
      <alignment horizontal="center" readingOrder="0"/>
    </xf>
    <xf borderId="60" fillId="9" fontId="21" numFmtId="0" xfId="0" applyAlignment="1" applyBorder="1" applyFont="1">
      <alignment horizontal="center" readingOrder="0"/>
    </xf>
    <xf borderId="60" fillId="4" fontId="21" numFmtId="0" xfId="0" applyAlignment="1" applyBorder="1" applyFont="1">
      <alignment horizontal="center" readingOrder="0"/>
    </xf>
    <xf borderId="60" fillId="3" fontId="21" numFmtId="0" xfId="0" applyAlignment="1" applyBorder="1" applyFont="1">
      <alignment horizontal="center" readingOrder="0"/>
    </xf>
    <xf borderId="121" fillId="0" fontId="21" numFmtId="0" xfId="0" applyAlignment="1" applyBorder="1" applyFont="1">
      <alignment horizontal="center"/>
    </xf>
    <xf borderId="60" fillId="0" fontId="83" numFmtId="0" xfId="0" applyAlignment="1" applyBorder="1" applyFont="1">
      <alignment horizontal="center" readingOrder="0" shrinkToFit="0" vertical="center" wrapText="1"/>
    </xf>
    <xf borderId="60" fillId="32" fontId="83" numFmtId="0" xfId="0" applyAlignment="1" applyBorder="1" applyFont="1">
      <alignment horizontal="center" readingOrder="0"/>
    </xf>
    <xf borderId="60" fillId="44" fontId="21" numFmtId="0" xfId="0" applyAlignment="1" applyBorder="1" applyFont="1">
      <alignment horizontal="center" readingOrder="0"/>
    </xf>
    <xf borderId="51" fillId="0" fontId="21" numFmtId="0" xfId="0" applyAlignment="1" applyBorder="1" applyFont="1">
      <alignment horizontal="center" readingOrder="0"/>
    </xf>
    <xf borderId="122" fillId="32" fontId="83" numFmtId="0" xfId="0" applyAlignment="1" applyBorder="1" applyFont="1">
      <alignment horizontal="center" readingOrder="0" shrinkToFit="0" vertical="center" wrapText="1"/>
    </xf>
    <xf borderId="60" fillId="0" fontId="83" numFmtId="0" xfId="0" applyAlignment="1" applyBorder="1" applyFont="1">
      <alignment horizontal="center" readingOrder="0"/>
    </xf>
    <xf borderId="64" fillId="59" fontId="83" numFmtId="0" xfId="0" applyAlignment="1" applyBorder="1" applyFont="1">
      <alignment horizontal="center" readingOrder="0"/>
    </xf>
    <xf borderId="65" fillId="59" fontId="21" numFmtId="0" xfId="0" applyAlignment="1" applyBorder="1" applyFont="1">
      <alignment horizontal="center" readingOrder="0"/>
    </xf>
    <xf borderId="65" fillId="59" fontId="83" numFmtId="0" xfId="0" applyAlignment="1" applyBorder="1" applyFont="1">
      <alignment horizontal="center" readingOrder="0"/>
    </xf>
    <xf borderId="65" fillId="59" fontId="83" numFmtId="0" xfId="0" applyAlignment="1" applyBorder="1" applyFont="1">
      <alignment horizontal="center" readingOrder="0" shrinkToFit="0" vertical="center" wrapText="1"/>
    </xf>
    <xf borderId="123" fillId="32" fontId="83" numFmtId="0" xfId="0" applyAlignment="1" applyBorder="1" applyFont="1">
      <alignment horizontal="center" readingOrder="0" shrinkToFit="0" vertical="center" wrapText="1"/>
    </xf>
    <xf borderId="65" fillId="0" fontId="83" numFmtId="0" xfId="0" applyAlignment="1" applyBorder="1" applyFont="1">
      <alignment horizontal="center" readingOrder="0"/>
    </xf>
    <xf borderId="65" fillId="32" fontId="21" numFmtId="0" xfId="0" applyAlignment="1" applyBorder="1" applyFont="1">
      <alignment horizontal="center" readingOrder="0"/>
    </xf>
    <xf borderId="65" fillId="7" fontId="21" numFmtId="0" xfId="0" applyAlignment="1" applyBorder="1" applyFont="1">
      <alignment horizontal="center" readingOrder="0"/>
    </xf>
    <xf borderId="65" fillId="0" fontId="21" numFmtId="0" xfId="0" applyAlignment="1" applyBorder="1" applyFont="1">
      <alignment horizontal="center" readingOrder="0"/>
    </xf>
    <xf borderId="65" fillId="9" fontId="21" numFmtId="0" xfId="0" applyAlignment="1" applyBorder="1" applyFont="1">
      <alignment horizontal="center" readingOrder="0"/>
    </xf>
    <xf borderId="65" fillId="60" fontId="21" numFmtId="0" xfId="0" applyAlignment="1" applyBorder="1" applyFont="1">
      <alignment horizontal="center" readingOrder="0"/>
    </xf>
    <xf borderId="65" fillId="4" fontId="21" numFmtId="0" xfId="0" applyAlignment="1" applyBorder="1" applyFont="1">
      <alignment horizontal="center" readingOrder="0"/>
    </xf>
    <xf borderId="65" fillId="3" fontId="21" numFmtId="0" xfId="0" applyAlignment="1" applyBorder="1" applyFont="1">
      <alignment horizontal="center" readingOrder="0"/>
    </xf>
    <xf borderId="122" fillId="32" fontId="21" numFmtId="0" xfId="0" applyAlignment="1" applyBorder="1" applyFont="1">
      <alignment horizontal="center" readingOrder="0"/>
    </xf>
    <xf borderId="122" fillId="7" fontId="21" numFmtId="0" xfId="0" applyAlignment="1" applyBorder="1" applyFont="1">
      <alignment horizontal="center" readingOrder="0"/>
    </xf>
    <xf borderId="122" fillId="32" fontId="83" numFmtId="0" xfId="0" applyAlignment="1" applyBorder="1" applyFont="1">
      <alignment horizontal="center" readingOrder="0"/>
    </xf>
    <xf borderId="60" fillId="32" fontId="83" numFmtId="0" xfId="0" applyAlignment="1" applyBorder="1" applyFont="1">
      <alignment horizontal="center" readingOrder="0" shrinkToFit="0" vertical="center" wrapText="1"/>
    </xf>
    <xf borderId="122" fillId="60" fontId="83" numFmtId="0" xfId="0" applyAlignment="1" applyBorder="1" applyFont="1">
      <alignment horizontal="center" readingOrder="0"/>
    </xf>
    <xf borderId="123" fillId="32" fontId="83" numFmtId="0" xfId="0" applyAlignment="1" applyBorder="1" applyFont="1">
      <alignment horizontal="center" readingOrder="0"/>
    </xf>
    <xf borderId="29" fillId="4" fontId="21" numFmtId="0" xfId="0" applyAlignment="1" applyBorder="1" applyFont="1">
      <alignment horizontal="center" readingOrder="0" shrinkToFit="0" textRotation="0" vertical="center" wrapText="1"/>
    </xf>
    <xf borderId="0" fillId="0" fontId="86" numFmtId="0" xfId="0" applyFont="1"/>
    <xf borderId="65" fillId="0" fontId="86" numFmtId="0" xfId="0" applyAlignment="1" applyBorder="1" applyFont="1">
      <alignment horizontal="center"/>
    </xf>
    <xf borderId="0" fillId="11" fontId="96" numFmtId="0" xfId="0" applyAlignment="1" applyFont="1">
      <alignment horizontal="center" readingOrder="0" shrinkToFit="0" textRotation="0" vertical="center" wrapText="1"/>
    </xf>
    <xf borderId="65" fillId="3" fontId="83" numFmtId="0" xfId="0" applyAlignment="1" applyBorder="1" applyFont="1">
      <alignment horizontal="center" vertical="center"/>
    </xf>
    <xf borderId="121" fillId="0" fontId="28" numFmtId="0" xfId="0" applyAlignment="1" applyBorder="1" applyFont="1">
      <alignment horizontal="center"/>
    </xf>
    <xf borderId="0" fillId="0" fontId="21" numFmtId="0" xfId="0" applyAlignment="1" applyFont="1">
      <alignment readingOrder="0"/>
    </xf>
    <xf borderId="16" fillId="0" fontId="57" numFmtId="166" xfId="0" applyAlignment="1" applyBorder="1" applyFont="1" applyNumberFormat="1">
      <alignment horizontal="center" readingOrder="0" shrinkToFit="0" vertical="center" wrapText="1"/>
    </xf>
    <xf borderId="0" fillId="3" fontId="21" numFmtId="0" xfId="0" applyFont="1"/>
    <xf borderId="122" fillId="59" fontId="21" numFmtId="0" xfId="0" applyAlignment="1" applyBorder="1" applyFont="1">
      <alignment horizontal="center" readingOrder="0"/>
    </xf>
    <xf borderId="0" fillId="3" fontId="21" numFmtId="0" xfId="0" applyAlignment="1" applyFont="1">
      <alignment readingOrder="0"/>
    </xf>
    <xf borderId="122" fillId="59" fontId="83" numFmtId="0" xfId="0" applyAlignment="1" applyBorder="1" applyFont="1">
      <alignment horizontal="center" readingOrder="0"/>
    </xf>
    <xf borderId="16" fillId="0" fontId="97" numFmtId="0" xfId="0" applyAlignment="1" applyBorder="1" applyFont="1">
      <alignment horizontal="center" vertical="top"/>
    </xf>
    <xf borderId="0" fillId="0" fontId="98" numFmtId="0" xfId="0" applyAlignment="1" applyFont="1">
      <alignment horizontal="center" readingOrder="0"/>
    </xf>
    <xf borderId="0" fillId="0" fontId="98" numFmtId="0" xfId="0" applyAlignment="1" applyFont="1">
      <alignment horizontal="center"/>
    </xf>
    <xf borderId="16" fillId="61" fontId="57" numFmtId="166" xfId="0" applyAlignment="1" applyBorder="1" applyFill="1" applyFont="1" applyNumberFormat="1">
      <alignment horizontal="center" readingOrder="0" shrinkToFit="0" vertical="center" wrapText="1"/>
    </xf>
    <xf borderId="124" fillId="0" fontId="62" numFmtId="166" xfId="0" applyAlignment="1" applyBorder="1" applyFont="1" applyNumberFormat="1">
      <alignment horizontal="center" readingOrder="0" shrinkToFit="0" vertical="center" wrapText="1"/>
    </xf>
    <xf borderId="16" fillId="0" fontId="62" numFmtId="166" xfId="0" applyAlignment="1" applyBorder="1" applyFont="1" applyNumberFormat="1">
      <alignment horizontal="center" readingOrder="0" shrinkToFit="0" vertical="center" wrapText="1"/>
    </xf>
    <xf borderId="16" fillId="0" fontId="99" numFmtId="166" xfId="0" applyAlignment="1" applyBorder="1" applyFont="1" applyNumberFormat="1">
      <alignment horizontal="center" readingOrder="0" shrinkToFit="0" vertical="center" wrapText="1"/>
    </xf>
    <xf borderId="125" fillId="35" fontId="57" numFmtId="0" xfId="0" applyAlignment="1" applyBorder="1" applyFont="1">
      <alignment horizontal="center" readingOrder="0" shrinkToFit="0" vertical="center" wrapText="1"/>
    </xf>
    <xf borderId="36" fillId="0" fontId="24" numFmtId="0" xfId="0" applyAlignment="1" applyBorder="1" applyFont="1">
      <alignment horizontal="center" readingOrder="0" shrinkToFit="0" textRotation="180" wrapText="1"/>
    </xf>
    <xf borderId="29" fillId="55" fontId="21" numFmtId="0" xfId="0" applyAlignment="1" applyBorder="1" applyFont="1">
      <alignment horizontal="center" readingOrder="0" shrinkToFit="0" textRotation="0" vertical="center" wrapText="1"/>
    </xf>
    <xf borderId="60" fillId="22" fontId="83" numFmtId="0" xfId="0" applyAlignment="1" applyBorder="1" applyFont="1">
      <alignment horizontal="center" readingOrder="0"/>
    </xf>
    <xf borderId="126" fillId="6" fontId="91" numFmtId="0" xfId="0" applyAlignment="1" applyBorder="1" applyFont="1">
      <alignment horizontal="center" readingOrder="0"/>
    </xf>
    <xf borderId="60" fillId="6" fontId="91" numFmtId="0" xfId="0" applyAlignment="1" applyBorder="1" applyFont="1">
      <alignment horizontal="center" readingOrder="0"/>
    </xf>
    <xf borderId="60" fillId="0" fontId="100" numFmtId="0" xfId="0" applyAlignment="1" applyBorder="1" applyFont="1">
      <alignment horizontal="center" readingOrder="0"/>
    </xf>
    <xf borderId="127" fillId="0" fontId="83" numFmtId="0" xfId="0" applyAlignment="1" applyBorder="1" applyFont="1">
      <alignment horizontal="center" readingOrder="0"/>
    </xf>
    <xf borderId="125" fillId="0" fontId="21" numFmtId="0" xfId="0" applyAlignment="1" applyBorder="1" applyFont="1">
      <alignment horizontal="center"/>
    </xf>
    <xf borderId="36" fillId="0" fontId="18" numFmtId="0" xfId="0" applyBorder="1" applyFont="1"/>
    <xf borderId="128" fillId="0" fontId="83" numFmtId="0" xfId="0" applyAlignment="1" applyBorder="1" applyFont="1">
      <alignment horizontal="center" readingOrder="0"/>
    </xf>
    <xf borderId="129" fillId="0" fontId="83" numFmtId="0" xfId="0" applyAlignment="1" applyBorder="1" applyFont="1">
      <alignment horizontal="center" readingOrder="0"/>
    </xf>
    <xf borderId="128" fillId="0" fontId="101" numFmtId="0" xfId="0" applyAlignment="1" applyBorder="1" applyFont="1">
      <alignment horizontal="center" readingOrder="0"/>
    </xf>
    <xf borderId="127" fillId="0" fontId="102" numFmtId="0" xfId="0" applyAlignment="1" applyBorder="1" applyFont="1">
      <alignment horizontal="center" readingOrder="0"/>
    </xf>
    <xf borderId="60" fillId="61" fontId="83" numFmtId="0" xfId="0" applyAlignment="1" applyBorder="1" applyFont="1">
      <alignment horizontal="center" readingOrder="0"/>
    </xf>
    <xf borderId="126" fillId="22" fontId="83" numFmtId="0" xfId="0" applyAlignment="1" applyBorder="1" applyFont="1">
      <alignment horizontal="center" readingOrder="0"/>
    </xf>
    <xf borderId="60" fillId="3" fontId="83" numFmtId="0" xfId="0" applyAlignment="1" applyBorder="1" applyFont="1">
      <alignment horizontal="center" readingOrder="0"/>
    </xf>
    <xf borderId="65" fillId="22" fontId="83" numFmtId="0" xfId="0" applyAlignment="1" applyBorder="1" applyFont="1">
      <alignment horizontal="center" readingOrder="0"/>
    </xf>
    <xf borderId="0" fillId="55" fontId="21" numFmtId="0" xfId="0" applyAlignment="1" applyFont="1">
      <alignment horizontal="center" readingOrder="0" shrinkToFit="0" textRotation="0" vertical="center" wrapText="1"/>
    </xf>
    <xf borderId="59" fillId="22" fontId="83" numFmtId="0" xfId="0" applyAlignment="1" applyBorder="1" applyFont="1">
      <alignment horizontal="center" readingOrder="0"/>
    </xf>
    <xf borderId="130" fillId="0" fontId="83" numFmtId="0" xfId="0" applyAlignment="1" applyBorder="1" applyFont="1">
      <alignment horizontal="center" readingOrder="0"/>
    </xf>
    <xf borderId="65" fillId="0" fontId="21" numFmtId="0" xfId="0" applyBorder="1" applyFont="1"/>
    <xf borderId="0" fillId="0" fontId="103" numFmtId="0" xfId="0" applyAlignment="1" applyFont="1">
      <alignment horizontal="center" vertical="top"/>
    </xf>
    <xf borderId="131" fillId="0" fontId="24" numFmtId="0" xfId="0" applyAlignment="1" applyBorder="1" applyFont="1">
      <alignment horizontal="center" vertical="top"/>
    </xf>
    <xf borderId="0" fillId="0" fontId="24" numFmtId="0" xfId="0" applyAlignment="1" applyFont="1">
      <alignment horizontal="center" vertical="top"/>
    </xf>
    <xf borderId="0" fillId="2" fontId="21" numFmtId="0" xfId="0" applyAlignment="1" applyFont="1">
      <alignment horizontal="center"/>
    </xf>
    <xf borderId="132" fillId="6" fontId="91" numFmtId="0" xfId="0" applyAlignment="1" applyBorder="1" applyFont="1">
      <alignment horizontal="center" readingOrder="0"/>
    </xf>
    <xf borderId="133" fillId="62" fontId="21" numFmtId="0" xfId="0" applyAlignment="1" applyBorder="1" applyFill="1" applyFont="1">
      <alignment horizontal="center" readingOrder="0" shrinkToFit="0" textRotation="0" vertical="center" wrapText="1"/>
    </xf>
    <xf borderId="134" fillId="22" fontId="83" numFmtId="0" xfId="0" applyAlignment="1" applyBorder="1" applyFont="1">
      <alignment horizontal="center" readingOrder="0"/>
    </xf>
    <xf borderId="135" fillId="62" fontId="21" numFmtId="0" xfId="0" applyAlignment="1" applyBorder="1" applyFont="1">
      <alignment horizontal="center" readingOrder="0" shrinkToFit="0" textRotation="0" vertical="center" wrapText="1"/>
    </xf>
    <xf borderId="135" fillId="62" fontId="83" numFmtId="0" xfId="0" applyAlignment="1" applyBorder="1" applyFont="1">
      <alignment horizontal="center" readingOrder="0" shrinkToFit="0" textRotation="0" vertical="center" wrapText="1"/>
    </xf>
    <xf borderId="60" fillId="42" fontId="83" numFmtId="0" xfId="0" applyAlignment="1" applyBorder="1" applyFont="1">
      <alignment horizontal="center" readingOrder="0"/>
    </xf>
    <xf borderId="29" fillId="62" fontId="21" numFmtId="0" xfId="0" applyAlignment="1" applyBorder="1" applyFont="1">
      <alignment horizontal="center" readingOrder="0" shrinkToFit="0" textRotation="0" vertical="center" wrapText="1"/>
    </xf>
    <xf borderId="136" fillId="22" fontId="83" numFmtId="0" xfId="0" applyAlignment="1" applyBorder="1" applyFont="1">
      <alignment horizontal="center" readingOrder="0"/>
    </xf>
    <xf borderId="65" fillId="3" fontId="83" numFmtId="0" xfId="0" applyAlignment="1" applyBorder="1" applyFont="1">
      <alignment horizontal="center" readingOrder="0"/>
    </xf>
    <xf borderId="137" fillId="63" fontId="83" numFmtId="0" xfId="0" applyAlignment="1" applyBorder="1" applyFill="1" applyFont="1">
      <alignment horizontal="center" readingOrder="0"/>
    </xf>
    <xf borderId="16" fillId="0" fontId="104" numFmtId="166" xfId="0" applyAlignment="1" applyBorder="1" applyFont="1" applyNumberFormat="1">
      <alignment horizontal="center" readingOrder="0" shrinkToFit="0" vertical="center" wrapText="1"/>
    </xf>
    <xf borderId="138" fillId="22" fontId="83" numFmtId="0" xfId="0" applyAlignment="1" applyBorder="1" applyFont="1">
      <alignment horizontal="center" readingOrder="0"/>
    </xf>
    <xf borderId="60" fillId="63" fontId="83" numFmtId="0" xfId="0" applyAlignment="1" applyBorder="1" applyFont="1">
      <alignment horizontal="center" readingOrder="0"/>
    </xf>
    <xf borderId="29" fillId="62" fontId="83" numFmtId="0" xfId="0" applyAlignment="1" applyBorder="1" applyFont="1">
      <alignment horizontal="center" readingOrder="0" shrinkToFit="0" textRotation="0" vertical="center" wrapText="1"/>
    </xf>
    <xf borderId="138" fillId="63" fontId="83" numFmtId="0" xfId="0" applyAlignment="1" applyBorder="1" applyFont="1">
      <alignment horizontal="center" readingOrder="0"/>
    </xf>
    <xf borderId="29" fillId="60" fontId="21" numFmtId="0" xfId="0" applyAlignment="1" applyBorder="1" applyFont="1">
      <alignment horizontal="center" readingOrder="0" shrinkToFit="0" textRotation="0" vertical="center" wrapText="1"/>
    </xf>
    <xf borderId="137" fillId="59" fontId="21" numFmtId="0" xfId="0" applyAlignment="1" applyBorder="1" applyFont="1">
      <alignment horizontal="center" readingOrder="0"/>
    </xf>
    <xf borderId="60" fillId="22" fontId="21" numFmtId="10" xfId="0" applyAlignment="1" applyBorder="1" applyFont="1" applyNumberFormat="1">
      <alignment horizontal="center" readingOrder="0"/>
    </xf>
    <xf borderId="137" fillId="3" fontId="21" numFmtId="10" xfId="0" applyAlignment="1" applyBorder="1" applyFont="1" applyNumberFormat="1">
      <alignment horizontal="center" readingOrder="0"/>
    </xf>
    <xf borderId="60" fillId="4" fontId="21" numFmtId="10" xfId="0" applyAlignment="1" applyBorder="1" applyFont="1" applyNumberFormat="1">
      <alignment horizontal="center" readingOrder="0"/>
    </xf>
    <xf borderId="60" fillId="3" fontId="21" numFmtId="10" xfId="0" applyAlignment="1" applyBorder="1" applyFont="1" applyNumberFormat="1">
      <alignment horizontal="center" readingOrder="0"/>
    </xf>
    <xf borderId="60" fillId="0" fontId="21" numFmtId="10" xfId="0" applyAlignment="1" applyBorder="1" applyFont="1" applyNumberFormat="1">
      <alignment horizontal="center" readingOrder="0"/>
    </xf>
    <xf borderId="60" fillId="3" fontId="83" numFmtId="10" xfId="0" applyAlignment="1" applyBorder="1" applyFont="1" applyNumberFormat="1">
      <alignment horizontal="center" readingOrder="0"/>
    </xf>
    <xf borderId="60" fillId="7" fontId="21" numFmtId="10" xfId="0" applyAlignment="1" applyBorder="1" applyFont="1" applyNumberFormat="1">
      <alignment horizontal="center" readingOrder="0"/>
    </xf>
    <xf borderId="51" fillId="0" fontId="21" numFmtId="0" xfId="0" applyBorder="1" applyFont="1"/>
    <xf borderId="51" fillId="44" fontId="62" numFmtId="0" xfId="0" applyAlignment="1" applyBorder="1" applyFont="1">
      <alignment horizontal="center" readingOrder="0" shrinkToFit="0" textRotation="0" vertical="center" wrapText="1"/>
    </xf>
    <xf borderId="139" fillId="22" fontId="21" numFmtId="10" xfId="0" applyAlignment="1" applyBorder="1" applyFont="1" applyNumberFormat="1">
      <alignment horizontal="center" readingOrder="0"/>
    </xf>
    <xf borderId="51" fillId="9" fontId="62" numFmtId="0" xfId="0" applyAlignment="1" applyBorder="1" applyFont="1">
      <alignment horizontal="center" readingOrder="0" shrinkToFit="0" textRotation="0" vertical="center" wrapText="1"/>
    </xf>
    <xf borderId="60" fillId="22" fontId="21" numFmtId="3" xfId="0" applyAlignment="1" applyBorder="1" applyFont="1" applyNumberFormat="1">
      <alignment horizontal="center" readingOrder="0"/>
    </xf>
    <xf borderId="60" fillId="60" fontId="21" numFmtId="3" xfId="0" applyAlignment="1" applyBorder="1" applyFont="1" applyNumberFormat="1">
      <alignment horizontal="center" readingOrder="0"/>
    </xf>
    <xf borderId="0" fillId="0" fontId="21" numFmtId="3" xfId="0" applyFont="1" applyNumberFormat="1"/>
    <xf borderId="51" fillId="45" fontId="62" numFmtId="0" xfId="0" applyAlignment="1" applyBorder="1" applyFont="1">
      <alignment horizontal="center" readingOrder="0" shrinkToFit="0" textRotation="0" vertical="center" wrapText="1"/>
    </xf>
    <xf borderId="137" fillId="3" fontId="21" numFmtId="3" xfId="0" applyAlignment="1" applyBorder="1" applyFont="1" applyNumberFormat="1">
      <alignment horizontal="center" readingOrder="0"/>
    </xf>
    <xf borderId="60" fillId="3" fontId="21" numFmtId="3" xfId="0" applyAlignment="1" applyBorder="1" applyFont="1" applyNumberFormat="1">
      <alignment horizontal="center" readingOrder="0"/>
    </xf>
    <xf borderId="0" fillId="0" fontId="105" numFmtId="0" xfId="0" applyAlignment="1" applyFont="1">
      <alignment horizontal="center" readingOrder="0" shrinkToFit="0" vertical="center" wrapText="1"/>
    </xf>
    <xf borderId="0" fillId="0" fontId="106" numFmtId="0" xfId="0" applyAlignment="1" applyFont="1">
      <alignment horizontal="center" readingOrder="0" shrinkToFit="0" textRotation="180" vertical="center" wrapText="1"/>
    </xf>
    <xf borderId="0" fillId="0" fontId="107" numFmtId="0" xfId="0" applyAlignment="1" applyFont="1">
      <alignment horizontal="center" readingOrder="0" shrinkToFit="0" vertical="center" wrapText="1"/>
    </xf>
    <xf borderId="0" fillId="0" fontId="108" numFmtId="0" xfId="0" applyAlignment="1" applyFont="1">
      <alignment horizontal="center" readingOrder="0" shrinkToFit="0" vertical="top" wrapText="1"/>
    </xf>
    <xf borderId="0" fillId="64" fontId="33" numFmtId="0" xfId="0" applyAlignment="1" applyFill="1" applyFont="1">
      <alignment horizontal="center" readingOrder="0" shrinkToFit="0" vertical="center" wrapText="1"/>
    </xf>
    <xf borderId="0" fillId="0" fontId="33" numFmtId="0" xfId="0" applyAlignment="1" applyFont="1">
      <alignment horizontal="center" readingOrder="0" shrinkToFit="0" vertical="center" wrapText="1"/>
    </xf>
    <xf borderId="140" fillId="6" fontId="74" numFmtId="0" xfId="0" applyAlignment="1" applyBorder="1" applyFont="1">
      <alignment horizontal="center" readingOrder="0" shrinkToFit="0" vertical="center" wrapText="0"/>
    </xf>
    <xf borderId="65" fillId="0" fontId="18" numFmtId="0" xfId="0" applyBorder="1" applyFont="1"/>
    <xf borderId="65" fillId="3" fontId="109" numFmtId="0" xfId="0" applyAlignment="1" applyBorder="1" applyFont="1">
      <alignment horizontal="center" readingOrder="0" shrinkToFit="0" vertical="bottom" wrapText="0"/>
    </xf>
    <xf borderId="65" fillId="2" fontId="110" numFmtId="0" xfId="0" applyAlignment="1" applyBorder="1" applyFont="1">
      <alignment horizontal="center" readingOrder="0" shrinkToFit="0" vertical="center" wrapText="0"/>
    </xf>
    <xf borderId="65" fillId="0" fontId="111" numFmtId="0" xfId="0" applyAlignment="1" applyBorder="1" applyFont="1">
      <alignment horizontal="left" readingOrder="0" shrinkToFit="0" vertical="center" wrapText="0"/>
    </xf>
    <xf borderId="141" fillId="0" fontId="18" numFmtId="0" xfId="0" applyBorder="1" applyFont="1"/>
    <xf borderId="0" fillId="3" fontId="74" numFmtId="0" xfId="0" applyAlignment="1" applyFont="1">
      <alignment horizontal="center" readingOrder="0" shrinkToFit="0" vertical="center" wrapText="0"/>
    </xf>
    <xf borderId="0" fillId="2" fontId="110" numFmtId="0" xfId="0" applyAlignment="1" applyFont="1">
      <alignment horizontal="center" readingOrder="0" shrinkToFit="0" vertical="center" wrapText="0"/>
    </xf>
    <xf borderId="0" fillId="3" fontId="111" numFmtId="0" xfId="0" applyAlignment="1" applyFont="1">
      <alignment horizontal="left" readingOrder="0" shrinkToFit="0" vertical="center" wrapText="0"/>
    </xf>
    <xf borderId="0" fillId="3" fontId="112" numFmtId="0" xfId="0" applyAlignment="1" applyFont="1">
      <alignment horizontal="center" readingOrder="0" shrinkToFit="0" vertical="top" wrapText="0"/>
    </xf>
    <xf borderId="142" fillId="0" fontId="18" numFmtId="0" xfId="0" applyBorder="1" applyFont="1"/>
    <xf borderId="51" fillId="0" fontId="18" numFmtId="0" xfId="0" applyBorder="1" applyFont="1"/>
    <xf borderId="51" fillId="3" fontId="110" numFmtId="0" xfId="0" applyAlignment="1" applyBorder="1" applyFont="1">
      <alignment horizontal="center" readingOrder="0" shrinkToFit="0" vertical="center" wrapText="0"/>
    </xf>
    <xf borderId="51" fillId="3" fontId="74" numFmtId="0" xfId="0" applyAlignment="1" applyBorder="1" applyFont="1">
      <alignment horizontal="center" readingOrder="0" shrinkToFit="0" vertical="center" wrapText="0"/>
    </xf>
    <xf borderId="143" fillId="0" fontId="18" numFmtId="0" xfId="0" applyBorder="1" applyFont="1"/>
    <xf borderId="0" fillId="35" fontId="65" numFmtId="0" xfId="0" applyAlignment="1" applyFont="1">
      <alignment horizontal="center" readingOrder="0" shrinkToFit="0" vertical="center" wrapText="1"/>
    </xf>
    <xf borderId="0" fillId="35" fontId="22" numFmtId="0" xfId="0" applyAlignment="1" applyFont="1">
      <alignment horizontal="left" readingOrder="0" shrinkToFit="0" vertical="bottom" wrapText="1"/>
    </xf>
    <xf borderId="0" fillId="2" fontId="65" numFmtId="0" xfId="0" applyAlignment="1" applyFont="1">
      <alignment horizontal="center" readingOrder="0" shrinkToFit="0" vertical="center" wrapText="1"/>
    </xf>
    <xf borderId="0" fillId="0" fontId="65" numFmtId="0" xfId="0" applyAlignment="1" applyFont="1">
      <alignment horizontal="center" readingOrder="0" shrinkToFit="0" vertical="center" wrapText="1"/>
    </xf>
    <xf borderId="0" fillId="0" fontId="65" numFmtId="0" xfId="0" applyAlignment="1" applyFont="1">
      <alignment horizontal="left" readingOrder="0" shrinkToFit="0" vertical="center" wrapText="1"/>
    </xf>
    <xf borderId="0" fillId="4" fontId="65" numFmtId="0" xfId="0" applyAlignment="1" applyFont="1">
      <alignment horizontal="left" readingOrder="0" shrinkToFit="0" vertical="center" wrapText="1"/>
    </xf>
    <xf borderId="0" fillId="0" fontId="113" numFmtId="0" xfId="0" applyAlignment="1" applyFont="1">
      <alignment horizontal="left" readingOrder="0" shrinkToFit="0" vertical="center" wrapText="0"/>
    </xf>
    <xf borderId="144" fillId="11" fontId="114" numFmtId="0" xfId="0" applyAlignment="1" applyBorder="1" applyFont="1">
      <alignment horizontal="center" readingOrder="0" shrinkToFit="0" vertical="center" wrapText="1"/>
    </xf>
    <xf borderId="0" fillId="11" fontId="114" numFmtId="0" xfId="0" applyAlignment="1" applyFont="1">
      <alignment horizontal="center" readingOrder="0" shrinkToFit="0" vertical="center" wrapText="1"/>
    </xf>
    <xf borderId="0" fillId="37" fontId="65" numFmtId="0" xfId="0" applyAlignment="1" applyFont="1">
      <alignment horizontal="left" readingOrder="0" shrinkToFit="0" vertical="center" wrapText="1"/>
    </xf>
    <xf borderId="145" fillId="0" fontId="18" numFmtId="0" xfId="0" applyBorder="1" applyFont="1"/>
    <xf borderId="0" fillId="0" fontId="22" numFmtId="0" xfId="0" applyAlignment="1" applyFont="1">
      <alignment horizontal="left" readingOrder="0" shrinkToFit="0" vertical="bottom" wrapText="1"/>
    </xf>
    <xf borderId="0" fillId="11" fontId="65" numFmtId="0" xfId="0" applyAlignment="1" applyFont="1">
      <alignment horizontal="center" readingOrder="0" shrinkToFit="0" vertical="center" wrapText="1"/>
    </xf>
    <xf borderId="0" fillId="65" fontId="65" numFmtId="0" xfId="0" applyAlignment="1" applyFill="1" applyFont="1">
      <alignment horizontal="center" readingOrder="0" shrinkToFit="0" vertical="center" wrapText="1"/>
    </xf>
    <xf borderId="0" fillId="60" fontId="65" numFmtId="0" xfId="0" applyAlignment="1" applyFont="1">
      <alignment horizontal="left" readingOrder="0" shrinkToFit="0" vertical="center" wrapText="1"/>
    </xf>
    <xf borderId="0" fillId="29" fontId="65" numFmtId="0" xfId="0" applyAlignment="1" applyFont="1">
      <alignment horizontal="left" readingOrder="0" shrinkToFit="0" vertical="center" wrapText="1"/>
    </xf>
    <xf borderId="0" fillId="2" fontId="22" numFmtId="0" xfId="0" applyAlignment="1" applyFont="1">
      <alignment horizontal="left" readingOrder="0" shrinkToFit="0" vertical="bottom" wrapText="1"/>
    </xf>
    <xf borderId="0" fillId="59" fontId="65" numFmtId="0" xfId="0" applyAlignment="1" applyFont="1">
      <alignment horizontal="left" readingOrder="0" shrinkToFit="0" vertical="center" wrapText="1"/>
    </xf>
    <xf borderId="0" fillId="6" fontId="65" numFmtId="0" xfId="0" applyAlignment="1" applyFont="1">
      <alignment horizontal="left" readingOrder="0" shrinkToFit="0" vertical="center" wrapText="1"/>
    </xf>
    <xf borderId="0" fillId="0" fontId="115" numFmtId="0" xfId="0" applyAlignment="1" applyFont="1">
      <alignment horizontal="left" readingOrder="0" shrinkToFit="0" vertical="top" wrapText="1"/>
    </xf>
    <xf borderId="0" fillId="0" fontId="116" numFmtId="0" xfId="0" applyAlignment="1" applyFont="1">
      <alignment horizontal="left" readingOrder="0" shrinkToFit="0" vertical="center" wrapText="1"/>
    </xf>
    <xf borderId="0" fillId="0" fontId="117" numFmtId="0" xfId="0" applyAlignment="1" applyFont="1">
      <alignment horizontal="center" readingOrder="0" shrinkToFit="0" vertical="center" wrapText="1"/>
    </xf>
    <xf borderId="141" fillId="11" fontId="117" numFmtId="0" xfId="0" applyAlignment="1" applyBorder="1" applyFont="1">
      <alignment horizontal="center" readingOrder="0" shrinkToFit="0" vertical="center" wrapText="1"/>
    </xf>
    <xf borderId="146" fillId="6" fontId="118" numFmtId="0" xfId="0" applyAlignment="1" applyBorder="1" applyFont="1">
      <alignment horizontal="center" readingOrder="0" shrinkToFit="0" vertical="center" wrapText="1"/>
    </xf>
    <xf borderId="27" fillId="6" fontId="118" numFmtId="0" xfId="0" applyAlignment="1" applyBorder="1" applyFont="1">
      <alignment horizontal="center" readingOrder="0" shrinkToFit="0" vertical="center" wrapText="1"/>
    </xf>
    <xf borderId="0" fillId="0" fontId="119" numFmtId="0" xfId="0" applyAlignment="1" applyFont="1">
      <alignment horizontal="left" readingOrder="0" shrinkToFit="0" vertical="center" wrapText="1"/>
    </xf>
    <xf borderId="0" fillId="0" fontId="120" numFmtId="0" xfId="0" applyAlignment="1" applyFont="1">
      <alignment horizontal="center" readingOrder="0" shrinkToFit="0" vertical="center" wrapText="1"/>
    </xf>
    <xf borderId="26" fillId="0" fontId="121" numFmtId="0" xfId="0" applyAlignment="1" applyBorder="1" applyFont="1">
      <alignment horizontal="center" readingOrder="0" shrinkToFit="0" vertical="center" wrapText="1"/>
    </xf>
    <xf borderId="60" fillId="0" fontId="21" numFmtId="0" xfId="0" applyAlignment="1" applyBorder="1" applyFont="1">
      <alignment horizontal="center" readingOrder="0" shrinkToFit="0" vertical="center" wrapText="1"/>
    </xf>
    <xf borderId="60" fillId="66" fontId="91" numFmtId="0" xfId="0" applyAlignment="1" applyBorder="1" applyFill="1" applyFont="1">
      <alignment horizontal="center" readingOrder="0" shrinkToFit="0" vertical="center" wrapText="1"/>
    </xf>
    <xf borderId="60" fillId="0" fontId="21" numFmtId="173" xfId="0" applyAlignment="1" applyBorder="1" applyFont="1" applyNumberFormat="1">
      <alignment horizontal="center" readingOrder="0" shrinkToFit="0" vertical="center" wrapText="1"/>
    </xf>
    <xf borderId="26" fillId="0" fontId="21" numFmtId="0" xfId="0" applyAlignment="1" applyBorder="1" applyFont="1">
      <alignment horizontal="center" readingOrder="0" shrinkToFit="0" vertical="center" wrapText="1"/>
    </xf>
    <xf borderId="0" fillId="0" fontId="21" numFmtId="0" xfId="0" applyAlignment="1" applyFont="1">
      <alignment horizontal="center" shrinkToFit="0" vertical="center" wrapText="1"/>
    </xf>
    <xf borderId="0" fillId="0" fontId="122" numFmtId="0" xfId="0" applyAlignment="1" applyFont="1">
      <alignment horizontal="center" readingOrder="0" vertical="center"/>
    </xf>
    <xf borderId="0" fillId="0" fontId="21" numFmtId="0" xfId="0" applyAlignment="1" applyFont="1">
      <alignment horizontal="center" readingOrder="0" shrinkToFit="0" vertical="center" wrapText="1"/>
    </xf>
    <xf borderId="60" fillId="67" fontId="91" numFmtId="0" xfId="0" applyAlignment="1" applyBorder="1" applyFill="1" applyFont="1">
      <alignment horizontal="center" readingOrder="0" shrinkToFit="0" vertical="center" wrapText="1"/>
    </xf>
    <xf borderId="60" fillId="22" fontId="21" numFmtId="173" xfId="0" applyAlignment="1" applyBorder="1" applyFont="1" applyNumberFormat="1">
      <alignment horizontal="center" readingOrder="0" shrinkToFit="0" vertical="center" wrapText="1"/>
    </xf>
    <xf borderId="101" fillId="6" fontId="7" numFmtId="0" xfId="0" applyAlignment="1" applyBorder="1" applyFont="1">
      <alignment horizontal="center" readingOrder="0" vertical="center"/>
    </xf>
    <xf borderId="147" fillId="6" fontId="7" numFmtId="0" xfId="0" applyAlignment="1" applyBorder="1" applyFont="1">
      <alignment horizontal="center" readingOrder="0" vertical="center"/>
    </xf>
    <xf borderId="148" fillId="0" fontId="18" numFmtId="0" xfId="0" applyBorder="1" applyFont="1"/>
    <xf borderId="142" fillId="68" fontId="61" numFmtId="0" xfId="0" applyAlignment="1" applyBorder="1" applyFill="1" applyFont="1">
      <alignment horizontal="center" readingOrder="0" vertical="center"/>
    </xf>
    <xf borderId="149" fillId="68" fontId="61" numFmtId="0" xfId="0" applyAlignment="1" applyBorder="1" applyFont="1">
      <alignment horizontal="center" readingOrder="0" vertical="center"/>
    </xf>
    <xf borderId="150" fillId="11" fontId="61" numFmtId="0" xfId="0" applyAlignment="1" applyBorder="1" applyFont="1">
      <alignment horizontal="center" readingOrder="0" vertical="center"/>
    </xf>
    <xf borderId="151" fillId="11" fontId="61" numFmtId="0" xfId="0" applyAlignment="1" applyBorder="1" applyFont="1">
      <alignment horizontal="center" readingOrder="0" vertical="center"/>
    </xf>
    <xf borderId="51" fillId="66" fontId="91" numFmtId="0" xfId="0" applyAlignment="1" applyBorder="1" applyFont="1">
      <alignment horizontal="center" readingOrder="0" shrinkToFit="0" vertical="center" wrapText="1"/>
    </xf>
    <xf borderId="143" fillId="0" fontId="21" numFmtId="0" xfId="0" applyAlignment="1" applyBorder="1" applyFont="1">
      <alignment horizontal="center" readingOrder="0" shrinkToFit="0" vertical="center" wrapText="1"/>
    </xf>
    <xf borderId="143" fillId="0" fontId="121" numFmtId="0" xfId="0" applyAlignment="1" applyBorder="1" applyFont="1">
      <alignment horizontal="center" readingOrder="0" shrinkToFit="0" vertical="center" wrapText="1"/>
    </xf>
    <xf borderId="84" fillId="2" fontId="21" numFmtId="0" xfId="0" applyAlignment="1" applyBorder="1" applyFont="1">
      <alignment horizontal="center" readingOrder="0" shrinkToFit="0" vertical="center" wrapText="1"/>
    </xf>
    <xf borderId="152" fillId="0" fontId="21" numFmtId="2" xfId="0" applyAlignment="1" applyBorder="1" applyFont="1" applyNumberFormat="1">
      <alignment horizontal="center" shrinkToFit="0" vertical="center" wrapText="1"/>
    </xf>
    <xf borderId="152" fillId="0" fontId="21" numFmtId="1" xfId="0" applyAlignment="1" applyBorder="1" applyFont="1" applyNumberFormat="1">
      <alignment horizontal="center" shrinkToFit="0" vertical="center" wrapText="1"/>
    </xf>
    <xf borderId="152" fillId="0" fontId="21" numFmtId="0" xfId="0" applyAlignment="1" applyBorder="1" applyFont="1">
      <alignment horizontal="center" shrinkToFit="0" vertical="center" wrapText="1"/>
    </xf>
    <xf borderId="76" fillId="0" fontId="21" numFmtId="0" xfId="0" applyAlignment="1" applyBorder="1" applyFont="1">
      <alignment horizontal="center" shrinkToFit="0" vertical="center" wrapText="1"/>
    </xf>
    <xf borderId="79" fillId="66" fontId="91" numFmtId="0" xfId="0" applyAlignment="1" applyBorder="1" applyFont="1">
      <alignment horizontal="center" readingOrder="0"/>
    </xf>
    <xf borderId="153" fillId="0" fontId="22" numFmtId="0" xfId="0" applyAlignment="1" applyBorder="1" applyFont="1">
      <alignment horizontal="center" readingOrder="0"/>
    </xf>
    <xf borderId="84" fillId="67" fontId="91" numFmtId="0" xfId="0" applyAlignment="1" applyBorder="1" applyFont="1">
      <alignment horizontal="center" readingOrder="0"/>
    </xf>
    <xf borderId="139" fillId="0" fontId="22" numFmtId="0" xfId="0" applyAlignment="1" applyBorder="1" applyFont="1">
      <alignment horizontal="center" readingOrder="0"/>
    </xf>
    <xf borderId="154" fillId="66" fontId="91" numFmtId="0" xfId="0" applyAlignment="1" applyBorder="1" applyFont="1">
      <alignment horizontal="center" readingOrder="0" shrinkToFit="0" vertical="center" wrapText="1"/>
    </xf>
    <xf borderId="139" fillId="0" fontId="21" numFmtId="10" xfId="0" applyAlignment="1" applyBorder="1" applyFont="1" applyNumberFormat="1">
      <alignment horizontal="center" shrinkToFit="0" vertical="center" wrapText="1"/>
    </xf>
    <xf borderId="155" fillId="67" fontId="91" numFmtId="0" xfId="0" applyAlignment="1" applyBorder="1" applyFont="1">
      <alignment horizontal="center" readingOrder="0" shrinkToFit="0" vertical="center" wrapText="1"/>
    </xf>
    <xf borderId="156" fillId="0" fontId="21" numFmtId="10" xfId="0" applyAlignment="1" applyBorder="1" applyFont="1" applyNumberFormat="1">
      <alignment horizontal="center" shrinkToFit="0" vertical="center" wrapText="1"/>
    </xf>
    <xf borderId="101" fillId="34" fontId="61" numFmtId="0" xfId="0" applyAlignment="1" applyBorder="1" applyFont="1">
      <alignment horizontal="center" readingOrder="0" shrinkToFit="0" vertical="center" wrapText="1"/>
    </xf>
    <xf borderId="102" fillId="34" fontId="61" numFmtId="0" xfId="0" applyAlignment="1" applyBorder="1" applyFont="1">
      <alignment horizontal="center" readingOrder="0" shrinkToFit="0" vertical="center" wrapText="1"/>
    </xf>
    <xf borderId="157" fillId="34" fontId="61" numFmtId="0" xfId="0" applyAlignment="1" applyBorder="1" applyFont="1">
      <alignment horizontal="center" readingOrder="0" shrinkToFit="0" vertical="center" wrapText="1"/>
    </xf>
    <xf borderId="102" fillId="66" fontId="61" numFmtId="0" xfId="0" applyAlignment="1" applyBorder="1" applyFont="1">
      <alignment horizontal="center" readingOrder="0" shrinkToFit="0" vertical="center" wrapText="1"/>
    </xf>
    <xf borderId="158" fillId="66" fontId="61" numFmtId="0" xfId="0" applyAlignment="1" applyBorder="1" applyFont="1">
      <alignment horizontal="center" readingOrder="0" shrinkToFit="0" vertical="center" wrapText="1"/>
    </xf>
    <xf borderId="159" fillId="67" fontId="61" numFmtId="0" xfId="0" applyAlignment="1" applyBorder="1" applyFont="1">
      <alignment horizontal="center" readingOrder="0" shrinkToFit="0" vertical="center" wrapText="1"/>
    </xf>
    <xf borderId="80" fillId="67" fontId="61" numFmtId="0" xfId="0" applyAlignment="1" applyBorder="1" applyFont="1">
      <alignment horizontal="center" readingOrder="0" shrinkToFit="0" vertical="center" wrapText="1"/>
    </xf>
    <xf borderId="160" fillId="46" fontId="61" numFmtId="0" xfId="0" applyAlignment="1" applyBorder="1" applyFont="1">
      <alignment horizontal="center" readingOrder="0" shrinkToFit="0" vertical="center" wrapText="1"/>
    </xf>
    <xf borderId="102" fillId="46" fontId="61" numFmtId="0" xfId="0" applyAlignment="1" applyBorder="1" applyFont="1">
      <alignment horizontal="center" readingOrder="0" shrinkToFit="0" vertical="center" wrapText="1"/>
    </xf>
    <xf borderId="161" fillId="47" fontId="61" numFmtId="0" xfId="0" applyAlignment="1" applyBorder="1" applyFont="1">
      <alignment horizontal="center" readingOrder="0" shrinkToFit="0" vertical="center" wrapText="1"/>
    </xf>
    <xf borderId="162" fillId="66" fontId="61" numFmtId="0" xfId="0" applyAlignment="1" applyBorder="1" applyFont="1">
      <alignment horizontal="center" readingOrder="0" shrinkToFit="0" vertical="center" wrapText="1"/>
    </xf>
    <xf borderId="160" fillId="34" fontId="91" numFmtId="0" xfId="0" applyAlignment="1" applyBorder="1" applyFont="1">
      <alignment horizontal="center" readingOrder="0" shrinkToFit="0" vertical="center" wrapText="1"/>
    </xf>
    <xf borderId="163" fillId="0" fontId="18" numFmtId="0" xfId="0" applyBorder="1" applyFont="1"/>
    <xf borderId="164" fillId="0" fontId="18" numFmtId="0" xfId="0" applyBorder="1" applyFont="1"/>
    <xf borderId="165" fillId="0" fontId="18" numFmtId="0" xfId="0" applyBorder="1" applyFont="1"/>
    <xf borderId="166" fillId="0" fontId="18" numFmtId="0" xfId="0" applyBorder="1" applyFont="1"/>
    <xf borderId="167" fillId="0" fontId="18" numFmtId="0" xfId="0" applyBorder="1" applyFont="1"/>
    <xf borderId="168" fillId="0" fontId="18" numFmtId="0" xfId="0" applyBorder="1" applyFont="1"/>
    <xf borderId="84" fillId="35" fontId="22" numFmtId="0" xfId="0" applyAlignment="1" applyBorder="1" applyFont="1">
      <alignment horizontal="center" readingOrder="0"/>
    </xf>
    <xf borderId="0" fillId="0" fontId="62" numFmtId="0" xfId="0" applyAlignment="1" applyFont="1">
      <alignment horizontal="center" shrinkToFit="0" vertical="center" wrapText="1"/>
    </xf>
    <xf borderId="169" fillId="0" fontId="24" numFmtId="9" xfId="0" applyAlignment="1" applyBorder="1" applyFont="1" applyNumberFormat="1">
      <alignment horizontal="center" shrinkToFit="0" vertical="center" wrapText="1"/>
    </xf>
    <xf borderId="31" fillId="0" fontId="21" numFmtId="0" xfId="0" applyAlignment="1" applyBorder="1" applyFont="1">
      <alignment horizontal="center" readingOrder="0" shrinkToFit="0" vertical="center" wrapText="1"/>
    </xf>
    <xf borderId="170" fillId="0" fontId="21" numFmtId="0" xfId="0" applyAlignment="1" applyBorder="1" applyFont="1">
      <alignment horizontal="center" readingOrder="0" shrinkToFit="0" vertical="center" wrapText="1"/>
    </xf>
    <xf borderId="76" fillId="0" fontId="21" numFmtId="0" xfId="0" applyAlignment="1" applyBorder="1" applyFont="1">
      <alignment horizontal="center" readingOrder="0" shrinkToFit="0" vertical="center" wrapText="1"/>
    </xf>
    <xf borderId="160" fillId="35" fontId="21" numFmtId="0" xfId="0" applyAlignment="1" applyBorder="1" applyFont="1">
      <alignment horizontal="center" readingOrder="0"/>
    </xf>
    <xf borderId="102" fillId="0" fontId="21" numFmtId="0" xfId="0" applyAlignment="1" applyBorder="1" applyFont="1">
      <alignment horizontal="center" readingOrder="0" shrinkToFit="0" vertical="bottom" wrapText="0"/>
    </xf>
    <xf borderId="161" fillId="0" fontId="24" numFmtId="10" xfId="0" applyAlignment="1" applyBorder="1" applyFont="1" applyNumberFormat="1">
      <alignment horizontal="center" shrinkToFit="0" vertical="center" wrapText="1"/>
    </xf>
    <xf borderId="161" fillId="0" fontId="24" numFmtId="9" xfId="0" applyAlignment="1" applyBorder="1" applyFont="1" applyNumberFormat="1">
      <alignment horizontal="center" readingOrder="0" shrinkToFit="0" vertical="center" wrapText="1"/>
    </xf>
    <xf borderId="80" fillId="0" fontId="24" numFmtId="9" xfId="0" applyAlignment="1" applyBorder="1" applyFont="1" applyNumberFormat="1">
      <alignment horizontal="center" readingOrder="0" shrinkToFit="0" vertical="center" wrapText="1"/>
    </xf>
    <xf borderId="102" fillId="0" fontId="21" numFmtId="4" xfId="0" applyAlignment="1" applyBorder="1" applyFont="1" applyNumberFormat="1">
      <alignment horizontal="center" readingOrder="0" shrinkToFit="0" vertical="bottom" wrapText="0"/>
    </xf>
    <xf borderId="80" fillId="0" fontId="21" numFmtId="4" xfId="0" applyAlignment="1" applyBorder="1" applyFont="1" applyNumberFormat="1">
      <alignment horizontal="center" readingOrder="0" shrinkToFit="0" vertical="bottom" wrapText="0"/>
    </xf>
    <xf borderId="84" fillId="35" fontId="22" numFmtId="164" xfId="0" applyAlignment="1" applyBorder="1" applyFont="1" applyNumberFormat="1">
      <alignment horizontal="center" readingOrder="0"/>
    </xf>
    <xf borderId="31" fillId="0" fontId="24" numFmtId="9" xfId="0" applyAlignment="1" applyBorder="1" applyFont="1" applyNumberFormat="1">
      <alignment horizontal="center" readingOrder="0" shrinkToFit="0" vertical="center" wrapText="1"/>
    </xf>
    <xf borderId="76" fillId="0" fontId="24" numFmtId="9" xfId="0" applyAlignment="1" applyBorder="1" applyFont="1" applyNumberFormat="1">
      <alignment horizontal="center" readingOrder="0" shrinkToFit="0" vertical="center" wrapText="1"/>
    </xf>
    <xf borderId="125" fillId="35" fontId="21" numFmtId="164" xfId="0" applyAlignment="1" applyBorder="1" applyFont="1" applyNumberFormat="1">
      <alignment horizontal="center" readingOrder="0"/>
    </xf>
    <xf borderId="0" fillId="0" fontId="21" numFmtId="0" xfId="0" applyAlignment="1" applyFont="1">
      <alignment horizontal="center" readingOrder="0" shrinkToFit="0" vertical="bottom" wrapText="0"/>
    </xf>
    <xf borderId="35" fillId="0" fontId="24" numFmtId="10" xfId="0" applyAlignment="1" applyBorder="1" applyFont="1" applyNumberFormat="1">
      <alignment horizontal="center" shrinkToFit="0" vertical="center" wrapText="1"/>
    </xf>
    <xf borderId="35" fillId="0" fontId="24" numFmtId="9" xfId="0" applyAlignment="1" applyBorder="1" applyFont="1" applyNumberFormat="1">
      <alignment horizontal="center" readingOrder="0" shrinkToFit="0" vertical="center" wrapText="1"/>
    </xf>
    <xf borderId="0" fillId="0" fontId="21" numFmtId="4" xfId="0" applyAlignment="1" applyFont="1" applyNumberFormat="1">
      <alignment horizontal="center" readingOrder="0" shrinkToFit="0" vertical="bottom" wrapText="0"/>
    </xf>
    <xf borderId="76" fillId="0" fontId="21" numFmtId="4" xfId="0" applyAlignment="1" applyBorder="1" applyFont="1" applyNumberFormat="1">
      <alignment horizontal="center" readingOrder="0" shrinkToFit="0" vertical="bottom" wrapText="0"/>
    </xf>
    <xf borderId="125" fillId="35" fontId="21" numFmtId="0" xfId="0" applyAlignment="1" applyBorder="1" applyFont="1">
      <alignment horizontal="center" readingOrder="0"/>
    </xf>
    <xf borderId="170" fillId="0" fontId="21" numFmtId="0" xfId="0" applyAlignment="1" applyBorder="1" applyFont="1">
      <alignment horizontal="center" shrinkToFit="0" vertical="center" wrapText="1"/>
    </xf>
    <xf borderId="155" fillId="35" fontId="22" numFmtId="0" xfId="0" applyAlignment="1" applyBorder="1" applyFont="1">
      <alignment horizontal="center" readingOrder="0"/>
    </xf>
    <xf borderId="115" fillId="0" fontId="62" numFmtId="0" xfId="0" applyAlignment="1" applyBorder="1" applyFont="1">
      <alignment horizontal="center" shrinkToFit="0" vertical="center" wrapText="1"/>
    </xf>
    <xf borderId="163" fillId="0" fontId="24" numFmtId="9" xfId="0" applyAlignment="1" applyBorder="1" applyFont="1" applyNumberFormat="1">
      <alignment horizontal="center" shrinkToFit="0" vertical="center" wrapText="1"/>
    </xf>
    <xf borderId="115" fillId="0" fontId="21" numFmtId="0" xfId="0" applyAlignment="1" applyBorder="1" applyFont="1">
      <alignment horizontal="center" readingOrder="0" shrinkToFit="0" vertical="center" wrapText="1"/>
    </xf>
    <xf borderId="164" fillId="0" fontId="24" numFmtId="9" xfId="0" applyAlignment="1" applyBorder="1" applyFont="1" applyNumberFormat="1">
      <alignment horizontal="center" readingOrder="0" shrinkToFit="0" vertical="center" wrapText="1"/>
    </xf>
    <xf borderId="165" fillId="0" fontId="21" numFmtId="0" xfId="0" applyAlignment="1" applyBorder="1" applyFont="1">
      <alignment horizontal="center" readingOrder="0" shrinkToFit="0" vertical="center" wrapText="1"/>
    </xf>
    <xf borderId="116" fillId="0" fontId="24" numFmtId="9" xfId="0" applyAlignment="1" applyBorder="1" applyFont="1" applyNumberFormat="1">
      <alignment horizontal="center" readingOrder="0" shrinkToFit="0" vertical="center" wrapText="1"/>
    </xf>
    <xf borderId="171" fillId="35" fontId="21" numFmtId="0" xfId="0" applyAlignment="1" applyBorder="1" applyFont="1">
      <alignment horizontal="center" readingOrder="0"/>
    </xf>
    <xf borderId="51" fillId="0" fontId="21" numFmtId="0" xfId="0" applyAlignment="1" applyBorder="1" applyFont="1">
      <alignment horizontal="center" readingOrder="0" vertical="bottom"/>
    </xf>
    <xf borderId="143" fillId="0" fontId="24" numFmtId="10" xfId="0" applyAlignment="1" applyBorder="1" applyFont="1" applyNumberFormat="1">
      <alignment horizontal="center" shrinkToFit="0" vertical="center" wrapText="1"/>
    </xf>
    <xf borderId="143" fillId="0" fontId="24" numFmtId="9" xfId="0" applyAlignment="1" applyBorder="1" applyFont="1" applyNumberFormat="1">
      <alignment horizontal="center" readingOrder="0" shrinkToFit="0" vertical="center" wrapText="1"/>
    </xf>
    <xf borderId="152" fillId="0" fontId="24" numFmtId="9" xfId="0" applyAlignment="1" applyBorder="1" applyFont="1" applyNumberFormat="1">
      <alignment horizontal="center" readingOrder="0" shrinkToFit="0" vertical="center" wrapText="1"/>
    </xf>
    <xf borderId="166" fillId="35" fontId="21" numFmtId="0" xfId="0" applyAlignment="1" applyBorder="1" applyFont="1">
      <alignment horizontal="center" readingOrder="0"/>
    </xf>
    <xf borderId="115" fillId="0" fontId="21" numFmtId="4" xfId="0" applyAlignment="1" applyBorder="1" applyFont="1" applyNumberFormat="1">
      <alignment horizontal="center" readingOrder="0" shrinkToFit="0" vertical="bottom" wrapText="0"/>
    </xf>
    <xf borderId="116" fillId="0" fontId="21" numFmtId="4" xfId="0" applyAlignment="1" applyBorder="1" applyFont="1" applyNumberFormat="1">
      <alignment horizontal="center" readingOrder="0" shrinkToFit="0" vertical="bottom" wrapText="0"/>
    </xf>
    <xf borderId="25" fillId="0" fontId="22" numFmtId="0" xfId="0" applyAlignment="1" applyBorder="1" applyFont="1">
      <alignment horizontal="center" shrinkToFit="0" wrapText="1"/>
    </xf>
    <xf borderId="166" fillId="0" fontId="62" numFmtId="0" xfId="0" applyAlignment="1" applyBorder="1" applyFont="1">
      <alignment horizontal="center" readingOrder="0" shrinkToFit="0" vertical="center" wrapText="1"/>
    </xf>
    <xf borderId="167" fillId="0" fontId="103" numFmtId="10" xfId="0" applyAlignment="1" applyBorder="1" applyFont="1" applyNumberFormat="1">
      <alignment horizontal="center" shrinkToFit="0" vertical="center" wrapText="1"/>
    </xf>
    <xf borderId="167" fillId="0" fontId="44" numFmtId="9" xfId="0" applyAlignment="1" applyBorder="1" applyFont="1" applyNumberFormat="1">
      <alignment horizontal="center" readingOrder="0" shrinkToFit="0" vertical="center" wrapText="1"/>
    </xf>
    <xf borderId="116" fillId="0" fontId="44" numFmtId="9" xfId="0" applyAlignment="1" applyBorder="1" applyFont="1" applyNumberFormat="1">
      <alignment horizontal="center" readingOrder="0" shrinkToFit="0" vertical="center" wrapText="1"/>
    </xf>
    <xf borderId="172" fillId="2" fontId="62" numFmtId="0" xfId="0" applyAlignment="1" applyBorder="1" applyFont="1">
      <alignment horizontal="center" readingOrder="0" shrinkToFit="0" vertical="center" wrapText="1"/>
    </xf>
    <xf borderId="115" fillId="2" fontId="62" numFmtId="168" xfId="0" applyAlignment="1" applyBorder="1" applyFont="1" applyNumberFormat="1">
      <alignment horizontal="center" shrinkToFit="0" vertical="center" wrapText="1"/>
    </xf>
    <xf borderId="116" fillId="2" fontId="62" numFmtId="168" xfId="0" applyAlignment="1" applyBorder="1" applyFont="1" applyNumberFormat="1">
      <alignment horizontal="center" shrinkToFit="0" vertical="center" wrapText="1"/>
    </xf>
    <xf borderId="53" fillId="0" fontId="22" numFmtId="0" xfId="0" applyAlignment="1" applyBorder="1" applyFont="1">
      <alignment horizontal="center" shrinkToFit="0" wrapText="1"/>
    </xf>
    <xf borderId="80" fillId="0" fontId="21" numFmtId="2" xfId="0" applyAlignment="1" applyBorder="1" applyFont="1" applyNumberFormat="1">
      <alignment horizontal="center" shrinkToFit="0" vertical="center" wrapText="1"/>
    </xf>
    <xf borderId="0" fillId="0" fontId="24" numFmtId="0" xfId="0" applyAlignment="1" applyFont="1">
      <alignment horizontal="right" readingOrder="0" shrinkToFit="0" vertical="top" wrapText="1"/>
    </xf>
    <xf borderId="155" fillId="67" fontId="91" numFmtId="0" xfId="0" applyAlignment="1" applyBorder="1" applyFont="1">
      <alignment horizontal="center" readingOrder="0"/>
    </xf>
    <xf borderId="116" fillId="0" fontId="21" numFmtId="2" xfId="0" applyAlignment="1" applyBorder="1" applyFont="1" applyNumberFormat="1">
      <alignment horizontal="center" shrinkToFit="0" vertical="center" wrapText="1"/>
    </xf>
    <xf borderId="25" fillId="0" fontId="22" numFmtId="0" xfId="0" applyAlignment="1" applyBorder="1" applyFont="1">
      <alignment horizontal="center" readingOrder="0" shrinkToFit="0" wrapText="1"/>
    </xf>
    <xf borderId="65" fillId="0" fontId="21" numFmtId="0" xfId="0" applyAlignment="1" applyBorder="1" applyFont="1">
      <alignment horizontal="center" readingOrder="0" shrinkToFit="0" vertical="center" wrapText="1"/>
    </xf>
    <xf borderId="65" fillId="67" fontId="91" numFmtId="0" xfId="0" applyAlignment="1" applyBorder="1" applyFont="1">
      <alignment horizontal="center" readingOrder="0" shrinkToFit="0" vertical="center" wrapText="1"/>
    </xf>
    <xf borderId="65" fillId="22" fontId="21" numFmtId="173" xfId="0" applyAlignment="1" applyBorder="1" applyFont="1" applyNumberFormat="1">
      <alignment horizontal="center" readingOrder="0" shrinkToFit="0" vertical="center" wrapText="1"/>
    </xf>
    <xf borderId="141" fillId="0" fontId="21" numFmtId="0" xfId="0" applyAlignment="1" applyBorder="1" applyFont="1">
      <alignment horizontal="center" readingOrder="0" shrinkToFit="0" vertical="center" wrapText="1"/>
    </xf>
    <xf borderId="141" fillId="0" fontId="121" numFmtId="0" xfId="0" applyAlignment="1" applyBorder="1" applyFont="1">
      <alignment horizontal="center" readingOrder="0" shrinkToFit="0" vertical="center" wrapText="1"/>
    </xf>
    <xf borderId="0" fillId="66" fontId="91" numFmtId="0" xfId="0" applyAlignment="1" applyFont="1">
      <alignment horizontal="center" readingOrder="0" shrinkToFit="0" vertical="center" wrapText="1"/>
    </xf>
    <xf borderId="65" fillId="0" fontId="21" numFmtId="173" xfId="0" applyAlignment="1" applyBorder="1" applyFont="1" applyNumberFormat="1">
      <alignment horizontal="center" readingOrder="0" shrinkToFit="0" vertical="center" wrapText="1"/>
    </xf>
    <xf borderId="101" fillId="59" fontId="62" numFmtId="0" xfId="0" applyAlignment="1" applyBorder="1" applyFont="1">
      <alignment horizontal="center" readingOrder="0" shrinkToFit="0" textRotation="0" vertical="center" wrapText="1"/>
    </xf>
    <xf borderId="173" fillId="59" fontId="62" numFmtId="0" xfId="0" applyAlignment="1" applyBorder="1" applyFont="1">
      <alignment horizontal="center" readingOrder="0" shrinkToFit="0" textRotation="0" vertical="center" wrapText="1"/>
    </xf>
    <xf borderId="101" fillId="11" fontId="7" numFmtId="0" xfId="0" applyAlignment="1" applyBorder="1" applyFont="1">
      <alignment horizontal="center" readingOrder="0" shrinkToFit="0" textRotation="0" vertical="center" wrapText="1"/>
    </xf>
    <xf borderId="174" fillId="11" fontId="7" numFmtId="0" xfId="0" applyAlignment="1" applyBorder="1" applyFont="1">
      <alignment horizontal="center" readingOrder="0" shrinkToFit="0" textRotation="0" vertical="center" wrapText="1"/>
    </xf>
    <xf borderId="0" fillId="0" fontId="21" numFmtId="0" xfId="0" applyAlignment="1" applyFont="1">
      <alignment horizontal="center" readingOrder="0" shrinkToFit="0" vertical="top" wrapText="1"/>
    </xf>
    <xf borderId="175" fillId="6" fontId="39" numFmtId="0" xfId="0" applyAlignment="1" applyBorder="1" applyFont="1">
      <alignment horizontal="center" shrinkToFit="0" wrapText="1"/>
    </xf>
    <xf borderId="176" fillId="6" fontId="39" numFmtId="0" xfId="0" applyAlignment="1" applyBorder="1" applyFont="1">
      <alignment horizontal="center" shrinkToFit="0" wrapText="1"/>
    </xf>
    <xf borderId="177" fillId="59" fontId="24" numFmtId="165" xfId="0" applyAlignment="1" applyBorder="1" applyFont="1" applyNumberFormat="1">
      <alignment horizontal="center" readingOrder="0" shrinkToFit="0" textRotation="0" vertical="center" wrapText="1"/>
    </xf>
    <xf borderId="178" fillId="59" fontId="22" numFmtId="0" xfId="0" applyAlignment="1" applyBorder="1" applyFont="1">
      <alignment horizontal="center" readingOrder="0" shrinkToFit="0" wrapText="1"/>
    </xf>
    <xf borderId="179" fillId="0" fontId="22" numFmtId="0" xfId="0" applyAlignment="1" applyBorder="1" applyFont="1">
      <alignment horizontal="center" shrinkToFit="0" wrapText="1"/>
    </xf>
    <xf borderId="108" fillId="0" fontId="21" numFmtId="0" xfId="0" applyAlignment="1" applyBorder="1" applyFont="1">
      <alignment horizontal="center" readingOrder="0" shrinkToFit="0" textRotation="0" vertical="center" wrapText="1"/>
    </xf>
    <xf borderId="177" fillId="0" fontId="21" numFmtId="0" xfId="0" applyAlignment="1" applyBorder="1" applyFont="1">
      <alignment horizontal="center" shrinkToFit="0" vertical="center" wrapText="1"/>
    </xf>
    <xf borderId="108" fillId="2" fontId="21" numFmtId="0" xfId="0" applyAlignment="1" applyBorder="1" applyFont="1">
      <alignment horizontal="center" readingOrder="0" shrinkToFit="0" textRotation="0" vertical="center" wrapText="1"/>
    </xf>
    <xf borderId="36" fillId="2" fontId="21" numFmtId="0" xfId="0" applyAlignment="1" applyBorder="1" applyFont="1">
      <alignment horizontal="center" shrinkToFit="0" vertical="center" wrapText="1"/>
    </xf>
    <xf borderId="125" fillId="0" fontId="21" numFmtId="0" xfId="0" applyAlignment="1" applyBorder="1" applyFont="1">
      <alignment horizontal="center" readingOrder="0" shrinkToFit="0" textRotation="0" vertical="center" wrapText="1"/>
    </xf>
    <xf borderId="114" fillId="22" fontId="62" numFmtId="0" xfId="0" applyAlignment="1" applyBorder="1" applyFont="1">
      <alignment horizontal="center" readingOrder="0" shrinkToFit="0" vertical="center" wrapText="1"/>
    </xf>
    <xf borderId="180" fillId="22" fontId="62" numFmtId="0" xfId="0" applyAlignment="1" applyBorder="1" applyFont="1">
      <alignment horizontal="center" shrinkToFit="0" vertical="center" wrapText="1"/>
    </xf>
    <xf borderId="114" fillId="11" fontId="7" numFmtId="0" xfId="0" applyAlignment="1" applyBorder="1" applyFont="1">
      <alignment horizontal="center" readingOrder="0" shrinkToFit="0" vertical="center" wrapText="1"/>
    </xf>
    <xf borderId="181" fillId="11" fontId="7" numFmtId="0" xfId="0" applyAlignment="1" applyBorder="1" applyFont="1">
      <alignment horizontal="center" shrinkToFit="0" vertical="center" wrapText="1"/>
    </xf>
    <xf borderId="0" fillId="0" fontId="24" numFmtId="0" xfId="0" applyAlignment="1" applyFont="1">
      <alignment horizontal="left" readingOrder="0" shrinkToFit="0" vertical="center" wrapText="1"/>
    </xf>
    <xf borderId="0" fillId="0" fontId="64" numFmtId="0" xfId="0" applyAlignment="1" applyFont="1">
      <alignment horizontal="center" readingOrder="0" shrinkToFit="0" vertical="center" wrapText="1"/>
    </xf>
    <xf borderId="179" fillId="0" fontId="22" numFmtId="0" xfId="0" applyAlignment="1" applyBorder="1" applyFont="1">
      <alignment horizontal="center" shrinkToFit="0" wrapText="1"/>
    </xf>
    <xf borderId="60" fillId="22" fontId="22" numFmtId="173" xfId="0" applyAlignment="1" applyBorder="1" applyFont="1" applyNumberFormat="1">
      <alignment horizontal="center" shrinkToFit="0" wrapText="1"/>
    </xf>
    <xf borderId="60" fillId="0" fontId="123" numFmtId="0" xfId="0" applyAlignment="1" applyBorder="1" applyFont="1">
      <alignment horizontal="center" readingOrder="0" shrinkToFit="0" vertical="center" wrapText="1"/>
    </xf>
    <xf borderId="26" fillId="0" fontId="84" numFmtId="0" xfId="0" applyAlignment="1" applyBorder="1" applyFont="1">
      <alignment horizontal="center" readingOrder="0" shrinkToFit="0" vertical="center" wrapText="1"/>
    </xf>
    <xf borderId="182" fillId="59" fontId="22" numFmtId="0" xfId="0" applyAlignment="1" applyBorder="1" applyFont="1">
      <alignment horizontal="center" readingOrder="0" shrinkToFit="0" wrapText="1"/>
    </xf>
    <xf borderId="183" fillId="0" fontId="22" numFmtId="0" xfId="0" applyAlignment="1" applyBorder="1" applyFont="1">
      <alignment horizontal="center" shrinkToFit="0" wrapText="1"/>
    </xf>
    <xf borderId="60" fillId="3" fontId="21" numFmtId="173" xfId="0" applyAlignment="1" applyBorder="1" applyFont="1" applyNumberFormat="1">
      <alignment horizontal="center" readingOrder="0" shrinkToFit="0" vertical="center" wrapText="1"/>
    </xf>
    <xf borderId="26" fillId="0" fontId="21" numFmtId="0" xfId="0" applyAlignment="1" applyBorder="1" applyFont="1">
      <alignment horizontal="center" readingOrder="0" shrinkToFit="0" vertical="center" wrapText="1"/>
    </xf>
    <xf borderId="60" fillId="66" fontId="91" numFmtId="0" xfId="0" applyAlignment="1" applyBorder="1" applyFont="1">
      <alignment horizontal="center" readingOrder="0" shrinkToFit="0" vertical="center" wrapText="1"/>
    </xf>
    <xf borderId="60" fillId="3" fontId="21" numFmtId="173" xfId="0" applyAlignment="1" applyBorder="1" applyFont="1" applyNumberFormat="1">
      <alignment horizontal="center" readingOrder="0" shrinkToFit="0" vertical="center" wrapText="1"/>
    </xf>
    <xf borderId="26" fillId="0" fontId="121" numFmtId="0" xfId="0" applyAlignment="1" applyBorder="1" applyFont="1">
      <alignment horizontal="center" readingOrder="0" shrinkToFit="0" vertical="center" wrapText="1"/>
    </xf>
    <xf borderId="51" fillId="67" fontId="91" numFmtId="0" xfId="0" applyAlignment="1" applyBorder="1" applyFont="1">
      <alignment horizontal="center" readingOrder="0" shrinkToFit="0" vertical="center" wrapText="1"/>
    </xf>
    <xf borderId="51" fillId="3" fontId="21" numFmtId="173" xfId="0" applyAlignment="1" applyBorder="1" applyFont="1" applyNumberFormat="1">
      <alignment horizontal="center" readingOrder="0" shrinkToFit="0" vertical="center" wrapText="1"/>
    </xf>
    <xf borderId="26" fillId="0" fontId="22" numFmtId="0" xfId="0" applyAlignment="1" applyBorder="1" applyFont="1">
      <alignment horizontal="center" readingOrder="0" shrinkToFit="0" wrapText="1"/>
    </xf>
    <xf borderId="60" fillId="66" fontId="25" numFmtId="0" xfId="0" applyAlignment="1" applyBorder="1" applyFont="1">
      <alignment horizontal="center" shrinkToFit="0" wrapText="1"/>
    </xf>
    <xf borderId="26" fillId="0" fontId="45" numFmtId="0" xfId="0" applyAlignment="1" applyBorder="1" applyFont="1">
      <alignment horizontal="center" readingOrder="0" shrinkToFit="0" wrapText="1"/>
    </xf>
    <xf borderId="26" fillId="4" fontId="22" numFmtId="0" xfId="0" applyAlignment="1" applyBorder="1" applyFont="1">
      <alignment horizontal="center" readingOrder="0" shrinkToFit="0" wrapText="1"/>
    </xf>
    <xf borderId="26" fillId="4" fontId="45" numFmtId="0" xfId="0" applyAlignment="1" applyBorder="1" applyFont="1">
      <alignment horizontal="center" readingOrder="0" shrinkToFit="0" wrapText="1"/>
    </xf>
    <xf borderId="0" fillId="4" fontId="24" numFmtId="0" xfId="0" applyAlignment="1" applyFont="1">
      <alignment horizontal="center" readingOrder="0" shrinkToFit="0" vertical="center" wrapText="1"/>
    </xf>
    <xf borderId="26" fillId="34" fontId="121" numFmtId="0" xfId="0" applyAlignment="1" applyBorder="1" applyFont="1">
      <alignment horizontal="center" readingOrder="0" shrinkToFit="0" vertical="center" wrapText="1"/>
    </xf>
    <xf borderId="0" fillId="0" fontId="24" numFmtId="0" xfId="0" applyAlignment="1" applyFont="1">
      <alignment horizontal="center" readingOrder="0" shrinkToFit="0" vertical="center" wrapText="1"/>
    </xf>
    <xf borderId="60" fillId="59" fontId="21" numFmtId="173" xfId="0" applyAlignment="1" applyBorder="1" applyFont="1" applyNumberFormat="1">
      <alignment horizontal="center" readingOrder="0" shrinkToFit="0" vertical="center" wrapText="1"/>
    </xf>
    <xf borderId="25" fillId="67" fontId="25" numFmtId="0" xfId="0" applyAlignment="1" applyBorder="1" applyFont="1">
      <alignment horizontal="center" shrinkToFit="0" wrapText="1"/>
    </xf>
    <xf borderId="53" fillId="67" fontId="25" numFmtId="0" xfId="0" applyAlignment="1" applyBorder="1" applyFont="1">
      <alignment horizontal="center" shrinkToFit="0" wrapText="1"/>
    </xf>
    <xf borderId="26" fillId="11" fontId="121" numFmtId="0" xfId="0" applyAlignment="1" applyBorder="1" applyFont="1">
      <alignment horizontal="center" readingOrder="0" shrinkToFit="0" vertical="center" wrapText="1"/>
    </xf>
    <xf borderId="141" fillId="0" fontId="22" numFmtId="0" xfId="0" applyAlignment="1" applyBorder="1" applyFont="1">
      <alignment horizontal="center" readingOrder="0" shrinkToFit="0" wrapText="1"/>
    </xf>
    <xf borderId="27" fillId="0" fontId="45" numFmtId="0" xfId="0" applyAlignment="1" applyBorder="1" applyFont="1">
      <alignment horizontal="center" shrinkToFit="0" vertical="bottom" wrapText="1"/>
    </xf>
    <xf borderId="184" fillId="0" fontId="45" numFmtId="0" xfId="0" applyAlignment="1" applyBorder="1" applyFont="1">
      <alignment horizontal="center" shrinkToFit="0" vertical="bottom" wrapText="1"/>
    </xf>
    <xf borderId="0" fillId="0" fontId="124" numFmtId="0" xfId="0" applyAlignment="1" applyFont="1">
      <alignment horizontal="center" readingOrder="0" shrinkToFit="0" vertical="top" wrapText="1"/>
    </xf>
    <xf borderId="23" fillId="35" fontId="36" numFmtId="0" xfId="0" applyAlignment="1" applyBorder="1" applyFont="1">
      <alignment horizontal="center" readingOrder="0" shrinkToFit="0" vertical="center" wrapText="1"/>
    </xf>
    <xf borderId="185" fillId="69" fontId="125" numFmtId="0" xfId="0" applyAlignment="1" applyBorder="1" applyFill="1" applyFont="1">
      <alignment horizontal="center" readingOrder="0" shrinkToFit="0" vertical="center" wrapText="1"/>
    </xf>
    <xf borderId="16" fillId="69" fontId="126" numFmtId="0" xfId="0" applyAlignment="1" applyBorder="1" applyFont="1">
      <alignment horizontal="center" readingOrder="0" shrinkToFit="0" vertical="center" wrapText="1"/>
    </xf>
    <xf borderId="186" fillId="50" fontId="126" numFmtId="0" xfId="0" applyAlignment="1" applyBorder="1" applyFont="1">
      <alignment horizontal="center" readingOrder="0" shrinkToFit="0" vertical="center" wrapText="1"/>
    </xf>
    <xf borderId="187" fillId="66" fontId="125" numFmtId="0" xfId="0" applyAlignment="1" applyBorder="1" applyFont="1">
      <alignment horizontal="center" readingOrder="0" shrinkToFit="0" vertical="center" wrapText="1"/>
    </xf>
    <xf borderId="188" fillId="66" fontId="126" numFmtId="0" xfId="0" applyAlignment="1" applyBorder="1" applyFont="1">
      <alignment horizontal="center" readingOrder="0" shrinkToFit="0" vertical="center" wrapText="1"/>
    </xf>
    <xf borderId="189" fillId="70" fontId="126" numFmtId="0" xfId="0" applyAlignment="1" applyBorder="1" applyFill="1" applyFont="1">
      <alignment horizontal="center" readingOrder="0" shrinkToFit="0" vertical="center" wrapText="1"/>
    </xf>
    <xf borderId="40" fillId="5" fontId="126" numFmtId="0" xfId="0" applyAlignment="1" applyBorder="1" applyFont="1">
      <alignment horizontal="center" readingOrder="0" shrinkToFit="0" vertical="center" wrapText="1"/>
    </xf>
    <xf borderId="41" fillId="6" fontId="125" numFmtId="0" xfId="0" applyAlignment="1" applyBorder="1" applyFont="1">
      <alignment horizontal="center" readingOrder="0" shrinkToFit="0" vertical="center" wrapText="1"/>
    </xf>
    <xf borderId="15" fillId="71" fontId="125" numFmtId="0" xfId="0" applyAlignment="1" applyBorder="1" applyFill="1" applyFont="1">
      <alignment horizontal="center" readingOrder="0" shrinkToFit="0" vertical="center" wrapText="1"/>
    </xf>
    <xf borderId="0" fillId="0" fontId="65" numFmtId="0" xfId="0" applyAlignment="1" applyFont="1">
      <alignment horizontal="center" readingOrder="0" vertical="center"/>
    </xf>
    <xf borderId="29" fillId="3" fontId="35" numFmtId="166" xfId="0" applyAlignment="1" applyBorder="1" applyFont="1" applyNumberFormat="1">
      <alignment horizontal="center" readingOrder="0" shrinkToFit="0" vertical="center" wrapText="1"/>
    </xf>
    <xf borderId="51" fillId="0" fontId="22" numFmtId="0" xfId="0" applyAlignment="1" applyBorder="1" applyFont="1">
      <alignment horizontal="center" readingOrder="0" shrinkToFit="0" vertical="center" wrapText="1"/>
    </xf>
    <xf borderId="190" fillId="0" fontId="5" numFmtId="0" xfId="0" applyAlignment="1" applyBorder="1" applyFont="1">
      <alignment horizontal="center" readingOrder="0" shrinkToFit="0" vertical="center" wrapText="1"/>
    </xf>
    <xf borderId="0" fillId="0" fontId="127" numFmtId="0" xfId="0" applyAlignment="1" applyFont="1">
      <alignment horizontal="center" readingOrder="0" vertical="top"/>
    </xf>
    <xf borderId="90" fillId="0" fontId="127" numFmtId="0" xfId="0" applyAlignment="1" applyBorder="1" applyFont="1">
      <alignment horizontal="center" readingOrder="0" vertical="top"/>
    </xf>
    <xf borderId="30" fillId="0" fontId="18" numFmtId="0" xfId="0" applyBorder="1" applyFont="1"/>
    <xf borderId="143" fillId="0" fontId="22" numFmtId="0" xfId="0" applyAlignment="1" applyBorder="1" applyFont="1">
      <alignment horizontal="center" readingOrder="0" shrinkToFit="0" vertical="center" wrapText="1"/>
    </xf>
    <xf borderId="51" fillId="0" fontId="22" numFmtId="0" xfId="0" applyAlignment="1" applyBorder="1" applyFont="1">
      <alignment horizontal="center" readingOrder="0"/>
    </xf>
    <xf borderId="191" fillId="35" fontId="22" numFmtId="0" xfId="0" applyAlignment="1" applyBorder="1" applyFont="1">
      <alignment horizontal="center" readingOrder="0" shrinkToFit="0" vertical="center" wrapText="1"/>
    </xf>
    <xf borderId="192" fillId="0" fontId="22" numFmtId="0" xfId="0" applyAlignment="1" applyBorder="1" applyFont="1">
      <alignment horizontal="center" readingOrder="0" shrinkToFit="0" vertical="center" wrapText="1"/>
    </xf>
    <xf borderId="0" fillId="0" fontId="29" numFmtId="0" xfId="0" applyAlignment="1" applyFont="1">
      <alignment readingOrder="0"/>
    </xf>
    <xf borderId="60" fillId="0" fontId="22" numFmtId="0" xfId="0" applyAlignment="1" applyBorder="1" applyFont="1">
      <alignment horizontal="center" readingOrder="0" shrinkToFit="0" vertical="center" wrapText="1"/>
    </xf>
    <xf borderId="193" fillId="0" fontId="5" numFmtId="0" xfId="0" applyAlignment="1" applyBorder="1" applyFont="1">
      <alignment horizontal="center" readingOrder="0" shrinkToFit="0" vertical="center" wrapText="1"/>
    </xf>
    <xf borderId="26" fillId="0" fontId="22" numFmtId="0" xfId="0" applyAlignment="1" applyBorder="1" applyFont="1">
      <alignment horizontal="center" readingOrder="0" shrinkToFit="0" vertical="center" wrapText="1"/>
    </xf>
    <xf borderId="60" fillId="0" fontId="22" numFmtId="0" xfId="0" applyAlignment="1" applyBorder="1" applyFont="1">
      <alignment horizontal="center" readingOrder="0"/>
    </xf>
    <xf borderId="194" fillId="35" fontId="22" numFmtId="0" xfId="0" applyAlignment="1" applyBorder="1" applyFont="1">
      <alignment horizontal="center" readingOrder="0" shrinkToFit="0" vertical="center" wrapText="1"/>
    </xf>
    <xf borderId="28" fillId="0" fontId="22" numFmtId="0" xfId="0" applyAlignment="1" applyBorder="1" applyFont="1">
      <alignment horizontal="center" readingOrder="0" shrinkToFit="0" vertical="center" wrapText="1"/>
    </xf>
    <xf borderId="193" fillId="0" fontId="5" numFmtId="167" xfId="0" applyAlignment="1" applyBorder="1" applyFont="1" applyNumberFormat="1">
      <alignment horizontal="center" readingOrder="0" shrinkToFit="0" vertical="center" wrapText="1"/>
    </xf>
    <xf borderId="65" fillId="0" fontId="22" numFmtId="0" xfId="0" applyAlignment="1" applyBorder="1" applyFont="1">
      <alignment horizontal="center" readingOrder="0" shrinkToFit="0" vertical="center" wrapText="1"/>
    </xf>
    <xf borderId="141" fillId="0" fontId="22" numFmtId="0" xfId="0" applyAlignment="1" applyBorder="1" applyFont="1">
      <alignment horizontal="center" readingOrder="0" shrinkToFit="0" vertical="center" wrapText="1"/>
    </xf>
    <xf borderId="62" fillId="0" fontId="22" numFmtId="0" xfId="0" applyAlignment="1" applyBorder="1" applyFont="1">
      <alignment horizontal="center" readingOrder="0" shrinkToFit="0" vertical="center" wrapText="1"/>
    </xf>
    <xf borderId="65" fillId="0" fontId="22" numFmtId="0" xfId="0" applyAlignment="1" applyBorder="1" applyFont="1">
      <alignment horizontal="center" readingOrder="0"/>
    </xf>
    <xf borderId="195" fillId="35" fontId="22" numFmtId="0" xfId="0" applyAlignment="1" applyBorder="1" applyFont="1">
      <alignment horizontal="center" shrinkToFit="0" vertical="center" wrapText="1"/>
    </xf>
    <xf borderId="59" fillId="0" fontId="22" numFmtId="0" xfId="0" applyAlignment="1" applyBorder="1" applyFont="1">
      <alignment horizontal="center" readingOrder="0" shrinkToFit="0" vertical="center" wrapText="1"/>
    </xf>
    <xf borderId="194" fillId="35" fontId="22" numFmtId="0" xfId="0" applyAlignment="1" applyBorder="1" applyFont="1">
      <alignment horizontal="center" shrinkToFit="0" vertical="center" wrapText="1"/>
    </xf>
    <xf borderId="64" fillId="0" fontId="22" numFmtId="0" xfId="0" applyAlignment="1" applyBorder="1" applyFont="1">
      <alignment horizontal="center" readingOrder="0" shrinkToFit="0" vertical="center" wrapText="1"/>
    </xf>
    <xf borderId="16" fillId="0" fontId="127" numFmtId="0" xfId="0" applyAlignment="1" applyBorder="1" applyFont="1">
      <alignment horizontal="center" readingOrder="0" vertical="top"/>
    </xf>
    <xf borderId="15" fillId="0" fontId="18" numFmtId="0" xfId="0" applyBorder="1" applyFont="1"/>
    <xf borderId="19" fillId="0" fontId="22" numFmtId="0" xfId="0" applyAlignment="1" applyBorder="1" applyFont="1">
      <alignment horizontal="center" readingOrder="0" shrinkToFit="0" vertical="center" wrapText="1"/>
    </xf>
    <xf borderId="34" fillId="0" fontId="22" numFmtId="0" xfId="0" applyAlignment="1" applyBorder="1" applyFont="1">
      <alignment horizontal="center" readingOrder="0" shrinkToFit="0" vertical="center" wrapText="1"/>
    </xf>
    <xf borderId="60" fillId="0" fontId="5" numFmtId="10" xfId="0" applyAlignment="1" applyBorder="1" applyFont="1" applyNumberFormat="1">
      <alignment horizontal="center" readingOrder="0" shrinkToFit="0" vertical="center" wrapText="1"/>
    </xf>
    <xf borderId="196" fillId="0" fontId="5" numFmtId="10" xfId="0" applyAlignment="1" applyBorder="1" applyFont="1" applyNumberFormat="1">
      <alignment horizontal="center" readingOrder="0" shrinkToFit="0" vertical="center" wrapText="1"/>
    </xf>
    <xf borderId="61" fillId="0" fontId="22" numFmtId="0" xfId="0" applyAlignment="1" applyBorder="1" applyFont="1">
      <alignment horizontal="center" readingOrder="0" shrinkToFit="0" vertical="center" wrapText="1"/>
    </xf>
    <xf borderId="29" fillId="0" fontId="35" numFmtId="166" xfId="0" applyAlignment="1" applyBorder="1" applyFont="1" applyNumberFormat="1">
      <alignment horizontal="center" readingOrder="0" shrinkToFit="0" vertical="center" wrapText="1"/>
    </xf>
    <xf borderId="60" fillId="3" fontId="22" numFmtId="0" xfId="0" applyAlignment="1" applyBorder="1" applyFont="1">
      <alignment horizontal="center" readingOrder="0" shrinkToFit="0" vertical="center" wrapText="1"/>
    </xf>
    <xf borderId="61" fillId="3" fontId="22" numFmtId="0" xfId="0" applyAlignment="1" applyBorder="1" applyFont="1">
      <alignment horizontal="center" readingOrder="0" shrinkToFit="0" vertical="center" wrapText="1"/>
    </xf>
    <xf borderId="28" fillId="3" fontId="22" numFmtId="0" xfId="0" applyAlignment="1" applyBorder="1" applyFont="1">
      <alignment horizontal="center" readingOrder="0" shrinkToFit="0" vertical="center" wrapText="1"/>
    </xf>
    <xf borderId="193" fillId="0" fontId="5" numFmtId="10" xfId="0" applyAlignment="1" applyBorder="1" applyFont="1" applyNumberFormat="1">
      <alignment horizontal="center" readingOrder="0" shrinkToFit="0" vertical="center" wrapText="1"/>
    </xf>
    <xf borderId="197" fillId="0" fontId="22" numFmtId="0" xfId="0" applyAlignment="1" applyBorder="1" applyFont="1">
      <alignment horizontal="center" readingOrder="0" shrinkToFit="0" vertical="center" wrapText="1"/>
    </xf>
    <xf borderId="59" fillId="3" fontId="22" numFmtId="0" xfId="0" applyAlignment="1" applyBorder="1" applyFont="1">
      <alignment horizontal="center" readingOrder="0" shrinkToFit="0" vertical="center" wrapText="1"/>
    </xf>
    <xf borderId="197" fillId="3" fontId="22" numFmtId="0" xfId="0" applyAlignment="1" applyBorder="1" applyFont="1">
      <alignment horizontal="center" readingOrder="0" shrinkToFit="0" vertical="center" wrapText="1"/>
    </xf>
    <xf borderId="29" fillId="59" fontId="35" numFmtId="166" xfId="0" applyAlignment="1" applyBorder="1" applyFont="1" applyNumberFormat="1">
      <alignment horizontal="center" readingOrder="0" shrinkToFit="0" vertical="center" wrapText="1"/>
    </xf>
    <xf borderId="198" fillId="0" fontId="22" numFmtId="0" xfId="0" applyAlignment="1" applyBorder="1" applyFont="1">
      <alignment horizontal="center" readingOrder="0" shrinkToFit="0" vertical="center" wrapText="1"/>
    </xf>
    <xf borderId="199" fillId="0" fontId="22" numFmtId="0" xfId="0" applyAlignment="1" applyBorder="1" applyFont="1">
      <alignment horizontal="center" readingOrder="0" shrinkToFit="0" vertical="center" wrapText="1"/>
    </xf>
    <xf borderId="29" fillId="59" fontId="40" numFmtId="166" xfId="0" applyAlignment="1" applyBorder="1" applyFont="1" applyNumberFormat="1">
      <alignment horizontal="center" readingOrder="0" shrinkToFit="0" vertical="center" wrapText="1"/>
    </xf>
    <xf borderId="60" fillId="59" fontId="36" numFmtId="0" xfId="0" applyAlignment="1" applyBorder="1" applyFont="1">
      <alignment horizontal="center" readingOrder="0" shrinkToFit="0" vertical="center" wrapText="1"/>
    </xf>
    <xf borderId="193" fillId="59" fontId="71" numFmtId="167" xfId="0" applyAlignment="1" applyBorder="1" applyFont="1" applyNumberFormat="1">
      <alignment horizontal="center" readingOrder="0" shrinkToFit="0" vertical="center" wrapText="1"/>
    </xf>
    <xf borderId="196" fillId="59" fontId="71" numFmtId="10" xfId="0" applyAlignment="1" applyBorder="1" applyFont="1" applyNumberFormat="1">
      <alignment horizontal="center" readingOrder="0" shrinkToFit="0" vertical="center" wrapText="1"/>
    </xf>
    <xf borderId="59" fillId="59" fontId="36" numFmtId="0" xfId="0" applyAlignment="1" applyBorder="1" applyFont="1">
      <alignment horizontal="center" readingOrder="0" shrinkToFit="0" vertical="center" wrapText="1"/>
    </xf>
    <xf borderId="193" fillId="59" fontId="71" numFmtId="10" xfId="0" applyAlignment="1" applyBorder="1" applyFont="1" applyNumberFormat="1">
      <alignment horizontal="center" readingOrder="0" shrinkToFit="0" vertical="center" wrapText="1"/>
    </xf>
    <xf borderId="60" fillId="59" fontId="128" numFmtId="0" xfId="0" applyAlignment="1" applyBorder="1" applyFont="1">
      <alignment horizontal="center" readingOrder="0" shrinkToFit="0" vertical="center" wrapText="1"/>
    </xf>
    <xf borderId="26" fillId="0" fontId="18" numFmtId="0" xfId="0" applyBorder="1" applyFont="1"/>
    <xf borderId="197" fillId="59" fontId="36" numFmtId="0" xfId="0" applyAlignment="1" applyBorder="1" applyFont="1">
      <alignment horizontal="center" readingOrder="0" shrinkToFit="0" vertical="center" wrapText="1"/>
    </xf>
    <xf borderId="28" fillId="59" fontId="36" numFmtId="0" xfId="0" applyAlignment="1" applyBorder="1" applyFont="1">
      <alignment horizontal="center" readingOrder="0" shrinkToFit="0" vertical="center" wrapText="1"/>
    </xf>
    <xf borderId="0" fillId="0" fontId="129" numFmtId="0" xfId="0" applyAlignment="1" applyFont="1">
      <alignment horizontal="center" readingOrder="0" vertical="center"/>
    </xf>
    <xf borderId="0" fillId="0" fontId="130" numFmtId="0" xfId="0" applyAlignment="1" applyFont="1">
      <alignment horizontal="center" readingOrder="0" vertical="center"/>
    </xf>
    <xf borderId="0" fillId="0" fontId="129" numFmtId="0" xfId="0" applyAlignment="1" applyFont="1">
      <alignment horizontal="center" readingOrder="0" vertical="top"/>
    </xf>
    <xf borderId="0" fillId="0" fontId="131" numFmtId="0" xfId="0" applyAlignment="1" applyFont="1">
      <alignment horizontal="center" readingOrder="0" shrinkToFit="0" vertical="center" wrapText="1"/>
    </xf>
    <xf borderId="0" fillId="0" fontId="64" numFmtId="0" xfId="0" applyAlignment="1" applyFont="1">
      <alignment horizontal="center" readingOrder="0" textRotation="180" vertical="center"/>
    </xf>
    <xf borderId="0" fillId="0" fontId="132" numFmtId="0" xfId="0" applyAlignment="1" applyFont="1">
      <alignment horizontal="center" readingOrder="0" shrinkToFit="0" vertical="center" wrapText="1"/>
    </xf>
    <xf borderId="0" fillId="72" fontId="25" numFmtId="0" xfId="0" applyAlignment="1" applyFill="1" applyFont="1">
      <alignment horizontal="center" readingOrder="0" vertical="center"/>
    </xf>
    <xf borderId="0" fillId="0" fontId="133" numFmtId="0" xfId="0" applyAlignment="1" applyFont="1">
      <alignment horizontal="center" readingOrder="0" shrinkToFit="0" vertical="center" wrapText="1"/>
    </xf>
    <xf borderId="0" fillId="51" fontId="25" numFmtId="0" xfId="0" applyAlignment="1" applyFont="1">
      <alignment horizontal="center" readingOrder="0" vertical="center"/>
    </xf>
    <xf borderId="0" fillId="0" fontId="134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horizontal="center" readingOrder="0" shrinkToFit="0" vertical="center" wrapText="1"/>
    </xf>
    <xf borderId="0" fillId="5" fontId="91" numFmtId="0" xfId="0" applyAlignment="1" applyFont="1">
      <alignment horizontal="center" readingOrder="0" shrinkToFit="0" textRotation="0" vertical="center" wrapText="1"/>
    </xf>
    <xf borderId="0" fillId="0" fontId="22" numFmtId="0" xfId="0" applyAlignment="1" applyFont="1">
      <alignment horizontal="center" readingOrder="0" vertical="center"/>
    </xf>
    <xf borderId="0" fillId="0" fontId="135" numFmtId="0" xfId="0" applyAlignment="1" applyFont="1">
      <alignment horizontal="center" readingOrder="0" shrinkToFit="0" vertical="center" wrapText="1"/>
    </xf>
    <xf borderId="0" fillId="0" fontId="136" numFmtId="0" xfId="0" applyAlignment="1" applyFont="1">
      <alignment horizontal="center" readingOrder="0" shrinkToFit="0" textRotation="180" vertical="center" wrapText="1"/>
    </xf>
    <xf borderId="0" fillId="34" fontId="91" numFmtId="0" xfId="0" applyAlignment="1" applyFont="1">
      <alignment horizontal="center" readingOrder="0" shrinkToFit="0" textRotation="0" vertical="center" wrapText="1"/>
    </xf>
    <xf borderId="0" fillId="0" fontId="137" numFmtId="0" xfId="0" applyAlignment="1" applyFont="1">
      <alignment horizontal="center" readingOrder="0" shrinkToFit="0" textRotation="180" vertical="center" wrapText="1"/>
    </xf>
    <xf borderId="0" fillId="0" fontId="138" numFmtId="0" xfId="0" applyAlignment="1" applyFont="1">
      <alignment horizontal="center" readingOrder="0" shrinkToFit="0" vertical="center" wrapText="1"/>
    </xf>
    <xf borderId="0" fillId="71" fontId="91" numFmtId="0" xfId="0" applyAlignment="1" applyFont="1">
      <alignment horizontal="center" readingOrder="0" shrinkToFit="0" textRotation="0" vertical="center" wrapText="1"/>
    </xf>
    <xf borderId="0" fillId="0" fontId="139" numFmtId="0" xfId="0" applyAlignment="1" applyFont="1">
      <alignment horizontal="center" readingOrder="0" vertical="center"/>
    </xf>
  </cellXfs>
  <cellStyles count="1">
    <cellStyle xfId="0" name="Normal" builtinId="0"/>
  </cellStyles>
  <dxfs count="46">
    <dxf>
      <font>
        <color rgb="FF000000"/>
      </font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FF2CC"/>
          <bgColor rgb="FFFFF2CC"/>
        </patternFill>
      </fill>
      <border/>
    </dxf>
    <dxf>
      <font/>
      <fill>
        <patternFill patternType="solid">
          <fgColor rgb="FFFEE0A7"/>
          <bgColor rgb="FFFEE0A7"/>
        </patternFill>
      </fill>
      <border/>
    </dxf>
    <dxf>
      <font/>
      <fill>
        <patternFill patternType="solid">
          <fgColor rgb="FFF9CB9C"/>
          <bgColor rgb="FFF9CB9C"/>
        </patternFill>
      </fill>
      <border/>
    </dxf>
    <dxf>
      <font/>
      <fill>
        <patternFill patternType="solid">
          <fgColor rgb="FFFEB691"/>
          <bgColor rgb="FFFEB691"/>
        </patternFill>
      </fill>
      <border/>
    </dxf>
    <dxf>
      <font/>
      <fill>
        <patternFill patternType="solid">
          <fgColor rgb="FFFF8F78"/>
          <bgColor rgb="FFFF8F78"/>
        </patternFill>
      </fill>
      <border/>
    </dxf>
    <dxf>
      <font/>
      <fill>
        <patternFill patternType="solid">
          <fgColor rgb="FFFF685F"/>
          <bgColor rgb="FFFF685F"/>
        </patternFill>
      </fill>
      <border/>
    </dxf>
    <dxf>
      <font/>
      <fill>
        <patternFill patternType="solid">
          <fgColor rgb="FFE84040"/>
          <bgColor rgb="FFE84040"/>
        </patternFill>
      </fill>
      <border/>
    </dxf>
    <dxf>
      <font>
        <color rgb="FF000000"/>
      </font>
      <fill>
        <patternFill patternType="solid">
          <fgColor rgb="FFDC2D2D"/>
          <bgColor rgb="FFDC2D2D"/>
        </patternFill>
      </fill>
      <border/>
    </dxf>
    <dxf>
      <font/>
      <fill>
        <patternFill patternType="solid">
          <fgColor rgb="FFD21B1B"/>
          <bgColor rgb="FFD21B1B"/>
        </patternFill>
      </fill>
      <border/>
    </dxf>
    <dxf>
      <font/>
      <fill>
        <patternFill patternType="solid">
          <fgColor rgb="FFC41418"/>
          <bgColor rgb="FFC41418"/>
        </patternFill>
      </fill>
      <border/>
    </dxf>
    <dxf>
      <font/>
      <fill>
        <patternFill patternType="solid">
          <fgColor rgb="FFFFC6FF"/>
          <bgColor rgb="FFFFC6FF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B50927"/>
          <bgColor rgb="FFB50927"/>
        </patternFill>
      </fill>
      <border/>
    </dxf>
    <dxf>
      <font/>
      <fill>
        <patternFill patternType="solid">
          <fgColor rgb="FFB31151"/>
          <bgColor rgb="FFB31151"/>
        </patternFill>
      </fill>
      <border/>
    </dxf>
    <dxf>
      <font/>
      <fill>
        <patternFill patternType="solid">
          <fgColor rgb="FF960C6A"/>
          <bgColor rgb="FF960C6A"/>
        </patternFill>
      </fill>
      <border/>
    </dxf>
    <dxf>
      <font/>
      <fill>
        <patternFill patternType="solid">
          <fgColor rgb="FF7A0780"/>
          <bgColor rgb="FF7A0780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  <dxf>
      <font/>
      <fill>
        <patternFill patternType="solid">
          <fgColor rgb="FFDC2D2D"/>
          <bgColor rgb="FFDC2D2D"/>
        </patternFill>
      </fill>
      <border/>
    </dxf>
    <dxf>
      <font>
        <color rgb="FF000000"/>
      </font>
      <fill>
        <patternFill patternType="solid">
          <fgColor rgb="FFC41418"/>
          <bgColor rgb="FFC41418"/>
        </patternFill>
      </fill>
      <border/>
    </dxf>
    <dxf>
      <font>
        <color rgb="FF000000"/>
      </font>
      <fill>
        <patternFill patternType="solid">
          <fgColor rgb="FFF9CB9C"/>
          <bgColor rgb="FFF9CB9C"/>
        </patternFill>
      </fill>
      <border/>
    </dxf>
    <dxf>
      <font>
        <color rgb="FF000000"/>
      </font>
      <fill>
        <patternFill patternType="solid">
          <fgColor rgb="FF960C6A"/>
          <bgColor rgb="FF960C6A"/>
        </patternFill>
      </fill>
      <border/>
    </dxf>
    <dxf>
      <font/>
      <fill>
        <patternFill patternType="solid">
          <fgColor rgb="FF97CEB4"/>
          <bgColor rgb="FF97CEB4"/>
        </patternFill>
      </fill>
      <border/>
    </dxf>
    <dxf>
      <font>
        <color rgb="FFFFFFFF"/>
      </font>
      <fill>
        <patternFill patternType="solid">
          <fgColor rgb="FF434343"/>
          <bgColor rgb="FF434343"/>
        </patternFill>
      </fill>
      <border/>
    </dxf>
    <dxf>
      <font>
        <color rgb="FF000000"/>
      </font>
      <fill>
        <patternFill patternType="solid">
          <fgColor rgb="FFD9D9D9"/>
          <bgColor rgb="FFD9D9D9"/>
        </patternFill>
      </fill>
      <border/>
    </dxf>
    <dxf>
      <font>
        <color rgb="FF000000"/>
      </font>
      <fill>
        <patternFill patternType="solid">
          <fgColor rgb="FFB50927"/>
          <bgColor rgb="FFB50927"/>
        </patternFill>
      </fill>
      <border/>
    </dxf>
    <dxf>
      <font/>
      <fill>
        <patternFill patternType="solid">
          <fgColor rgb="FFB7B7B7"/>
          <bgColor rgb="FFB7B7B7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E06666"/>
          <bgColor rgb="FFE06666"/>
        </patternFill>
      </fill>
      <border/>
    </dxf>
    <dxf>
      <font/>
      <fill>
        <patternFill patternType="solid">
          <fgColor rgb="FFEA4141"/>
          <bgColor rgb="FFEA4141"/>
        </patternFill>
      </fill>
      <border/>
    </dxf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B6D7A8"/>
          <bgColor rgb="FFB6D7A8"/>
        </patternFill>
      </fill>
      <border/>
    </dxf>
    <dxf>
      <font/>
      <fill>
        <patternFill patternType="solid">
          <fgColor rgb="FF93C47D"/>
          <bgColor rgb="FF93C47D"/>
        </patternFill>
      </fill>
      <border/>
    </dxf>
    <dxf>
      <font/>
      <fill>
        <patternFill patternType="solid">
          <fgColor rgb="FF6AA84F"/>
          <bgColor rgb="FF6AA84F"/>
        </patternFill>
      </fill>
      <border/>
    </dxf>
    <dxf>
      <font>
        <color rgb="FF000000"/>
      </font>
      <fill>
        <patternFill patternType="solid">
          <fgColor rgb="FFB31151"/>
          <bgColor rgb="FFB31151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  <dxf>
      <font>
        <color rgb="FF000000"/>
      </font>
      <fill>
        <patternFill patternType="solid">
          <fgColor rgb="FFFEE0A7"/>
          <bgColor rgb="FFFEE0A7"/>
        </patternFill>
      </fill>
      <border/>
    </dxf>
    <dxf>
      <font>
        <color rgb="FF000000"/>
      </font>
      <fill>
        <patternFill patternType="solid">
          <fgColor rgb="FFFEB691"/>
          <bgColor rgb="FFFEB691"/>
        </patternFill>
      </fill>
      <border/>
    </dxf>
    <dxf>
      <font>
        <color rgb="FF000000"/>
      </font>
      <fill>
        <patternFill patternType="solid">
          <fgColor rgb="FFFF685F"/>
          <bgColor rgb="FFFF685F"/>
        </patternFill>
      </fill>
      <border/>
    </dxf>
    <dxf>
      <font>
        <color rgb="FF000000"/>
      </font>
      <fill>
        <patternFill patternType="solid">
          <fgColor rgb="FFE84040"/>
          <bgColor rgb="FFE84040"/>
        </patternFill>
      </fill>
      <border/>
    </dxf>
    <dxf>
      <font>
        <color rgb="FF000000"/>
      </font>
      <fill>
        <patternFill patternType="solid">
          <fgColor rgb="FFD21B1B"/>
          <bgColor rgb="FFD21B1B"/>
        </patternFill>
      </fill>
      <border/>
    </dxf>
    <dxf>
      <font>
        <color rgb="FF000000"/>
      </font>
      <fill>
        <patternFill patternType="solid">
          <fgColor rgb="FF7A0780"/>
          <bgColor rgb="FF7A0780"/>
        </patternFill>
      </fill>
      <border/>
    </dxf>
  </dxfs>
  <tableStyles count="1">
    <tableStyle count="3" pivot="0" name=" Testy w województwach-style">
      <tableStyleElement dxfId="18" type="headerRow"/>
      <tableStyleElement dxfId="19" type="firstRowStripe"/>
      <tableStyleElement dxfId="20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4" Type="http://schemas.openxmlformats.org/officeDocument/2006/relationships/worksheet" Target="worksheets/sheet11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  <a:latin typeface="+mn-lt"/>
              </a:defRPr>
            </a:pPr>
            <a:r>
              <a:rPr b="1" sz="1600">
                <a:solidFill>
                  <a:srgbClr val="000000"/>
                </a:solidFill>
                <a:latin typeface="+mn-lt"/>
              </a:rPr>
              <a:t>Wykres potwierdzonych przypadków w Polsce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Wzrost!$L$2</c:f>
            </c:strRef>
          </c:tx>
          <c:spPr>
            <a:solidFill>
              <a:srgbClr val="000000">
                <a:alpha val="30000"/>
              </a:srgbClr>
            </a:solidFill>
            <a:ln cmpd="sng" w="19050">
              <a:solidFill>
                <a:srgbClr val="000000"/>
              </a:solidFill>
            </a:ln>
          </c:spPr>
          <c:cat>
            <c:strRef>
              <c:f>Wzrost!$A$3:$A$300</c:f>
            </c:strRef>
          </c:cat>
          <c:val>
            <c:numRef>
              <c:f>Wzrost!$L$3:$L$300</c:f>
              <c:numCache/>
            </c:numRef>
          </c:val>
        </c:ser>
        <c:ser>
          <c:idx val="1"/>
          <c:order val="1"/>
          <c:tx>
            <c:strRef>
              <c:f>Wzrost!$O$2</c:f>
            </c:strRef>
          </c:tx>
          <c:spPr>
            <a:solidFill>
              <a:srgbClr val="FF6D01">
                <a:alpha val="30000"/>
              </a:srgbClr>
            </a:solidFill>
            <a:ln cmpd="sng" w="19050">
              <a:solidFill>
                <a:srgbClr val="FF6D01"/>
              </a:solidFill>
            </a:ln>
          </c:spPr>
          <c:cat>
            <c:strRef>
              <c:f>Wzrost!$A$3:$A$300</c:f>
            </c:strRef>
          </c:cat>
          <c:val>
            <c:numRef>
              <c:f>Wzrost!$O$3:$O$300</c:f>
              <c:numCache/>
            </c:numRef>
          </c:val>
        </c:ser>
        <c:ser>
          <c:idx val="2"/>
          <c:order val="2"/>
          <c:tx>
            <c:strRef>
              <c:f>Wzrost!$M$2</c:f>
            </c:strRef>
          </c:tx>
          <c:spPr>
            <a:solidFill>
              <a:srgbClr val="34A853">
                <a:alpha val="30000"/>
              </a:srgbClr>
            </a:solidFill>
            <a:ln cmpd="sng" w="19050">
              <a:solidFill>
                <a:srgbClr val="34A853"/>
              </a:solidFill>
            </a:ln>
          </c:spPr>
          <c:cat>
            <c:strRef>
              <c:f>Wzrost!$A$3:$A$300</c:f>
            </c:strRef>
          </c:cat>
          <c:val>
            <c:numRef>
              <c:f>Wzrost!$M$3:$M$300</c:f>
              <c:numCache/>
            </c:numRef>
          </c:val>
        </c:ser>
        <c:axId val="1443060262"/>
        <c:axId val="2019991003"/>
      </c:areaChart>
      <c:catAx>
        <c:axId val="14430602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000">
                <a:solidFill>
                  <a:srgbClr val="000000"/>
                </a:solidFill>
                <a:latin typeface="Roboto"/>
              </a:defRPr>
            </a:pPr>
          </a:p>
        </c:txPr>
        <c:crossAx val="2019991003"/>
      </c:catAx>
      <c:valAx>
        <c:axId val="20199910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4306026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/>
    </a:solidFill>
  </c:spPr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  <a:latin typeface="+mn-lt"/>
              </a:defRPr>
            </a:pPr>
            <a:r>
              <a:rPr b="1" sz="1600">
                <a:solidFill>
                  <a:srgbClr val="000000"/>
                </a:solidFill>
                <a:latin typeface="+mn-lt"/>
              </a:rPr>
              <a:t>Przyrost nowych przypadków (od sumy wszystkich przypadków) od 05.04</a:t>
            </a:r>
          </a:p>
        </c:rich>
      </c:tx>
      <c:layout>
        <c:manualLayout>
          <c:xMode val="edge"/>
          <c:yMode val="edge"/>
          <c:x val="0.028695073235685754"/>
          <c:y val="0.05232018561484919"/>
        </c:manualLayout>
      </c:layout>
      <c:overlay val="0"/>
    </c:title>
    <c:plotArea>
      <c:layout/>
      <c:lineChart>
        <c:varyColors val="0"/>
        <c:ser>
          <c:idx val="0"/>
          <c:order val="0"/>
          <c:tx>
            <c:strRef>
              <c:f>Wzrost!$D$34</c:f>
            </c:strRef>
          </c:tx>
          <c:spPr>
            <a:ln cmpd="sng" w="19050">
              <a:solidFill>
                <a:srgbClr val="EA9999"/>
              </a:solidFill>
              <a:prstDash val="sysDot"/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DE3939"/>
                </a:solidFill>
              </a:ln>
            </c:spPr>
            <c:trendlineType val="exp"/>
            <c:dispRSqr val="0"/>
            <c:dispEq val="0"/>
          </c:trendline>
          <c:cat>
            <c:strRef>
              <c:f>Wzrost!$A$35:$A$300</c:f>
            </c:strRef>
          </c:cat>
          <c:val>
            <c:numRef>
              <c:f>Wzrost!$D$35:$D$300</c:f>
              <c:numCache/>
            </c:numRef>
          </c:val>
          <c:smooth val="1"/>
        </c:ser>
        <c:axId val="759766589"/>
        <c:axId val="1927889338"/>
      </c:lineChart>
      <c:catAx>
        <c:axId val="7597665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000">
                <a:solidFill>
                  <a:srgbClr val="000000"/>
                </a:solidFill>
                <a:latin typeface="+mn-lt"/>
              </a:defRPr>
            </a:pPr>
          </a:p>
        </c:txPr>
        <c:crossAx val="1927889338"/>
      </c:catAx>
      <c:valAx>
        <c:axId val="192788933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5976658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  <a:latin typeface="Roboto"/>
              </a:defRPr>
            </a:pPr>
            <a:r>
              <a:rPr b="1" sz="1200">
                <a:solidFill>
                  <a:srgbClr val="000000"/>
                </a:solidFill>
                <a:latin typeface="Roboto"/>
              </a:rPr>
              <a:t>Małopolskie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'Wzrost w województwach'!$A$154</c:f>
            </c:strRef>
          </c:tx>
          <c:marker>
            <c:symbol val="none"/>
          </c:marker>
          <c:trendline>
            <c:name/>
            <c:spPr>
              <a:ln w="19050">
                <a:solidFill>
                  <a:srgbClr val="FF6D01"/>
                </a:solidFill>
              </a:ln>
            </c:spPr>
            <c:trendlineType val="exp"/>
            <c:dispRSqr val="0"/>
            <c:dispEq val="0"/>
          </c:trendline>
          <c:cat>
            <c:strRef>
              <c:f>'Wzrost w województwach'!$B$151:$IC$151</c:f>
            </c:strRef>
          </c:cat>
          <c:val>
            <c:numRef>
              <c:f>'Wzrost w województwach'!$B$154:$IC$154</c:f>
              <c:numCache/>
            </c:numRef>
          </c:val>
          <c:smooth val="0"/>
        </c:ser>
        <c:axId val="916449704"/>
        <c:axId val="1163995551"/>
      </c:lineChart>
      <c:catAx>
        <c:axId val="916449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63995551"/>
      </c:catAx>
      <c:valAx>
        <c:axId val="116399555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1644970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  <a:latin typeface="Roboto"/>
              </a:defRPr>
            </a:pPr>
            <a:r>
              <a:rPr b="1" sz="1200">
                <a:solidFill>
                  <a:srgbClr val="000000"/>
                </a:solidFill>
                <a:latin typeface="Roboto"/>
              </a:rPr>
              <a:t>Łódzkie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'Wzrost w województwach'!$A$156</c:f>
            </c:strRef>
          </c:tx>
          <c:marker>
            <c:symbol val="none"/>
          </c:marker>
          <c:trendline>
            <c:name/>
            <c:spPr>
              <a:ln w="19050">
                <a:solidFill>
                  <a:srgbClr val="FF6D01"/>
                </a:solidFill>
              </a:ln>
            </c:spPr>
            <c:trendlineType val="exp"/>
            <c:dispRSqr val="0"/>
            <c:dispEq val="0"/>
          </c:trendline>
          <c:cat>
            <c:strRef>
              <c:f>'Wzrost w województwach'!$B$151:$IC$151</c:f>
            </c:strRef>
          </c:cat>
          <c:val>
            <c:numRef>
              <c:f>'Wzrost w województwach'!$B$156:$IC$156</c:f>
              <c:numCache/>
            </c:numRef>
          </c:val>
          <c:smooth val="0"/>
        </c:ser>
        <c:axId val="444735172"/>
        <c:axId val="1727272948"/>
      </c:lineChart>
      <c:catAx>
        <c:axId val="4447351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27272948"/>
      </c:catAx>
      <c:valAx>
        <c:axId val="17272729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4473517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  <a:latin typeface="Roboto"/>
              </a:defRPr>
            </a:pPr>
            <a:r>
              <a:rPr b="1" sz="1200">
                <a:solidFill>
                  <a:srgbClr val="000000"/>
                </a:solidFill>
                <a:latin typeface="Roboto"/>
              </a:rPr>
              <a:t>Podkarpackie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'Wzrost w województwach'!$A$159</c:f>
            </c:strRef>
          </c:tx>
          <c:marker>
            <c:symbol val="none"/>
          </c:marker>
          <c:trendline>
            <c:name/>
            <c:spPr>
              <a:ln w="19050">
                <a:solidFill>
                  <a:srgbClr val="FF6D01"/>
                </a:solidFill>
              </a:ln>
            </c:spPr>
            <c:trendlineType val="exp"/>
            <c:dispRSqr val="0"/>
            <c:dispEq val="0"/>
          </c:trendline>
          <c:cat>
            <c:strRef>
              <c:f>'Wzrost w województwach'!$B$151:$IC$151</c:f>
            </c:strRef>
          </c:cat>
          <c:val>
            <c:numRef>
              <c:f>'Wzrost w województwach'!$B$159:$IC$159</c:f>
              <c:numCache/>
            </c:numRef>
          </c:val>
          <c:smooth val="0"/>
        </c:ser>
        <c:axId val="1633038012"/>
        <c:axId val="1387609056"/>
      </c:lineChart>
      <c:catAx>
        <c:axId val="16330380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87609056"/>
      </c:catAx>
      <c:valAx>
        <c:axId val="13876090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3303801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  <a:latin typeface="Roboto"/>
              </a:defRPr>
            </a:pPr>
            <a:r>
              <a:rPr b="1" sz="1200">
                <a:solidFill>
                  <a:srgbClr val="000000"/>
                </a:solidFill>
                <a:latin typeface="Roboto"/>
              </a:rPr>
              <a:t>Podlaskie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'Wzrost w województwach'!$A$164</c:f>
            </c:strRef>
          </c:tx>
          <c:marker>
            <c:symbol val="none"/>
          </c:marker>
          <c:trendline>
            <c:name/>
            <c:spPr>
              <a:ln w="19050">
                <a:solidFill>
                  <a:srgbClr val="FF6D01"/>
                </a:solidFill>
              </a:ln>
            </c:spPr>
            <c:trendlineType val="exp"/>
            <c:dispRSqr val="0"/>
            <c:dispEq val="0"/>
          </c:trendline>
          <c:cat>
            <c:strRef>
              <c:f>'Wzrost w województwach'!$B$151:$IC$151</c:f>
            </c:strRef>
          </c:cat>
          <c:val>
            <c:numRef>
              <c:f>'Wzrost w województwach'!$B$164:$IC$164</c:f>
              <c:numCache/>
            </c:numRef>
          </c:val>
          <c:smooth val="0"/>
        </c:ser>
        <c:axId val="1462428341"/>
        <c:axId val="846488159"/>
      </c:lineChart>
      <c:catAx>
        <c:axId val="14624283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46488159"/>
      </c:catAx>
      <c:valAx>
        <c:axId val="84648815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6242834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  <a:latin typeface="Roboto"/>
              </a:defRPr>
            </a:pPr>
            <a:r>
              <a:rPr b="1" sz="1200">
                <a:solidFill>
                  <a:srgbClr val="000000"/>
                </a:solidFill>
                <a:latin typeface="Roboto"/>
              </a:rPr>
              <a:t>Pomorskie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'Wzrost w województwach'!$A$157</c:f>
            </c:strRef>
          </c:tx>
          <c:marker>
            <c:symbol val="none"/>
          </c:marker>
          <c:trendline>
            <c:name/>
            <c:spPr>
              <a:ln w="19050">
                <a:solidFill>
                  <a:srgbClr val="FF6D01"/>
                </a:solidFill>
              </a:ln>
            </c:spPr>
            <c:trendlineType val="exp"/>
            <c:dispRSqr val="0"/>
            <c:dispEq val="0"/>
          </c:trendline>
          <c:cat>
            <c:strRef>
              <c:f>'Wzrost w województwach'!$B$151:$IC$151</c:f>
            </c:strRef>
          </c:cat>
          <c:val>
            <c:numRef>
              <c:f>'Wzrost w województwach'!$B$157:$IC$157</c:f>
              <c:numCache/>
            </c:numRef>
          </c:val>
          <c:smooth val="0"/>
        </c:ser>
        <c:axId val="1641088210"/>
        <c:axId val="1857003856"/>
      </c:lineChart>
      <c:catAx>
        <c:axId val="16410882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57003856"/>
      </c:catAx>
      <c:valAx>
        <c:axId val="18570038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4108821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  <a:latin typeface="Roboto"/>
              </a:defRPr>
            </a:pPr>
            <a:r>
              <a:rPr b="1" sz="1200">
                <a:solidFill>
                  <a:srgbClr val="000000"/>
                </a:solidFill>
                <a:latin typeface="Roboto"/>
              </a:rPr>
              <a:t>Śląskie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'Wzrost w województwach'!$A$152</c:f>
            </c:strRef>
          </c:tx>
          <c:marker>
            <c:symbol val="none"/>
          </c:marker>
          <c:trendline>
            <c:name/>
            <c:spPr>
              <a:ln w="19050">
                <a:solidFill>
                  <a:srgbClr val="FF6D01"/>
                </a:solidFill>
              </a:ln>
            </c:spPr>
            <c:trendlineType val="exp"/>
            <c:dispRSqr val="0"/>
            <c:dispEq val="0"/>
          </c:trendline>
          <c:cat>
            <c:strRef>
              <c:f>'Wzrost w województwach'!$B$151:$IC$151</c:f>
            </c:strRef>
          </c:cat>
          <c:val>
            <c:numRef>
              <c:f>'Wzrost w województwach'!$B$152:$IC$152</c:f>
              <c:numCache/>
            </c:numRef>
          </c:val>
          <c:smooth val="0"/>
        </c:ser>
        <c:axId val="998370296"/>
        <c:axId val="627527818"/>
      </c:lineChart>
      <c:catAx>
        <c:axId val="998370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27527818"/>
      </c:catAx>
      <c:valAx>
        <c:axId val="62752781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9837029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  <a:latin typeface="Roboto"/>
              </a:defRPr>
            </a:pPr>
            <a:r>
              <a:rPr b="1" sz="1200">
                <a:solidFill>
                  <a:srgbClr val="000000"/>
                </a:solidFill>
                <a:latin typeface="Roboto"/>
              </a:rPr>
              <a:t>Zachodniopomorskie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'Wzrost w województwach'!$A$165</c:f>
            </c:strRef>
          </c:tx>
          <c:marker>
            <c:symbol val="none"/>
          </c:marker>
          <c:trendline>
            <c:name/>
            <c:spPr>
              <a:ln w="19050">
                <a:solidFill>
                  <a:srgbClr val="FF6D01"/>
                </a:solidFill>
              </a:ln>
            </c:spPr>
            <c:trendlineType val="exp"/>
            <c:dispRSqr val="0"/>
            <c:dispEq val="0"/>
          </c:trendline>
          <c:cat>
            <c:strRef>
              <c:f>'Wzrost w województwach'!$B$151:$IC$151</c:f>
            </c:strRef>
          </c:cat>
          <c:val>
            <c:numRef>
              <c:f>'Wzrost w województwach'!$B$165:$IC$165</c:f>
              <c:numCache/>
            </c:numRef>
          </c:val>
          <c:smooth val="0"/>
        </c:ser>
        <c:axId val="422351569"/>
        <c:axId val="1318604064"/>
      </c:lineChart>
      <c:catAx>
        <c:axId val="42235156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18604064"/>
      </c:catAx>
      <c:valAx>
        <c:axId val="13186040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2235156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  <a:latin typeface="Roboto"/>
              </a:defRPr>
            </a:pPr>
            <a:r>
              <a:rPr b="1" sz="1200">
                <a:solidFill>
                  <a:srgbClr val="000000"/>
                </a:solidFill>
                <a:latin typeface="Roboto"/>
              </a:rPr>
              <a:t>Wielkopolskie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'Wzrost w województwach'!$A$155</c:f>
            </c:strRef>
          </c:tx>
          <c:marker>
            <c:symbol val="none"/>
          </c:marker>
          <c:trendline>
            <c:name/>
            <c:spPr>
              <a:ln w="19050">
                <a:solidFill>
                  <a:srgbClr val="FF6D01"/>
                </a:solidFill>
              </a:ln>
            </c:spPr>
            <c:trendlineType val="exp"/>
            <c:dispRSqr val="0"/>
            <c:dispEq val="0"/>
          </c:trendline>
          <c:cat>
            <c:strRef>
              <c:f>'Wzrost w województwach'!$B$151:$IC$151</c:f>
            </c:strRef>
          </c:cat>
          <c:val>
            <c:numRef>
              <c:f>'Wzrost w województwach'!$B$155:$IC$155</c:f>
              <c:numCache/>
            </c:numRef>
          </c:val>
          <c:smooth val="0"/>
        </c:ser>
        <c:axId val="903280751"/>
        <c:axId val="1370265345"/>
      </c:lineChart>
      <c:catAx>
        <c:axId val="9032807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70265345"/>
      </c:catAx>
      <c:valAx>
        <c:axId val="137026534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0328075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  <a:latin typeface="Roboto"/>
              </a:defRPr>
            </a:pPr>
            <a:r>
              <a:rPr b="1" sz="1200">
                <a:solidFill>
                  <a:srgbClr val="000000"/>
                </a:solidFill>
                <a:latin typeface="Roboto"/>
              </a:rPr>
              <a:t>Warmińsko-Mazurskie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'Wzrost w województwach'!$A$166</c:f>
            </c:strRef>
          </c:tx>
          <c:marker>
            <c:symbol val="none"/>
          </c:marker>
          <c:trendline>
            <c:name/>
            <c:spPr>
              <a:ln w="19050">
                <a:solidFill>
                  <a:srgbClr val="FF6D01"/>
                </a:solidFill>
              </a:ln>
            </c:spPr>
            <c:trendlineType val="exp"/>
            <c:dispRSqr val="0"/>
            <c:dispEq val="0"/>
          </c:trendline>
          <c:cat>
            <c:strRef>
              <c:f>'Wzrost w województwach'!$B$151:$IC$151</c:f>
            </c:strRef>
          </c:cat>
          <c:val>
            <c:numRef>
              <c:f>'Wzrost w województwach'!$B$166:$IC$166</c:f>
              <c:numCache/>
            </c:numRef>
          </c:val>
          <c:smooth val="0"/>
        </c:ser>
        <c:axId val="1387000594"/>
        <c:axId val="979326151"/>
      </c:lineChart>
      <c:catAx>
        <c:axId val="138700059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79326151"/>
      </c:catAx>
      <c:valAx>
        <c:axId val="97932615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8700059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  <a:latin typeface="Roboto"/>
              </a:defRPr>
            </a:pPr>
            <a:r>
              <a:rPr b="1" sz="1200">
                <a:solidFill>
                  <a:srgbClr val="000000"/>
                </a:solidFill>
                <a:latin typeface="Roboto"/>
              </a:rPr>
              <a:t>Świętokrzyskie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'Wzrost w województwach'!$A$163</c:f>
            </c:strRef>
          </c:tx>
          <c:marker>
            <c:symbol val="none"/>
          </c:marker>
          <c:trendline>
            <c:name/>
            <c:spPr>
              <a:ln w="19050">
                <a:solidFill>
                  <a:srgbClr val="FF6D01"/>
                </a:solidFill>
              </a:ln>
            </c:spPr>
            <c:trendlineType val="exp"/>
            <c:dispRSqr val="0"/>
            <c:dispEq val="0"/>
          </c:trendline>
          <c:cat>
            <c:strRef>
              <c:f>'Wzrost w województwach'!$B$151:$IC$151</c:f>
            </c:strRef>
          </c:cat>
          <c:val>
            <c:numRef>
              <c:f>'Wzrost w województwach'!$B$163:$IC$163</c:f>
              <c:numCache/>
            </c:numRef>
          </c:val>
          <c:smooth val="0"/>
        </c:ser>
        <c:axId val="192853687"/>
        <c:axId val="99227939"/>
      </c:lineChart>
      <c:catAx>
        <c:axId val="1928536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9227939"/>
      </c:catAx>
      <c:valAx>
        <c:axId val="9922793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285368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  <a:latin typeface="+mn-lt"/>
              </a:defRPr>
            </a:pPr>
            <a:r>
              <a:rPr b="1" sz="1600">
                <a:solidFill>
                  <a:srgbClr val="000000"/>
                </a:solidFill>
                <a:latin typeface="+mn-lt"/>
              </a:rPr>
              <a:t>Przyrost nowych przypadków (od aktywnych przypadków) od 01.09</a:t>
            </a:r>
          </a:p>
        </c:rich>
      </c:tx>
      <c:layout>
        <c:manualLayout>
          <c:xMode val="edge"/>
          <c:yMode val="edge"/>
          <c:x val="0.02736351531291611"/>
          <c:y val="0.05232018561484919"/>
        </c:manualLayout>
      </c:layout>
      <c:overlay val="0"/>
    </c:title>
    <c:plotArea>
      <c:layout/>
      <c:lineChart>
        <c:varyColors val="0"/>
        <c:ser>
          <c:idx val="0"/>
          <c:order val="0"/>
          <c:tx>
            <c:strRef>
              <c:f>Wzrost!$E$184</c:f>
            </c:strRef>
          </c:tx>
          <c:spPr>
            <a:ln cmpd="sng" w="19050">
              <a:solidFill>
                <a:srgbClr val="F9CB9C"/>
              </a:solidFill>
              <a:prstDash val="dash"/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FF6D01"/>
                </a:solidFill>
              </a:ln>
            </c:spPr>
            <c:trendlineType val="exp"/>
            <c:dispRSqr val="0"/>
            <c:dispEq val="0"/>
          </c:trendline>
          <c:cat>
            <c:strRef>
              <c:f>Wzrost!$A$185:$A$300</c:f>
            </c:strRef>
          </c:cat>
          <c:val>
            <c:numRef>
              <c:f>Wzrost!$E$185:$E$300</c:f>
              <c:numCache/>
            </c:numRef>
          </c:val>
          <c:smooth val="1"/>
        </c:ser>
        <c:axId val="1868481133"/>
        <c:axId val="247331921"/>
      </c:lineChart>
      <c:catAx>
        <c:axId val="18684811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000">
                <a:solidFill>
                  <a:srgbClr val="000000"/>
                </a:solidFill>
                <a:latin typeface="+mn-lt"/>
              </a:defRPr>
            </a:pPr>
          </a:p>
        </c:txPr>
        <c:crossAx val="247331921"/>
      </c:catAx>
      <c:valAx>
        <c:axId val="2473319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6848113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  <a:latin typeface="Roboto"/>
              </a:defRPr>
            </a:pPr>
            <a:r>
              <a:rPr b="1" sz="1200">
                <a:solidFill>
                  <a:srgbClr val="000000"/>
                </a:solidFill>
                <a:latin typeface="Roboto"/>
              </a:rPr>
              <a:t>Suma potwierdzonych przypadków według województw: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'Wzrost w województwach'!$A$32</c:f>
            </c:strRef>
          </c:tx>
          <c:spPr>
            <a:ln cmpd="sng" w="9525">
              <a:solidFill>
                <a:srgbClr val="0000FF"/>
              </a:solidFill>
            </a:ln>
          </c:spPr>
          <c:marker>
            <c:symbol val="none"/>
          </c:marker>
          <c:cat>
            <c:strRef>
              <c:f>'Wzrost w województwach'!$B$31:$IC$31</c:f>
            </c:strRef>
          </c:cat>
          <c:val>
            <c:numRef>
              <c:f>'Wzrost w województwach'!$B$32:$IC$32</c:f>
              <c:numCache/>
            </c:numRef>
          </c:val>
          <c:smooth val="0"/>
        </c:ser>
        <c:ser>
          <c:idx val="1"/>
          <c:order val="1"/>
          <c:tx>
            <c:strRef>
              <c:f>'Wzrost w województwach'!$A$33</c:f>
            </c:strRef>
          </c:tx>
          <c:spPr>
            <a:ln cmpd="sng" w="9525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'Wzrost w województwach'!$B$31:$IC$31</c:f>
            </c:strRef>
          </c:cat>
          <c:val>
            <c:numRef>
              <c:f>'Wzrost w województwach'!$B$33:$IC$33</c:f>
              <c:numCache/>
            </c:numRef>
          </c:val>
          <c:smooth val="0"/>
        </c:ser>
        <c:ser>
          <c:idx val="2"/>
          <c:order val="2"/>
          <c:tx>
            <c:strRef>
              <c:f>'Wzrost w województwach'!$A$34</c:f>
            </c:strRef>
          </c:tx>
          <c:spPr>
            <a:ln cmpd="sng" w="9525">
              <a:solidFill>
                <a:srgbClr val="BF9000"/>
              </a:solidFill>
            </a:ln>
          </c:spPr>
          <c:marker>
            <c:symbol val="none"/>
          </c:marker>
          <c:cat>
            <c:strRef>
              <c:f>'Wzrost w województwach'!$B$31:$IC$31</c:f>
            </c:strRef>
          </c:cat>
          <c:val>
            <c:numRef>
              <c:f>'Wzrost w województwach'!$B$34:$IC$34</c:f>
              <c:numCache/>
            </c:numRef>
          </c:val>
          <c:smooth val="0"/>
        </c:ser>
        <c:ser>
          <c:idx val="3"/>
          <c:order val="3"/>
          <c:tx>
            <c:strRef>
              <c:f>'Wzrost w województwach'!$A$35</c:f>
            </c:strRef>
          </c:tx>
          <c:spPr>
            <a:ln cmpd="sng" w="9525">
              <a:solidFill>
                <a:schemeClr val="accent4"/>
              </a:solidFill>
            </a:ln>
          </c:spPr>
          <c:marker>
            <c:symbol val="none"/>
          </c:marker>
          <c:cat>
            <c:strRef>
              <c:f>'Wzrost w województwach'!$B$31:$IC$31</c:f>
            </c:strRef>
          </c:cat>
          <c:val>
            <c:numRef>
              <c:f>'Wzrost w województwach'!$B$35:$IC$35</c:f>
              <c:numCache/>
            </c:numRef>
          </c:val>
          <c:smooth val="0"/>
        </c:ser>
        <c:ser>
          <c:idx val="4"/>
          <c:order val="4"/>
          <c:tx>
            <c:strRef>
              <c:f>'Wzrost w województwach'!$A$36</c:f>
            </c:strRef>
          </c:tx>
          <c:spPr>
            <a:ln cmpd="sng" w="9525">
              <a:solidFill>
                <a:schemeClr val="accent5"/>
              </a:solidFill>
            </a:ln>
          </c:spPr>
          <c:marker>
            <c:symbol val="none"/>
          </c:marker>
          <c:cat>
            <c:strRef>
              <c:f>'Wzrost w województwach'!$B$31:$IC$31</c:f>
            </c:strRef>
          </c:cat>
          <c:val>
            <c:numRef>
              <c:f>'Wzrost w województwach'!$B$36:$IC$36</c:f>
              <c:numCache/>
            </c:numRef>
          </c:val>
          <c:smooth val="0"/>
        </c:ser>
        <c:ser>
          <c:idx val="5"/>
          <c:order val="5"/>
          <c:tx>
            <c:strRef>
              <c:f>'Wzrost w województwach'!$A$37</c:f>
            </c:strRef>
          </c:tx>
          <c:spPr>
            <a:ln cmpd="sng" w="9525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'Wzrost w województwach'!$B$31:$IC$31</c:f>
            </c:strRef>
          </c:cat>
          <c:val>
            <c:numRef>
              <c:f>'Wzrost w województwach'!$B$37:$IC$37</c:f>
              <c:numCache/>
            </c:numRef>
          </c:val>
          <c:smooth val="0"/>
        </c:ser>
        <c:ser>
          <c:idx val="6"/>
          <c:order val="6"/>
          <c:tx>
            <c:strRef>
              <c:f>'Wzrost w województwach'!$A$38</c:f>
            </c:strRef>
          </c:tx>
          <c:spPr>
            <a:ln cmpd="sng" w="9525">
              <a:solidFill>
                <a:srgbClr val="9900FF"/>
              </a:solidFill>
            </a:ln>
          </c:spPr>
          <c:marker>
            <c:symbol val="none"/>
          </c:marker>
          <c:cat>
            <c:strRef>
              <c:f>'Wzrost w województwach'!$B$31:$IC$31</c:f>
            </c:strRef>
          </c:cat>
          <c:val>
            <c:numRef>
              <c:f>'Wzrost w województwach'!$B$38:$IC$38</c:f>
              <c:numCache/>
            </c:numRef>
          </c:val>
          <c:smooth val="0"/>
        </c:ser>
        <c:ser>
          <c:idx val="7"/>
          <c:order val="7"/>
          <c:tx>
            <c:strRef>
              <c:f>'Wzrost w województwach'!$A$39</c:f>
            </c:strRef>
          </c:tx>
          <c:spPr>
            <a:ln cmpd="sng" w="9525">
              <a:solidFill>
                <a:schemeClr val="accent2">
                  <a:lumOff val="30000"/>
                </a:schemeClr>
              </a:solidFill>
            </a:ln>
          </c:spPr>
          <c:marker>
            <c:symbol val="none"/>
          </c:marker>
          <c:cat>
            <c:strRef>
              <c:f>'Wzrost w województwach'!$B$31:$IC$31</c:f>
            </c:strRef>
          </c:cat>
          <c:val>
            <c:numRef>
              <c:f>'Wzrost w województwach'!$B$39:$IC$39</c:f>
              <c:numCache/>
            </c:numRef>
          </c:val>
          <c:smooth val="0"/>
        </c:ser>
        <c:ser>
          <c:idx val="8"/>
          <c:order val="8"/>
          <c:tx>
            <c:strRef>
              <c:f>'Wzrost w województwach'!$A$40</c:f>
            </c:strRef>
          </c:tx>
          <c:spPr>
            <a:ln cmpd="sng" w="9525">
              <a:solidFill>
                <a:srgbClr val="FFD966"/>
              </a:solidFill>
            </a:ln>
          </c:spPr>
          <c:marker>
            <c:symbol val="none"/>
          </c:marker>
          <c:cat>
            <c:strRef>
              <c:f>'Wzrost w województwach'!$B$31:$IC$31</c:f>
            </c:strRef>
          </c:cat>
          <c:val>
            <c:numRef>
              <c:f>'Wzrost w województwach'!$B$40:$IC$40</c:f>
              <c:numCache/>
            </c:numRef>
          </c:val>
          <c:smooth val="0"/>
        </c:ser>
        <c:ser>
          <c:idx val="9"/>
          <c:order val="9"/>
          <c:tx>
            <c:strRef>
              <c:f>'Wzrost w województwach'!$A$41</c:f>
            </c:strRef>
          </c:tx>
          <c:spPr>
            <a:ln cmpd="sng" w="9525">
              <a:solidFill>
                <a:srgbClr val="38761D"/>
              </a:solidFill>
            </a:ln>
          </c:spPr>
          <c:marker>
            <c:symbol val="none"/>
          </c:marker>
          <c:cat>
            <c:strRef>
              <c:f>'Wzrost w województwach'!$B$31:$IC$31</c:f>
            </c:strRef>
          </c:cat>
          <c:val>
            <c:numRef>
              <c:f>'Wzrost w województwach'!$B$41:$IC$41</c:f>
              <c:numCache/>
            </c:numRef>
          </c:val>
          <c:smooth val="0"/>
        </c:ser>
        <c:ser>
          <c:idx val="10"/>
          <c:order val="10"/>
          <c:tx>
            <c:strRef>
              <c:f>'Wzrost w województwach'!$A$42</c:f>
            </c:strRef>
          </c:tx>
          <c:spPr>
            <a:ln cmpd="sng" w="9525">
              <a:solidFill>
                <a:srgbClr val="980000"/>
              </a:solidFill>
            </a:ln>
          </c:spPr>
          <c:marker>
            <c:symbol val="none"/>
          </c:marker>
          <c:cat>
            <c:strRef>
              <c:f>'Wzrost w województwach'!$B$31:$IC$31</c:f>
            </c:strRef>
          </c:cat>
          <c:val>
            <c:numRef>
              <c:f>'Wzrost w województwach'!$B$42:$IC$42</c:f>
              <c:numCache/>
            </c:numRef>
          </c:val>
          <c:smooth val="0"/>
        </c:ser>
        <c:ser>
          <c:idx val="11"/>
          <c:order val="11"/>
          <c:tx>
            <c:strRef>
              <c:f>'Wzrost w województwach'!$A$43</c:f>
            </c:strRef>
          </c:tx>
          <c:spPr>
            <a:ln cmpd="sng" w="9525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'Wzrost w województwach'!$B$31:$IC$31</c:f>
            </c:strRef>
          </c:cat>
          <c:val>
            <c:numRef>
              <c:f>'Wzrost w województwach'!$B$43:$IC$43</c:f>
              <c:numCache/>
            </c:numRef>
          </c:val>
          <c:smooth val="0"/>
        </c:ser>
        <c:ser>
          <c:idx val="12"/>
          <c:order val="12"/>
          <c:tx>
            <c:strRef>
              <c:f>'Wzrost w województwach'!$A$44</c:f>
            </c:strRef>
          </c:tx>
          <c:spPr>
            <a:ln cmpd="sng" w="9525">
              <a:solidFill>
                <a:srgbClr val="6D9EEB"/>
              </a:solidFill>
            </a:ln>
          </c:spPr>
          <c:marker>
            <c:symbol val="none"/>
          </c:marker>
          <c:cat>
            <c:strRef>
              <c:f>'Wzrost w województwach'!$B$31:$IC$31</c:f>
            </c:strRef>
          </c:cat>
          <c:val>
            <c:numRef>
              <c:f>'Wzrost w województwach'!$B$44:$IC$44</c:f>
              <c:numCache/>
            </c:numRef>
          </c:val>
          <c:smooth val="0"/>
        </c:ser>
        <c:ser>
          <c:idx val="13"/>
          <c:order val="13"/>
          <c:tx>
            <c:strRef>
              <c:f>'Wzrost w województwach'!$A$45</c:f>
            </c:strRef>
          </c:tx>
          <c:spPr>
            <a:ln cmpd="sng" w="9525">
              <a:solidFill>
                <a:srgbClr val="FF00FF"/>
              </a:solidFill>
            </a:ln>
          </c:spPr>
          <c:marker>
            <c:symbol val="none"/>
          </c:marker>
          <c:cat>
            <c:strRef>
              <c:f>'Wzrost w województwach'!$B$31:$IC$31</c:f>
            </c:strRef>
          </c:cat>
          <c:val>
            <c:numRef>
              <c:f>'Wzrost w województwach'!$B$45:$IC$45</c:f>
              <c:numCache/>
            </c:numRef>
          </c:val>
          <c:smooth val="0"/>
        </c:ser>
        <c:ser>
          <c:idx val="14"/>
          <c:order val="14"/>
          <c:tx>
            <c:strRef>
              <c:f>'Wzrost w województwach'!$A$46</c:f>
            </c:strRef>
          </c:tx>
          <c:spPr>
            <a:ln cmpd="sng" w="9525">
              <a:solidFill>
                <a:srgbClr val="7F6000"/>
              </a:solidFill>
            </a:ln>
          </c:spPr>
          <c:marker>
            <c:symbol val="none"/>
          </c:marker>
          <c:cat>
            <c:strRef>
              <c:f>'Wzrost w województwach'!$B$31:$IC$31</c:f>
            </c:strRef>
          </c:cat>
          <c:val>
            <c:numRef>
              <c:f>'Wzrost w województwach'!$B$46:$IC$46</c:f>
              <c:numCache/>
            </c:numRef>
          </c:val>
          <c:smooth val="0"/>
        </c:ser>
        <c:ser>
          <c:idx val="15"/>
          <c:order val="15"/>
          <c:tx>
            <c:strRef>
              <c:f>'Wzrost w województwach'!$A$47</c:f>
            </c:strRef>
          </c:tx>
          <c:spPr>
            <a:ln cmpd="sng" w="9525">
              <a:solidFill>
                <a:srgbClr val="C27BA0"/>
              </a:solidFill>
            </a:ln>
          </c:spPr>
          <c:marker>
            <c:symbol val="none"/>
          </c:marker>
          <c:cat>
            <c:strRef>
              <c:f>'Wzrost w województwach'!$B$31:$IC$31</c:f>
            </c:strRef>
          </c:cat>
          <c:val>
            <c:numRef>
              <c:f>'Wzrost w województwach'!$B$47:$IC$47</c:f>
              <c:numCache/>
            </c:numRef>
          </c:val>
          <c:smooth val="0"/>
        </c:ser>
        <c:axId val="1689401389"/>
        <c:axId val="280695419"/>
      </c:lineChart>
      <c:catAx>
        <c:axId val="16894013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80695419"/>
      </c:catAx>
      <c:valAx>
        <c:axId val="28069541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89401389"/>
      </c:valAx>
    </c:plotArea>
    <c:plotVisOnly val="1"/>
  </c:chart>
  <c:spPr>
    <a:solidFill>
      <a:srgbClr val="FFFEFE"/>
    </a:solidFill>
  </c:spPr>
</c:chartSpace>
</file>

<file path=xl/charts/chart1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  <a:latin typeface="Roboto"/>
              </a:defRPr>
            </a:pPr>
            <a:r>
              <a:rPr b="1" sz="1200">
                <a:solidFill>
                  <a:srgbClr val="000000"/>
                </a:solidFill>
                <a:latin typeface="Roboto"/>
              </a:rPr>
              <a:t>Aktywne przypadki według województw: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'Wzrost w województwach'!$A$132</c:f>
            </c:strRef>
          </c:tx>
          <c:spPr>
            <a:ln cmpd="sng" w="9525">
              <a:solidFill>
                <a:srgbClr val="0000FF"/>
              </a:solidFill>
            </a:ln>
          </c:spPr>
          <c:marker>
            <c:symbol val="none"/>
          </c:marker>
          <c:cat>
            <c:strRef>
              <c:f>'Wzrost w województwach'!$B$131:$IC$131</c:f>
            </c:strRef>
          </c:cat>
          <c:val>
            <c:numRef>
              <c:f>'Wzrost w województwach'!$B$132:$IC$132</c:f>
              <c:numCache/>
            </c:numRef>
          </c:val>
          <c:smooth val="0"/>
        </c:ser>
        <c:ser>
          <c:idx val="1"/>
          <c:order val="1"/>
          <c:tx>
            <c:strRef>
              <c:f>'Wzrost w województwach'!$A$133</c:f>
            </c:strRef>
          </c:tx>
          <c:spPr>
            <a:ln cmpd="sng" w="9525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'Wzrost w województwach'!$B$131:$IC$131</c:f>
            </c:strRef>
          </c:cat>
          <c:val>
            <c:numRef>
              <c:f>'Wzrost w województwach'!$B$133:$IC$133</c:f>
              <c:numCache/>
            </c:numRef>
          </c:val>
          <c:smooth val="0"/>
        </c:ser>
        <c:ser>
          <c:idx val="2"/>
          <c:order val="2"/>
          <c:tx>
            <c:strRef>
              <c:f>'Wzrost w województwach'!$A$134</c:f>
            </c:strRef>
          </c:tx>
          <c:spPr>
            <a:ln cmpd="sng" w="9525">
              <a:solidFill>
                <a:srgbClr val="BF9000"/>
              </a:solidFill>
            </a:ln>
          </c:spPr>
          <c:marker>
            <c:symbol val="none"/>
          </c:marker>
          <c:cat>
            <c:strRef>
              <c:f>'Wzrost w województwach'!$B$131:$IC$131</c:f>
            </c:strRef>
          </c:cat>
          <c:val>
            <c:numRef>
              <c:f>'Wzrost w województwach'!$B$134:$IC$134</c:f>
              <c:numCache/>
            </c:numRef>
          </c:val>
          <c:smooth val="0"/>
        </c:ser>
        <c:ser>
          <c:idx val="3"/>
          <c:order val="3"/>
          <c:tx>
            <c:strRef>
              <c:f>'Wzrost w województwach'!$A$135</c:f>
            </c:strRef>
          </c:tx>
          <c:spPr>
            <a:ln cmpd="sng" w="9525">
              <a:solidFill>
                <a:schemeClr val="accent4"/>
              </a:solidFill>
            </a:ln>
          </c:spPr>
          <c:marker>
            <c:symbol val="none"/>
          </c:marker>
          <c:cat>
            <c:strRef>
              <c:f>'Wzrost w województwach'!$B$131:$IC$131</c:f>
            </c:strRef>
          </c:cat>
          <c:val>
            <c:numRef>
              <c:f>'Wzrost w województwach'!$B$135:$IC$135</c:f>
              <c:numCache/>
            </c:numRef>
          </c:val>
          <c:smooth val="0"/>
        </c:ser>
        <c:ser>
          <c:idx val="4"/>
          <c:order val="4"/>
          <c:tx>
            <c:strRef>
              <c:f>'Wzrost w województwach'!$A$136</c:f>
            </c:strRef>
          </c:tx>
          <c:spPr>
            <a:ln cmpd="sng" w="9525">
              <a:solidFill>
                <a:schemeClr val="accent5"/>
              </a:solidFill>
            </a:ln>
          </c:spPr>
          <c:marker>
            <c:symbol val="none"/>
          </c:marker>
          <c:cat>
            <c:strRef>
              <c:f>'Wzrost w województwach'!$B$131:$IC$131</c:f>
            </c:strRef>
          </c:cat>
          <c:val>
            <c:numRef>
              <c:f>'Wzrost w województwach'!$B$136:$IC$136</c:f>
              <c:numCache/>
            </c:numRef>
          </c:val>
          <c:smooth val="0"/>
        </c:ser>
        <c:ser>
          <c:idx val="5"/>
          <c:order val="5"/>
          <c:tx>
            <c:strRef>
              <c:f>'Wzrost w województwach'!$A$137</c:f>
            </c:strRef>
          </c:tx>
          <c:spPr>
            <a:ln cmpd="sng" w="9525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'Wzrost w województwach'!$B$131:$IC$131</c:f>
            </c:strRef>
          </c:cat>
          <c:val>
            <c:numRef>
              <c:f>'Wzrost w województwach'!$B$137:$IC$137</c:f>
              <c:numCache/>
            </c:numRef>
          </c:val>
          <c:smooth val="0"/>
        </c:ser>
        <c:ser>
          <c:idx val="6"/>
          <c:order val="6"/>
          <c:tx>
            <c:strRef>
              <c:f>'Wzrost w województwach'!$A$138</c:f>
            </c:strRef>
          </c:tx>
          <c:spPr>
            <a:ln cmpd="sng" w="9525">
              <a:solidFill>
                <a:srgbClr val="9900FF"/>
              </a:solidFill>
            </a:ln>
          </c:spPr>
          <c:marker>
            <c:symbol val="none"/>
          </c:marker>
          <c:cat>
            <c:strRef>
              <c:f>'Wzrost w województwach'!$B$131:$IC$131</c:f>
            </c:strRef>
          </c:cat>
          <c:val>
            <c:numRef>
              <c:f>'Wzrost w województwach'!$B$138:$IC$138</c:f>
              <c:numCache/>
            </c:numRef>
          </c:val>
          <c:smooth val="0"/>
        </c:ser>
        <c:ser>
          <c:idx val="7"/>
          <c:order val="7"/>
          <c:tx>
            <c:strRef>
              <c:f>'Wzrost w województwach'!$A$139</c:f>
            </c:strRef>
          </c:tx>
          <c:spPr>
            <a:ln cmpd="sng" w="9525">
              <a:solidFill>
                <a:schemeClr val="accent2">
                  <a:lumOff val="30000"/>
                </a:schemeClr>
              </a:solidFill>
            </a:ln>
          </c:spPr>
          <c:marker>
            <c:symbol val="none"/>
          </c:marker>
          <c:cat>
            <c:strRef>
              <c:f>'Wzrost w województwach'!$B$131:$IC$131</c:f>
            </c:strRef>
          </c:cat>
          <c:val>
            <c:numRef>
              <c:f>'Wzrost w województwach'!$B$139:$IC$139</c:f>
              <c:numCache/>
            </c:numRef>
          </c:val>
          <c:smooth val="0"/>
        </c:ser>
        <c:ser>
          <c:idx val="8"/>
          <c:order val="8"/>
          <c:tx>
            <c:strRef>
              <c:f>'Wzrost w województwach'!$A$140</c:f>
            </c:strRef>
          </c:tx>
          <c:spPr>
            <a:ln cmpd="sng" w="9525">
              <a:solidFill>
                <a:srgbClr val="FFD966"/>
              </a:solidFill>
            </a:ln>
          </c:spPr>
          <c:marker>
            <c:symbol val="none"/>
          </c:marker>
          <c:cat>
            <c:strRef>
              <c:f>'Wzrost w województwach'!$B$131:$IC$131</c:f>
            </c:strRef>
          </c:cat>
          <c:val>
            <c:numRef>
              <c:f>'Wzrost w województwach'!$B$140:$IC$140</c:f>
              <c:numCache/>
            </c:numRef>
          </c:val>
          <c:smooth val="0"/>
        </c:ser>
        <c:ser>
          <c:idx val="9"/>
          <c:order val="9"/>
          <c:tx>
            <c:strRef>
              <c:f>'Wzrost w województwach'!$A$141</c:f>
            </c:strRef>
          </c:tx>
          <c:spPr>
            <a:ln cmpd="sng" w="9525">
              <a:solidFill>
                <a:srgbClr val="38761D"/>
              </a:solidFill>
            </a:ln>
          </c:spPr>
          <c:marker>
            <c:symbol val="none"/>
          </c:marker>
          <c:cat>
            <c:strRef>
              <c:f>'Wzrost w województwach'!$B$131:$IC$131</c:f>
            </c:strRef>
          </c:cat>
          <c:val>
            <c:numRef>
              <c:f>'Wzrost w województwach'!$B$141:$IC$141</c:f>
              <c:numCache/>
            </c:numRef>
          </c:val>
          <c:smooth val="0"/>
        </c:ser>
        <c:ser>
          <c:idx val="10"/>
          <c:order val="10"/>
          <c:tx>
            <c:strRef>
              <c:f>'Wzrost w województwach'!$A$142</c:f>
            </c:strRef>
          </c:tx>
          <c:spPr>
            <a:ln cmpd="sng" w="9525">
              <a:solidFill>
                <a:srgbClr val="980000"/>
              </a:solidFill>
            </a:ln>
          </c:spPr>
          <c:marker>
            <c:symbol val="none"/>
          </c:marker>
          <c:cat>
            <c:strRef>
              <c:f>'Wzrost w województwach'!$B$131:$IC$131</c:f>
            </c:strRef>
          </c:cat>
          <c:val>
            <c:numRef>
              <c:f>'Wzrost w województwach'!$B$142:$IC$142</c:f>
              <c:numCache/>
            </c:numRef>
          </c:val>
          <c:smooth val="0"/>
        </c:ser>
        <c:ser>
          <c:idx val="11"/>
          <c:order val="11"/>
          <c:tx>
            <c:strRef>
              <c:f>'Wzrost w województwach'!$A$143</c:f>
            </c:strRef>
          </c:tx>
          <c:spPr>
            <a:ln cmpd="sng" w="9525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'Wzrost w województwach'!$B$131:$IC$131</c:f>
            </c:strRef>
          </c:cat>
          <c:val>
            <c:numRef>
              <c:f>'Wzrost w województwach'!$B$143:$IC$143</c:f>
              <c:numCache/>
            </c:numRef>
          </c:val>
          <c:smooth val="0"/>
        </c:ser>
        <c:ser>
          <c:idx val="12"/>
          <c:order val="12"/>
          <c:tx>
            <c:strRef>
              <c:f>'Wzrost w województwach'!$A$144</c:f>
            </c:strRef>
          </c:tx>
          <c:spPr>
            <a:ln cmpd="sng" w="9525">
              <a:solidFill>
                <a:srgbClr val="6D9EEB"/>
              </a:solidFill>
            </a:ln>
          </c:spPr>
          <c:marker>
            <c:symbol val="none"/>
          </c:marker>
          <c:cat>
            <c:strRef>
              <c:f>'Wzrost w województwach'!$B$131:$IC$131</c:f>
            </c:strRef>
          </c:cat>
          <c:val>
            <c:numRef>
              <c:f>'Wzrost w województwach'!$B$144:$IC$144</c:f>
              <c:numCache/>
            </c:numRef>
          </c:val>
          <c:smooth val="0"/>
        </c:ser>
        <c:ser>
          <c:idx val="13"/>
          <c:order val="13"/>
          <c:tx>
            <c:strRef>
              <c:f>'Wzrost w województwach'!$A$145</c:f>
            </c:strRef>
          </c:tx>
          <c:spPr>
            <a:ln cmpd="sng" w="9525">
              <a:solidFill>
                <a:srgbClr val="FF00FF"/>
              </a:solidFill>
            </a:ln>
          </c:spPr>
          <c:marker>
            <c:symbol val="none"/>
          </c:marker>
          <c:cat>
            <c:strRef>
              <c:f>'Wzrost w województwach'!$B$131:$IC$131</c:f>
            </c:strRef>
          </c:cat>
          <c:val>
            <c:numRef>
              <c:f>'Wzrost w województwach'!$B$145:$IC$145</c:f>
              <c:numCache/>
            </c:numRef>
          </c:val>
          <c:smooth val="0"/>
        </c:ser>
        <c:ser>
          <c:idx val="14"/>
          <c:order val="14"/>
          <c:tx>
            <c:strRef>
              <c:f>'Wzrost w województwach'!$A$146</c:f>
            </c:strRef>
          </c:tx>
          <c:spPr>
            <a:ln cmpd="sng" w="9525">
              <a:solidFill>
                <a:srgbClr val="7F6000"/>
              </a:solidFill>
            </a:ln>
          </c:spPr>
          <c:marker>
            <c:symbol val="none"/>
          </c:marker>
          <c:cat>
            <c:strRef>
              <c:f>'Wzrost w województwach'!$B$131:$IC$131</c:f>
            </c:strRef>
          </c:cat>
          <c:val>
            <c:numRef>
              <c:f>'Wzrost w województwach'!$B$146:$IC$146</c:f>
              <c:numCache/>
            </c:numRef>
          </c:val>
          <c:smooth val="0"/>
        </c:ser>
        <c:ser>
          <c:idx val="15"/>
          <c:order val="15"/>
          <c:tx>
            <c:strRef>
              <c:f>'Wzrost w województwach'!$A$147</c:f>
            </c:strRef>
          </c:tx>
          <c:spPr>
            <a:ln cmpd="sng" w="9525">
              <a:solidFill>
                <a:srgbClr val="C27BA0"/>
              </a:solidFill>
            </a:ln>
          </c:spPr>
          <c:marker>
            <c:symbol val="none"/>
          </c:marker>
          <c:cat>
            <c:strRef>
              <c:f>'Wzrost w województwach'!$B$131:$IC$131</c:f>
            </c:strRef>
          </c:cat>
          <c:val>
            <c:numRef>
              <c:f>'Wzrost w województwach'!$B$147:$IC$147</c:f>
              <c:numCache/>
            </c:numRef>
          </c:val>
          <c:smooth val="0"/>
        </c:ser>
        <c:axId val="749823303"/>
        <c:axId val="613467883"/>
      </c:lineChart>
      <c:catAx>
        <c:axId val="7498233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13467883"/>
      </c:catAx>
      <c:valAx>
        <c:axId val="61346788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49823303"/>
      </c:valAx>
    </c:plotArea>
    <c:plotVisOnly val="1"/>
  </c:chart>
  <c:spPr>
    <a:solidFill>
      <a:srgbClr val="FFFEFD"/>
    </a:solidFill>
  </c:spPr>
</c:chartSpace>
</file>

<file path=xl/charts/chart1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  <a:latin typeface="Roboto"/>
              </a:defRPr>
            </a:pPr>
            <a:r>
              <a:rPr b="1" sz="1200">
                <a:solidFill>
                  <a:srgbClr val="000000"/>
                </a:solidFill>
                <a:latin typeface="Roboto"/>
              </a:rPr>
              <a:t>Suma zgonów według województw: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'Wzrost w województwach'!$A$72</c:f>
            </c:strRef>
          </c:tx>
          <c:spPr>
            <a:ln cmpd="sng" w="9525">
              <a:solidFill>
                <a:srgbClr val="0000FF"/>
              </a:solidFill>
            </a:ln>
          </c:spPr>
          <c:marker>
            <c:symbol val="none"/>
          </c:marker>
          <c:cat>
            <c:strRef>
              <c:f>'Wzrost w województwach'!$B$71:$IC$71</c:f>
            </c:strRef>
          </c:cat>
          <c:val>
            <c:numRef>
              <c:f>'Wzrost w województwach'!$B$72:$IC$72</c:f>
              <c:numCache/>
            </c:numRef>
          </c:val>
          <c:smooth val="0"/>
        </c:ser>
        <c:ser>
          <c:idx val="1"/>
          <c:order val="1"/>
          <c:tx>
            <c:strRef>
              <c:f>'Wzrost w województwach'!$A$73</c:f>
            </c:strRef>
          </c:tx>
          <c:spPr>
            <a:ln cmpd="sng" w="9525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'Wzrost w województwach'!$B$71:$IC$71</c:f>
            </c:strRef>
          </c:cat>
          <c:val>
            <c:numRef>
              <c:f>'Wzrost w województwach'!$B$73:$IC$73</c:f>
              <c:numCache/>
            </c:numRef>
          </c:val>
          <c:smooth val="0"/>
        </c:ser>
        <c:ser>
          <c:idx val="2"/>
          <c:order val="2"/>
          <c:tx>
            <c:strRef>
              <c:f>'Wzrost w województwach'!$A$74</c:f>
            </c:strRef>
          </c:tx>
          <c:spPr>
            <a:ln cmpd="sng" w="9525">
              <a:solidFill>
                <a:srgbClr val="BF9000"/>
              </a:solidFill>
            </a:ln>
          </c:spPr>
          <c:marker>
            <c:symbol val="none"/>
          </c:marker>
          <c:cat>
            <c:strRef>
              <c:f>'Wzrost w województwach'!$B$71:$IC$71</c:f>
            </c:strRef>
          </c:cat>
          <c:val>
            <c:numRef>
              <c:f>'Wzrost w województwach'!$B$74:$IC$74</c:f>
              <c:numCache/>
            </c:numRef>
          </c:val>
          <c:smooth val="0"/>
        </c:ser>
        <c:ser>
          <c:idx val="3"/>
          <c:order val="3"/>
          <c:tx>
            <c:strRef>
              <c:f>'Wzrost w województwach'!$A$75</c:f>
            </c:strRef>
          </c:tx>
          <c:spPr>
            <a:ln cmpd="sng" w="9525">
              <a:solidFill>
                <a:schemeClr val="accent4"/>
              </a:solidFill>
            </a:ln>
          </c:spPr>
          <c:marker>
            <c:symbol val="none"/>
          </c:marker>
          <c:cat>
            <c:strRef>
              <c:f>'Wzrost w województwach'!$B$71:$IC$71</c:f>
            </c:strRef>
          </c:cat>
          <c:val>
            <c:numRef>
              <c:f>'Wzrost w województwach'!$B$75:$IC$75</c:f>
              <c:numCache/>
            </c:numRef>
          </c:val>
          <c:smooth val="0"/>
        </c:ser>
        <c:ser>
          <c:idx val="4"/>
          <c:order val="4"/>
          <c:tx>
            <c:strRef>
              <c:f>'Wzrost w województwach'!$A$76</c:f>
            </c:strRef>
          </c:tx>
          <c:spPr>
            <a:ln cmpd="sng" w="9525">
              <a:solidFill>
                <a:schemeClr val="accent5"/>
              </a:solidFill>
            </a:ln>
          </c:spPr>
          <c:marker>
            <c:symbol val="none"/>
          </c:marker>
          <c:cat>
            <c:strRef>
              <c:f>'Wzrost w województwach'!$B$71:$IC$71</c:f>
            </c:strRef>
          </c:cat>
          <c:val>
            <c:numRef>
              <c:f>'Wzrost w województwach'!$B$76:$IC$76</c:f>
              <c:numCache/>
            </c:numRef>
          </c:val>
          <c:smooth val="0"/>
        </c:ser>
        <c:ser>
          <c:idx val="5"/>
          <c:order val="5"/>
          <c:tx>
            <c:strRef>
              <c:f>'Wzrost w województwach'!$A$77</c:f>
            </c:strRef>
          </c:tx>
          <c:spPr>
            <a:ln cmpd="sng" w="9525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'Wzrost w województwach'!$B$71:$IC$71</c:f>
            </c:strRef>
          </c:cat>
          <c:val>
            <c:numRef>
              <c:f>'Wzrost w województwach'!$B$77:$IC$77</c:f>
              <c:numCache/>
            </c:numRef>
          </c:val>
          <c:smooth val="0"/>
        </c:ser>
        <c:ser>
          <c:idx val="6"/>
          <c:order val="6"/>
          <c:tx>
            <c:strRef>
              <c:f>'Wzrost w województwach'!$A$78</c:f>
            </c:strRef>
          </c:tx>
          <c:spPr>
            <a:ln cmpd="sng" w="9525">
              <a:solidFill>
                <a:srgbClr val="9900FF"/>
              </a:solidFill>
            </a:ln>
          </c:spPr>
          <c:marker>
            <c:symbol val="none"/>
          </c:marker>
          <c:cat>
            <c:strRef>
              <c:f>'Wzrost w województwach'!$B$71:$IC$71</c:f>
            </c:strRef>
          </c:cat>
          <c:val>
            <c:numRef>
              <c:f>'Wzrost w województwach'!$B$78:$IC$78</c:f>
              <c:numCache/>
            </c:numRef>
          </c:val>
          <c:smooth val="0"/>
        </c:ser>
        <c:ser>
          <c:idx val="7"/>
          <c:order val="7"/>
          <c:tx>
            <c:strRef>
              <c:f>'Wzrost w województwach'!$A$79</c:f>
            </c:strRef>
          </c:tx>
          <c:spPr>
            <a:ln cmpd="sng" w="9525">
              <a:solidFill>
                <a:schemeClr val="accent2">
                  <a:lumOff val="30000"/>
                </a:schemeClr>
              </a:solidFill>
            </a:ln>
          </c:spPr>
          <c:marker>
            <c:symbol val="none"/>
          </c:marker>
          <c:cat>
            <c:strRef>
              <c:f>'Wzrost w województwach'!$B$71:$IC$71</c:f>
            </c:strRef>
          </c:cat>
          <c:val>
            <c:numRef>
              <c:f>'Wzrost w województwach'!$B$79:$IC$79</c:f>
              <c:numCache/>
            </c:numRef>
          </c:val>
          <c:smooth val="0"/>
        </c:ser>
        <c:ser>
          <c:idx val="8"/>
          <c:order val="8"/>
          <c:tx>
            <c:strRef>
              <c:f>'Wzrost w województwach'!$A$80</c:f>
            </c:strRef>
          </c:tx>
          <c:spPr>
            <a:ln cmpd="sng" w="9525">
              <a:solidFill>
                <a:srgbClr val="FFD966"/>
              </a:solidFill>
            </a:ln>
          </c:spPr>
          <c:marker>
            <c:symbol val="none"/>
          </c:marker>
          <c:cat>
            <c:strRef>
              <c:f>'Wzrost w województwach'!$B$71:$IC$71</c:f>
            </c:strRef>
          </c:cat>
          <c:val>
            <c:numRef>
              <c:f>'Wzrost w województwach'!$B$80:$IC$80</c:f>
              <c:numCache/>
            </c:numRef>
          </c:val>
          <c:smooth val="0"/>
        </c:ser>
        <c:ser>
          <c:idx val="9"/>
          <c:order val="9"/>
          <c:tx>
            <c:strRef>
              <c:f>'Wzrost w województwach'!$A$81</c:f>
            </c:strRef>
          </c:tx>
          <c:spPr>
            <a:ln cmpd="sng" w="9525">
              <a:solidFill>
                <a:srgbClr val="38761D"/>
              </a:solidFill>
            </a:ln>
          </c:spPr>
          <c:marker>
            <c:symbol val="none"/>
          </c:marker>
          <c:cat>
            <c:strRef>
              <c:f>'Wzrost w województwach'!$B$71:$IC$71</c:f>
            </c:strRef>
          </c:cat>
          <c:val>
            <c:numRef>
              <c:f>'Wzrost w województwach'!$B$81:$IC$81</c:f>
              <c:numCache/>
            </c:numRef>
          </c:val>
          <c:smooth val="0"/>
        </c:ser>
        <c:ser>
          <c:idx val="10"/>
          <c:order val="10"/>
          <c:tx>
            <c:strRef>
              <c:f>'Wzrost w województwach'!$A$82</c:f>
            </c:strRef>
          </c:tx>
          <c:spPr>
            <a:ln cmpd="sng" w="9525">
              <a:solidFill>
                <a:srgbClr val="980000"/>
              </a:solidFill>
            </a:ln>
          </c:spPr>
          <c:marker>
            <c:symbol val="none"/>
          </c:marker>
          <c:cat>
            <c:strRef>
              <c:f>'Wzrost w województwach'!$B$71:$IC$71</c:f>
            </c:strRef>
          </c:cat>
          <c:val>
            <c:numRef>
              <c:f>'Wzrost w województwach'!$B$82:$IC$82</c:f>
              <c:numCache/>
            </c:numRef>
          </c:val>
          <c:smooth val="0"/>
        </c:ser>
        <c:ser>
          <c:idx val="11"/>
          <c:order val="11"/>
          <c:tx>
            <c:strRef>
              <c:f>'Wzrost w województwach'!$A$83</c:f>
            </c:strRef>
          </c:tx>
          <c:spPr>
            <a:ln cmpd="sng" w="9525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'Wzrost w województwach'!$B$71:$IC$71</c:f>
            </c:strRef>
          </c:cat>
          <c:val>
            <c:numRef>
              <c:f>'Wzrost w województwach'!$B$83:$IC$83</c:f>
              <c:numCache/>
            </c:numRef>
          </c:val>
          <c:smooth val="0"/>
        </c:ser>
        <c:ser>
          <c:idx val="12"/>
          <c:order val="12"/>
          <c:tx>
            <c:strRef>
              <c:f>'Wzrost w województwach'!$A$84</c:f>
            </c:strRef>
          </c:tx>
          <c:spPr>
            <a:ln cmpd="sng" w="9525">
              <a:solidFill>
                <a:srgbClr val="6D9EEB"/>
              </a:solidFill>
            </a:ln>
          </c:spPr>
          <c:marker>
            <c:symbol val="none"/>
          </c:marker>
          <c:cat>
            <c:strRef>
              <c:f>'Wzrost w województwach'!$B$71:$IC$71</c:f>
            </c:strRef>
          </c:cat>
          <c:val>
            <c:numRef>
              <c:f>'Wzrost w województwach'!$B$84:$IC$84</c:f>
              <c:numCache/>
            </c:numRef>
          </c:val>
          <c:smooth val="0"/>
        </c:ser>
        <c:ser>
          <c:idx val="13"/>
          <c:order val="13"/>
          <c:tx>
            <c:strRef>
              <c:f>'Wzrost w województwach'!$A$85</c:f>
            </c:strRef>
          </c:tx>
          <c:spPr>
            <a:ln cmpd="sng" w="9525">
              <a:solidFill>
                <a:srgbClr val="FF00FF"/>
              </a:solidFill>
            </a:ln>
          </c:spPr>
          <c:marker>
            <c:symbol val="none"/>
          </c:marker>
          <c:cat>
            <c:strRef>
              <c:f>'Wzrost w województwach'!$B$71:$IC$71</c:f>
            </c:strRef>
          </c:cat>
          <c:val>
            <c:numRef>
              <c:f>'Wzrost w województwach'!$B$85:$IC$85</c:f>
              <c:numCache/>
            </c:numRef>
          </c:val>
          <c:smooth val="0"/>
        </c:ser>
        <c:ser>
          <c:idx val="14"/>
          <c:order val="14"/>
          <c:tx>
            <c:strRef>
              <c:f>'Wzrost w województwach'!$A$86</c:f>
            </c:strRef>
          </c:tx>
          <c:spPr>
            <a:ln cmpd="sng" w="9525">
              <a:solidFill>
                <a:srgbClr val="7F6000"/>
              </a:solidFill>
            </a:ln>
          </c:spPr>
          <c:marker>
            <c:symbol val="none"/>
          </c:marker>
          <c:cat>
            <c:strRef>
              <c:f>'Wzrost w województwach'!$B$71:$IC$71</c:f>
            </c:strRef>
          </c:cat>
          <c:val>
            <c:numRef>
              <c:f>'Wzrost w województwach'!$B$86:$IC$86</c:f>
              <c:numCache/>
            </c:numRef>
          </c:val>
          <c:smooth val="0"/>
        </c:ser>
        <c:ser>
          <c:idx val="15"/>
          <c:order val="15"/>
          <c:tx>
            <c:strRef>
              <c:f>'Wzrost w województwach'!$A$87</c:f>
            </c:strRef>
          </c:tx>
          <c:spPr>
            <a:ln cmpd="sng" w="9525">
              <a:solidFill>
                <a:srgbClr val="C27BA0"/>
              </a:solidFill>
            </a:ln>
          </c:spPr>
          <c:marker>
            <c:symbol val="none"/>
          </c:marker>
          <c:cat>
            <c:strRef>
              <c:f>'Wzrost w województwach'!$B$71:$IC$71</c:f>
            </c:strRef>
          </c:cat>
          <c:val>
            <c:numRef>
              <c:f>'Wzrost w województwach'!$B$87:$IC$87</c:f>
              <c:numCache/>
            </c:numRef>
          </c:val>
          <c:smooth val="0"/>
        </c:ser>
        <c:axId val="313471925"/>
        <c:axId val="1494884050"/>
      </c:lineChart>
      <c:catAx>
        <c:axId val="3134719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94884050"/>
      </c:catAx>
      <c:valAx>
        <c:axId val="149488405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13471925"/>
      </c:valAx>
    </c:plotArea>
    <c:plotVisOnly val="1"/>
  </c:chart>
  <c:spPr>
    <a:solidFill>
      <a:srgbClr val="FDFDFD"/>
    </a:solidFill>
  </c:spPr>
</c:chartSpace>
</file>

<file path=xl/charts/chart1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999999"/>
                </a:solidFill>
                <a:latin typeface="Roboto"/>
              </a:defRPr>
            </a:pPr>
            <a:r>
              <a:rPr b="1" sz="1200">
                <a:solidFill>
                  <a:srgbClr val="999999"/>
                </a:solidFill>
                <a:latin typeface="Roboto"/>
              </a:rPr>
              <a:t>Przybliżenie</a:t>
            </a:r>
          </a:p>
        </c:rich>
      </c:tx>
      <c:overlay val="0"/>
    </c:title>
    <c:plotArea>
      <c:layout>
        <c:manualLayout>
          <c:xMode val="edge"/>
          <c:yMode val="edge"/>
          <c:x val="0.08348294434470377"/>
          <c:y val="0.12461773700305813"/>
          <c:w val="0.62078746041542"/>
          <c:h val="0.7840978593272171"/>
        </c:manualLayout>
      </c:layout>
      <c:lineChart>
        <c:ser>
          <c:idx val="0"/>
          <c:order val="0"/>
          <c:tx>
            <c:strRef>
              <c:f>'Wzrost w województwach'!$A$32</c:f>
            </c:strRef>
          </c:tx>
          <c:spPr>
            <a:ln cmpd="sng" w="9525">
              <a:solidFill>
                <a:srgbClr val="0000FF"/>
              </a:solidFill>
            </a:ln>
          </c:spPr>
          <c:marker>
            <c:symbol val="none"/>
          </c:marker>
          <c:cat>
            <c:strRef>
              <c:f>'Wzrost w województwach'!$B$31:$IC$31</c:f>
            </c:strRef>
          </c:cat>
          <c:val>
            <c:numRef>
              <c:f>'Wzrost w województwach'!$B$32:$IC$32</c:f>
              <c:numCache/>
            </c:numRef>
          </c:val>
          <c:smooth val="0"/>
        </c:ser>
        <c:ser>
          <c:idx val="1"/>
          <c:order val="1"/>
          <c:tx>
            <c:strRef>
              <c:f>'Wzrost w województwach'!$A$33</c:f>
            </c:strRef>
          </c:tx>
          <c:spPr>
            <a:ln cmpd="sng" w="9525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'Wzrost w województwach'!$B$31:$IC$31</c:f>
            </c:strRef>
          </c:cat>
          <c:val>
            <c:numRef>
              <c:f>'Wzrost w województwach'!$B$33:$IC$33</c:f>
              <c:numCache/>
            </c:numRef>
          </c:val>
          <c:smooth val="0"/>
        </c:ser>
        <c:ser>
          <c:idx val="2"/>
          <c:order val="2"/>
          <c:tx>
            <c:strRef>
              <c:f>'Wzrost w województwach'!$A$34</c:f>
            </c:strRef>
          </c:tx>
          <c:spPr>
            <a:ln cmpd="sng" w="9525">
              <a:solidFill>
                <a:srgbClr val="BF9000"/>
              </a:solidFill>
            </a:ln>
          </c:spPr>
          <c:marker>
            <c:symbol val="none"/>
          </c:marker>
          <c:cat>
            <c:strRef>
              <c:f>'Wzrost w województwach'!$B$31:$IC$31</c:f>
            </c:strRef>
          </c:cat>
          <c:val>
            <c:numRef>
              <c:f>'Wzrost w województwach'!$B$34:$IC$34</c:f>
              <c:numCache/>
            </c:numRef>
          </c:val>
          <c:smooth val="0"/>
        </c:ser>
        <c:ser>
          <c:idx val="3"/>
          <c:order val="3"/>
          <c:tx>
            <c:strRef>
              <c:f>'Wzrost w województwach'!$A$35</c:f>
            </c:strRef>
          </c:tx>
          <c:spPr>
            <a:ln cmpd="sng" w="9525">
              <a:solidFill>
                <a:schemeClr val="accent4"/>
              </a:solidFill>
            </a:ln>
          </c:spPr>
          <c:marker>
            <c:symbol val="none"/>
          </c:marker>
          <c:cat>
            <c:strRef>
              <c:f>'Wzrost w województwach'!$B$31:$IC$31</c:f>
            </c:strRef>
          </c:cat>
          <c:val>
            <c:numRef>
              <c:f>'Wzrost w województwach'!$B$35:$IC$35</c:f>
              <c:numCache/>
            </c:numRef>
          </c:val>
          <c:smooth val="0"/>
        </c:ser>
        <c:ser>
          <c:idx val="4"/>
          <c:order val="4"/>
          <c:tx>
            <c:strRef>
              <c:f>'Wzrost w województwach'!$A$36</c:f>
            </c:strRef>
          </c:tx>
          <c:spPr>
            <a:ln cmpd="sng" w="9525">
              <a:solidFill>
                <a:schemeClr val="accent5"/>
              </a:solidFill>
            </a:ln>
          </c:spPr>
          <c:marker>
            <c:symbol val="none"/>
          </c:marker>
          <c:cat>
            <c:strRef>
              <c:f>'Wzrost w województwach'!$B$31:$IC$31</c:f>
            </c:strRef>
          </c:cat>
          <c:val>
            <c:numRef>
              <c:f>'Wzrost w województwach'!$B$36:$IC$36</c:f>
              <c:numCache/>
            </c:numRef>
          </c:val>
          <c:smooth val="0"/>
        </c:ser>
        <c:ser>
          <c:idx val="5"/>
          <c:order val="5"/>
          <c:tx>
            <c:strRef>
              <c:f>'Wzrost w województwach'!$A$37</c:f>
            </c:strRef>
          </c:tx>
          <c:spPr>
            <a:ln cmpd="sng" w="9525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'Wzrost w województwach'!$B$31:$IC$31</c:f>
            </c:strRef>
          </c:cat>
          <c:val>
            <c:numRef>
              <c:f>'Wzrost w województwach'!$B$37:$IC$37</c:f>
              <c:numCache/>
            </c:numRef>
          </c:val>
          <c:smooth val="0"/>
        </c:ser>
        <c:ser>
          <c:idx val="6"/>
          <c:order val="6"/>
          <c:tx>
            <c:strRef>
              <c:f>'Wzrost w województwach'!$A$38</c:f>
            </c:strRef>
          </c:tx>
          <c:spPr>
            <a:ln cmpd="sng" w="9525">
              <a:solidFill>
                <a:srgbClr val="9900FF"/>
              </a:solidFill>
            </a:ln>
          </c:spPr>
          <c:marker>
            <c:symbol val="none"/>
          </c:marker>
          <c:cat>
            <c:strRef>
              <c:f>'Wzrost w województwach'!$B$31:$IC$31</c:f>
            </c:strRef>
          </c:cat>
          <c:val>
            <c:numRef>
              <c:f>'Wzrost w województwach'!$B$38:$IC$38</c:f>
              <c:numCache/>
            </c:numRef>
          </c:val>
          <c:smooth val="0"/>
        </c:ser>
        <c:ser>
          <c:idx val="7"/>
          <c:order val="7"/>
          <c:tx>
            <c:strRef>
              <c:f>'Wzrost w województwach'!$A$39</c:f>
            </c:strRef>
          </c:tx>
          <c:spPr>
            <a:ln cmpd="sng" w="9525">
              <a:solidFill>
                <a:schemeClr val="accent2">
                  <a:lumOff val="30000"/>
                </a:schemeClr>
              </a:solidFill>
            </a:ln>
          </c:spPr>
          <c:marker>
            <c:symbol val="none"/>
          </c:marker>
          <c:cat>
            <c:strRef>
              <c:f>'Wzrost w województwach'!$B$31:$IC$31</c:f>
            </c:strRef>
          </c:cat>
          <c:val>
            <c:numRef>
              <c:f>'Wzrost w województwach'!$B$39:$IC$39</c:f>
              <c:numCache/>
            </c:numRef>
          </c:val>
          <c:smooth val="0"/>
        </c:ser>
        <c:ser>
          <c:idx val="8"/>
          <c:order val="8"/>
          <c:tx>
            <c:strRef>
              <c:f>'Wzrost w województwach'!$A$40</c:f>
            </c:strRef>
          </c:tx>
          <c:spPr>
            <a:ln cmpd="sng" w="9525">
              <a:solidFill>
                <a:srgbClr val="FFD966"/>
              </a:solidFill>
            </a:ln>
          </c:spPr>
          <c:marker>
            <c:symbol val="none"/>
          </c:marker>
          <c:cat>
            <c:strRef>
              <c:f>'Wzrost w województwach'!$B$31:$IC$31</c:f>
            </c:strRef>
          </c:cat>
          <c:val>
            <c:numRef>
              <c:f>'Wzrost w województwach'!$B$40:$IC$40</c:f>
              <c:numCache/>
            </c:numRef>
          </c:val>
          <c:smooth val="0"/>
        </c:ser>
        <c:ser>
          <c:idx val="9"/>
          <c:order val="9"/>
          <c:tx>
            <c:strRef>
              <c:f>'Wzrost w województwach'!$A$41</c:f>
            </c:strRef>
          </c:tx>
          <c:spPr>
            <a:ln cmpd="sng" w="9525">
              <a:solidFill>
                <a:srgbClr val="38761D"/>
              </a:solidFill>
            </a:ln>
          </c:spPr>
          <c:marker>
            <c:symbol val="none"/>
          </c:marker>
          <c:cat>
            <c:strRef>
              <c:f>'Wzrost w województwach'!$B$31:$IC$31</c:f>
            </c:strRef>
          </c:cat>
          <c:val>
            <c:numRef>
              <c:f>'Wzrost w województwach'!$B$41:$IC$41</c:f>
              <c:numCache/>
            </c:numRef>
          </c:val>
          <c:smooth val="0"/>
        </c:ser>
        <c:ser>
          <c:idx val="10"/>
          <c:order val="10"/>
          <c:tx>
            <c:strRef>
              <c:f>'Wzrost w województwach'!$A$42</c:f>
            </c:strRef>
          </c:tx>
          <c:spPr>
            <a:ln cmpd="sng" w="9525">
              <a:solidFill>
                <a:srgbClr val="980000"/>
              </a:solidFill>
            </a:ln>
          </c:spPr>
          <c:marker>
            <c:symbol val="none"/>
          </c:marker>
          <c:cat>
            <c:strRef>
              <c:f>'Wzrost w województwach'!$B$31:$IC$31</c:f>
            </c:strRef>
          </c:cat>
          <c:val>
            <c:numRef>
              <c:f>'Wzrost w województwach'!$B$42:$IC$42</c:f>
              <c:numCache/>
            </c:numRef>
          </c:val>
          <c:smooth val="0"/>
        </c:ser>
        <c:ser>
          <c:idx val="11"/>
          <c:order val="11"/>
          <c:tx>
            <c:strRef>
              <c:f>'Wzrost w województwach'!$A$43</c:f>
            </c:strRef>
          </c:tx>
          <c:spPr>
            <a:ln cmpd="sng" w="9525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'Wzrost w województwach'!$B$31:$IC$31</c:f>
            </c:strRef>
          </c:cat>
          <c:val>
            <c:numRef>
              <c:f>'Wzrost w województwach'!$B$43:$IC$43</c:f>
              <c:numCache/>
            </c:numRef>
          </c:val>
          <c:smooth val="0"/>
        </c:ser>
        <c:ser>
          <c:idx val="12"/>
          <c:order val="12"/>
          <c:tx>
            <c:strRef>
              <c:f>'Wzrost w województwach'!$A$44</c:f>
            </c:strRef>
          </c:tx>
          <c:spPr>
            <a:ln cmpd="sng" w="9525">
              <a:solidFill>
                <a:srgbClr val="6D9EEB"/>
              </a:solidFill>
            </a:ln>
          </c:spPr>
          <c:marker>
            <c:symbol val="none"/>
          </c:marker>
          <c:cat>
            <c:strRef>
              <c:f>'Wzrost w województwach'!$B$31:$IC$31</c:f>
            </c:strRef>
          </c:cat>
          <c:val>
            <c:numRef>
              <c:f>'Wzrost w województwach'!$B$44:$IC$44</c:f>
              <c:numCache/>
            </c:numRef>
          </c:val>
          <c:smooth val="0"/>
        </c:ser>
        <c:ser>
          <c:idx val="13"/>
          <c:order val="13"/>
          <c:tx>
            <c:strRef>
              <c:f>'Wzrost w województwach'!$A$45</c:f>
            </c:strRef>
          </c:tx>
          <c:spPr>
            <a:ln cmpd="sng" w="9525">
              <a:solidFill>
                <a:srgbClr val="FF00FF"/>
              </a:solidFill>
            </a:ln>
          </c:spPr>
          <c:marker>
            <c:symbol val="none"/>
          </c:marker>
          <c:cat>
            <c:strRef>
              <c:f>'Wzrost w województwach'!$B$31:$IC$31</c:f>
            </c:strRef>
          </c:cat>
          <c:val>
            <c:numRef>
              <c:f>'Wzrost w województwach'!$B$45:$IC$45</c:f>
              <c:numCache/>
            </c:numRef>
          </c:val>
          <c:smooth val="0"/>
        </c:ser>
        <c:ser>
          <c:idx val="14"/>
          <c:order val="14"/>
          <c:tx>
            <c:strRef>
              <c:f>'Wzrost w województwach'!$A$46</c:f>
            </c:strRef>
          </c:tx>
          <c:spPr>
            <a:ln cmpd="sng" w="9525">
              <a:solidFill>
                <a:srgbClr val="7F6000"/>
              </a:solidFill>
            </a:ln>
          </c:spPr>
          <c:marker>
            <c:symbol val="none"/>
          </c:marker>
          <c:cat>
            <c:strRef>
              <c:f>'Wzrost w województwach'!$B$31:$IC$31</c:f>
            </c:strRef>
          </c:cat>
          <c:val>
            <c:numRef>
              <c:f>'Wzrost w województwach'!$B$46:$IC$46</c:f>
              <c:numCache/>
            </c:numRef>
          </c:val>
          <c:smooth val="0"/>
        </c:ser>
        <c:ser>
          <c:idx val="15"/>
          <c:order val="15"/>
          <c:tx>
            <c:strRef>
              <c:f>'Wzrost w województwach'!$A$47</c:f>
            </c:strRef>
          </c:tx>
          <c:spPr>
            <a:ln cmpd="sng" w="9525">
              <a:solidFill>
                <a:srgbClr val="C27BA0"/>
              </a:solidFill>
            </a:ln>
          </c:spPr>
          <c:marker>
            <c:symbol val="none"/>
          </c:marker>
          <c:cat>
            <c:strRef>
              <c:f>'Wzrost w województwach'!$B$31:$IC$31</c:f>
            </c:strRef>
          </c:cat>
          <c:val>
            <c:numRef>
              <c:f>'Wzrost w województwach'!$B$47:$IC$47</c:f>
              <c:numCache/>
            </c:numRef>
          </c:val>
          <c:smooth val="0"/>
        </c:ser>
        <c:axId val="552680924"/>
        <c:axId val="58099007"/>
      </c:lineChart>
      <c:catAx>
        <c:axId val="5526809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8099007"/>
      </c:catAx>
      <c:valAx>
        <c:axId val="58099007"/>
        <c:scaling>
          <c:orientation val="minMax"/>
          <c:max val="5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52680924"/>
      </c:valAx>
    </c:plotArea>
    <c:legend>
      <c:legendPos val="r"/>
      <c:overlay val="0"/>
      <c:txPr>
        <a:bodyPr/>
        <a:lstStyle/>
        <a:p>
          <a:pPr lvl="0">
            <a:defRPr b="0" sz="100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EFE"/>
    </a:solidFill>
  </c:spPr>
</c:chartSpace>
</file>

<file path=xl/charts/chart1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999999"/>
                </a:solidFill>
                <a:latin typeface="Roboto"/>
              </a:defRPr>
            </a:pPr>
            <a:r>
              <a:rPr b="1" sz="1200">
                <a:solidFill>
                  <a:srgbClr val="999999"/>
                </a:solidFill>
                <a:latin typeface="Roboto"/>
              </a:rPr>
              <a:t>Przybliżenie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'Wzrost w województwach'!$A$72</c:f>
            </c:strRef>
          </c:tx>
          <c:spPr>
            <a:ln cmpd="sng" w="9525">
              <a:solidFill>
                <a:srgbClr val="0000FF"/>
              </a:solidFill>
            </a:ln>
          </c:spPr>
          <c:marker>
            <c:symbol val="none"/>
          </c:marker>
          <c:cat>
            <c:strRef>
              <c:f>'Wzrost w województwach'!$B$71:$IC$71</c:f>
            </c:strRef>
          </c:cat>
          <c:val>
            <c:numRef>
              <c:f>'Wzrost w województwach'!$B$72:$IC$72</c:f>
              <c:numCache/>
            </c:numRef>
          </c:val>
          <c:smooth val="0"/>
        </c:ser>
        <c:ser>
          <c:idx val="1"/>
          <c:order val="1"/>
          <c:tx>
            <c:strRef>
              <c:f>'Wzrost w województwach'!$A$73</c:f>
            </c:strRef>
          </c:tx>
          <c:spPr>
            <a:ln cmpd="sng" w="9525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'Wzrost w województwach'!$B$71:$IC$71</c:f>
            </c:strRef>
          </c:cat>
          <c:val>
            <c:numRef>
              <c:f>'Wzrost w województwach'!$B$73:$IC$73</c:f>
              <c:numCache/>
            </c:numRef>
          </c:val>
          <c:smooth val="0"/>
        </c:ser>
        <c:ser>
          <c:idx val="2"/>
          <c:order val="2"/>
          <c:tx>
            <c:strRef>
              <c:f>'Wzrost w województwach'!$A$74</c:f>
            </c:strRef>
          </c:tx>
          <c:spPr>
            <a:ln cmpd="sng" w="9525">
              <a:solidFill>
                <a:srgbClr val="BF9000"/>
              </a:solidFill>
            </a:ln>
          </c:spPr>
          <c:marker>
            <c:symbol val="none"/>
          </c:marker>
          <c:cat>
            <c:strRef>
              <c:f>'Wzrost w województwach'!$B$71:$IC$71</c:f>
            </c:strRef>
          </c:cat>
          <c:val>
            <c:numRef>
              <c:f>'Wzrost w województwach'!$B$74:$IC$74</c:f>
              <c:numCache/>
            </c:numRef>
          </c:val>
          <c:smooth val="0"/>
        </c:ser>
        <c:ser>
          <c:idx val="3"/>
          <c:order val="3"/>
          <c:tx>
            <c:strRef>
              <c:f>'Wzrost w województwach'!$A$75</c:f>
            </c:strRef>
          </c:tx>
          <c:spPr>
            <a:ln cmpd="sng" w="9525">
              <a:solidFill>
                <a:schemeClr val="accent4"/>
              </a:solidFill>
            </a:ln>
          </c:spPr>
          <c:marker>
            <c:symbol val="none"/>
          </c:marker>
          <c:cat>
            <c:strRef>
              <c:f>'Wzrost w województwach'!$B$71:$IC$71</c:f>
            </c:strRef>
          </c:cat>
          <c:val>
            <c:numRef>
              <c:f>'Wzrost w województwach'!$B$75:$IC$75</c:f>
              <c:numCache/>
            </c:numRef>
          </c:val>
          <c:smooth val="0"/>
        </c:ser>
        <c:ser>
          <c:idx val="4"/>
          <c:order val="4"/>
          <c:tx>
            <c:strRef>
              <c:f>'Wzrost w województwach'!$A$76</c:f>
            </c:strRef>
          </c:tx>
          <c:spPr>
            <a:ln cmpd="sng" w="9525">
              <a:solidFill>
                <a:schemeClr val="accent5"/>
              </a:solidFill>
            </a:ln>
          </c:spPr>
          <c:marker>
            <c:symbol val="none"/>
          </c:marker>
          <c:cat>
            <c:strRef>
              <c:f>'Wzrost w województwach'!$B$71:$IC$71</c:f>
            </c:strRef>
          </c:cat>
          <c:val>
            <c:numRef>
              <c:f>'Wzrost w województwach'!$B$76:$IC$76</c:f>
              <c:numCache/>
            </c:numRef>
          </c:val>
          <c:smooth val="0"/>
        </c:ser>
        <c:ser>
          <c:idx val="5"/>
          <c:order val="5"/>
          <c:tx>
            <c:strRef>
              <c:f>'Wzrost w województwach'!$A$77</c:f>
            </c:strRef>
          </c:tx>
          <c:spPr>
            <a:ln cmpd="sng" w="9525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'Wzrost w województwach'!$B$71:$IC$71</c:f>
            </c:strRef>
          </c:cat>
          <c:val>
            <c:numRef>
              <c:f>'Wzrost w województwach'!$B$77:$IC$77</c:f>
              <c:numCache/>
            </c:numRef>
          </c:val>
          <c:smooth val="0"/>
        </c:ser>
        <c:ser>
          <c:idx val="6"/>
          <c:order val="6"/>
          <c:tx>
            <c:strRef>
              <c:f>'Wzrost w województwach'!$A$78</c:f>
            </c:strRef>
          </c:tx>
          <c:spPr>
            <a:ln cmpd="sng" w="9525">
              <a:solidFill>
                <a:srgbClr val="9900FF"/>
              </a:solidFill>
            </a:ln>
          </c:spPr>
          <c:marker>
            <c:symbol val="none"/>
          </c:marker>
          <c:cat>
            <c:strRef>
              <c:f>'Wzrost w województwach'!$B$71:$IC$71</c:f>
            </c:strRef>
          </c:cat>
          <c:val>
            <c:numRef>
              <c:f>'Wzrost w województwach'!$B$78:$IC$78</c:f>
              <c:numCache/>
            </c:numRef>
          </c:val>
          <c:smooth val="0"/>
        </c:ser>
        <c:ser>
          <c:idx val="7"/>
          <c:order val="7"/>
          <c:tx>
            <c:strRef>
              <c:f>'Wzrost w województwach'!$A$79</c:f>
            </c:strRef>
          </c:tx>
          <c:spPr>
            <a:ln cmpd="sng" w="9525">
              <a:solidFill>
                <a:schemeClr val="accent2">
                  <a:lumOff val="30000"/>
                </a:schemeClr>
              </a:solidFill>
            </a:ln>
          </c:spPr>
          <c:marker>
            <c:symbol val="none"/>
          </c:marker>
          <c:cat>
            <c:strRef>
              <c:f>'Wzrost w województwach'!$B$71:$IC$71</c:f>
            </c:strRef>
          </c:cat>
          <c:val>
            <c:numRef>
              <c:f>'Wzrost w województwach'!$B$79:$IC$79</c:f>
              <c:numCache/>
            </c:numRef>
          </c:val>
          <c:smooth val="0"/>
        </c:ser>
        <c:ser>
          <c:idx val="8"/>
          <c:order val="8"/>
          <c:tx>
            <c:strRef>
              <c:f>'Wzrost w województwach'!$A$80</c:f>
            </c:strRef>
          </c:tx>
          <c:spPr>
            <a:ln cmpd="sng" w="9525">
              <a:solidFill>
                <a:srgbClr val="FFD966"/>
              </a:solidFill>
            </a:ln>
          </c:spPr>
          <c:marker>
            <c:symbol val="none"/>
          </c:marker>
          <c:cat>
            <c:strRef>
              <c:f>'Wzrost w województwach'!$B$71:$IC$71</c:f>
            </c:strRef>
          </c:cat>
          <c:val>
            <c:numRef>
              <c:f>'Wzrost w województwach'!$B$80:$IC$80</c:f>
              <c:numCache/>
            </c:numRef>
          </c:val>
          <c:smooth val="0"/>
        </c:ser>
        <c:ser>
          <c:idx val="9"/>
          <c:order val="9"/>
          <c:tx>
            <c:strRef>
              <c:f>'Wzrost w województwach'!$A$81</c:f>
            </c:strRef>
          </c:tx>
          <c:spPr>
            <a:ln cmpd="sng" w="9525">
              <a:solidFill>
                <a:srgbClr val="38761D"/>
              </a:solidFill>
            </a:ln>
          </c:spPr>
          <c:marker>
            <c:symbol val="none"/>
          </c:marker>
          <c:cat>
            <c:strRef>
              <c:f>'Wzrost w województwach'!$B$71:$IC$71</c:f>
            </c:strRef>
          </c:cat>
          <c:val>
            <c:numRef>
              <c:f>'Wzrost w województwach'!$B$81:$IC$81</c:f>
              <c:numCache/>
            </c:numRef>
          </c:val>
          <c:smooth val="0"/>
        </c:ser>
        <c:ser>
          <c:idx val="10"/>
          <c:order val="10"/>
          <c:tx>
            <c:strRef>
              <c:f>'Wzrost w województwach'!$A$82</c:f>
            </c:strRef>
          </c:tx>
          <c:spPr>
            <a:ln cmpd="sng" w="9525">
              <a:solidFill>
                <a:srgbClr val="980000"/>
              </a:solidFill>
            </a:ln>
          </c:spPr>
          <c:marker>
            <c:symbol val="none"/>
          </c:marker>
          <c:cat>
            <c:strRef>
              <c:f>'Wzrost w województwach'!$B$71:$IC$71</c:f>
            </c:strRef>
          </c:cat>
          <c:val>
            <c:numRef>
              <c:f>'Wzrost w województwach'!$B$82:$IC$82</c:f>
              <c:numCache/>
            </c:numRef>
          </c:val>
          <c:smooth val="0"/>
        </c:ser>
        <c:ser>
          <c:idx val="11"/>
          <c:order val="11"/>
          <c:tx>
            <c:strRef>
              <c:f>'Wzrost w województwach'!$A$83</c:f>
            </c:strRef>
          </c:tx>
          <c:spPr>
            <a:ln cmpd="sng" w="9525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'Wzrost w województwach'!$B$71:$IC$71</c:f>
            </c:strRef>
          </c:cat>
          <c:val>
            <c:numRef>
              <c:f>'Wzrost w województwach'!$B$83:$IC$83</c:f>
              <c:numCache/>
            </c:numRef>
          </c:val>
          <c:smooth val="0"/>
        </c:ser>
        <c:ser>
          <c:idx val="12"/>
          <c:order val="12"/>
          <c:tx>
            <c:strRef>
              <c:f>'Wzrost w województwach'!$A$84</c:f>
            </c:strRef>
          </c:tx>
          <c:spPr>
            <a:ln cmpd="sng" w="9525">
              <a:solidFill>
                <a:srgbClr val="6D9EEB"/>
              </a:solidFill>
            </a:ln>
          </c:spPr>
          <c:marker>
            <c:symbol val="none"/>
          </c:marker>
          <c:cat>
            <c:strRef>
              <c:f>'Wzrost w województwach'!$B$71:$IC$71</c:f>
            </c:strRef>
          </c:cat>
          <c:val>
            <c:numRef>
              <c:f>'Wzrost w województwach'!$B$84:$IC$84</c:f>
              <c:numCache/>
            </c:numRef>
          </c:val>
          <c:smooth val="0"/>
        </c:ser>
        <c:ser>
          <c:idx val="13"/>
          <c:order val="13"/>
          <c:tx>
            <c:strRef>
              <c:f>'Wzrost w województwach'!$A$85</c:f>
            </c:strRef>
          </c:tx>
          <c:spPr>
            <a:ln cmpd="sng" w="9525">
              <a:solidFill>
                <a:srgbClr val="FF00FF"/>
              </a:solidFill>
            </a:ln>
          </c:spPr>
          <c:marker>
            <c:symbol val="none"/>
          </c:marker>
          <c:cat>
            <c:strRef>
              <c:f>'Wzrost w województwach'!$B$71:$IC$71</c:f>
            </c:strRef>
          </c:cat>
          <c:val>
            <c:numRef>
              <c:f>'Wzrost w województwach'!$B$85:$IC$85</c:f>
              <c:numCache/>
            </c:numRef>
          </c:val>
          <c:smooth val="0"/>
        </c:ser>
        <c:ser>
          <c:idx val="14"/>
          <c:order val="14"/>
          <c:tx>
            <c:strRef>
              <c:f>'Wzrost w województwach'!$A$86</c:f>
            </c:strRef>
          </c:tx>
          <c:spPr>
            <a:ln cmpd="sng" w="9525">
              <a:solidFill>
                <a:srgbClr val="7F6000"/>
              </a:solidFill>
            </a:ln>
          </c:spPr>
          <c:marker>
            <c:symbol val="none"/>
          </c:marker>
          <c:cat>
            <c:strRef>
              <c:f>'Wzrost w województwach'!$B$71:$IC$71</c:f>
            </c:strRef>
          </c:cat>
          <c:val>
            <c:numRef>
              <c:f>'Wzrost w województwach'!$B$86:$IC$86</c:f>
              <c:numCache/>
            </c:numRef>
          </c:val>
          <c:smooth val="0"/>
        </c:ser>
        <c:ser>
          <c:idx val="15"/>
          <c:order val="15"/>
          <c:tx>
            <c:strRef>
              <c:f>'Wzrost w województwach'!$A$87</c:f>
            </c:strRef>
          </c:tx>
          <c:spPr>
            <a:ln cmpd="sng" w="9525">
              <a:solidFill>
                <a:srgbClr val="C27BA0"/>
              </a:solidFill>
            </a:ln>
          </c:spPr>
          <c:marker>
            <c:symbol val="none"/>
          </c:marker>
          <c:cat>
            <c:strRef>
              <c:f>'Wzrost w województwach'!$B$71:$IC$71</c:f>
            </c:strRef>
          </c:cat>
          <c:val>
            <c:numRef>
              <c:f>'Wzrost w województwach'!$B$87:$IC$87</c:f>
              <c:numCache/>
            </c:numRef>
          </c:val>
          <c:smooth val="0"/>
        </c:ser>
        <c:axId val="1824989463"/>
        <c:axId val="1467316754"/>
      </c:lineChart>
      <c:catAx>
        <c:axId val="18249894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67316754"/>
      </c:catAx>
      <c:valAx>
        <c:axId val="1467316754"/>
        <c:scaling>
          <c:orientation val="minMax"/>
          <c:max val="1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24989463"/>
      </c:valAx>
    </c:plotArea>
    <c:legend>
      <c:legendPos val="r"/>
      <c:overlay val="0"/>
      <c:txPr>
        <a:bodyPr/>
        <a:lstStyle/>
        <a:p>
          <a:pPr lvl="0">
            <a:defRPr b="0" sz="100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DFDFD"/>
    </a:solidFill>
  </c:spPr>
</c:chartSpace>
</file>

<file path=xl/charts/chart1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  <a:latin typeface="Roboto"/>
              </a:defRPr>
            </a:pPr>
            <a:r>
              <a:rPr b="1" sz="1200">
                <a:solidFill>
                  <a:srgbClr val="000000"/>
                </a:solidFill>
                <a:latin typeface="Roboto"/>
              </a:rPr>
              <a:t>Zachodniopomorskie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'Wzrost w województwach'!$BH$207</c:f>
            </c:strRef>
          </c:tx>
          <c:marker>
            <c:symbol val="none"/>
          </c:marker>
          <c:trendline>
            <c:name/>
            <c:spPr>
              <a:ln w="19050">
                <a:solidFill>
                  <a:srgbClr val="FF6D01"/>
                </a:solidFill>
              </a:ln>
            </c:spPr>
            <c:trendlineType val="exp"/>
            <c:dispRSqr val="0"/>
            <c:dispEq val="0"/>
          </c:trendline>
          <c:cat>
            <c:strRef>
              <c:f>'Wzrost w województwach'!$BI$193:$IC$193</c:f>
            </c:strRef>
          </c:cat>
          <c:val>
            <c:numRef>
              <c:f>'Wzrost w województwach'!$BI$207:$IC$207</c:f>
              <c:numCache/>
            </c:numRef>
          </c:val>
          <c:smooth val="0"/>
        </c:ser>
        <c:axId val="1768691482"/>
        <c:axId val="261660938"/>
      </c:lineChart>
      <c:catAx>
        <c:axId val="176869148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61660938"/>
      </c:catAx>
      <c:valAx>
        <c:axId val="261660938"/>
        <c:scaling>
          <c:orientation val="minMax"/>
          <c:max val="0.1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6869148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  <a:latin typeface="Roboto"/>
              </a:defRPr>
            </a:pPr>
            <a:r>
              <a:rPr b="1" sz="1200">
                <a:solidFill>
                  <a:srgbClr val="000000"/>
                </a:solidFill>
                <a:latin typeface="Roboto"/>
              </a:rPr>
              <a:t>Śląskie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'Wzrost w województwach'!$BH$194</c:f>
            </c:strRef>
          </c:tx>
          <c:marker>
            <c:symbol val="none"/>
          </c:marker>
          <c:trendline>
            <c:name/>
            <c:spPr>
              <a:ln w="19050">
                <a:solidFill>
                  <a:srgbClr val="FF6D01"/>
                </a:solidFill>
              </a:ln>
            </c:spPr>
            <c:trendlineType val="exp"/>
            <c:dispRSqr val="0"/>
            <c:dispEq val="0"/>
          </c:trendline>
          <c:cat>
            <c:strRef>
              <c:f>'Wzrost w województwach'!$BI$193:$IC$193</c:f>
            </c:strRef>
          </c:cat>
          <c:val>
            <c:numRef>
              <c:f>'Wzrost w województwach'!$BI$194:$IC$194</c:f>
              <c:numCache/>
            </c:numRef>
          </c:val>
          <c:smooth val="0"/>
        </c:ser>
        <c:axId val="304542096"/>
        <c:axId val="114684829"/>
      </c:lineChart>
      <c:catAx>
        <c:axId val="304542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4684829"/>
      </c:catAx>
      <c:valAx>
        <c:axId val="114684829"/>
        <c:scaling>
          <c:orientation val="minMax"/>
          <c:max val="0.2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999999"/>
                </a:solidFill>
                <a:latin typeface="+mn-lt"/>
              </a:defRPr>
            </a:pPr>
          </a:p>
        </c:txPr>
        <c:crossAx val="30454209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  <a:latin typeface="Roboto"/>
              </a:defRPr>
            </a:pPr>
            <a:r>
              <a:rPr b="1" sz="1200">
                <a:solidFill>
                  <a:srgbClr val="000000"/>
                </a:solidFill>
                <a:latin typeface="Roboto"/>
              </a:rPr>
              <a:t>Pomorskie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'Wzrost w województwach'!$BH$199</c:f>
            </c:strRef>
          </c:tx>
          <c:marker>
            <c:symbol val="none"/>
          </c:marker>
          <c:trendline>
            <c:name/>
            <c:spPr>
              <a:ln w="19050">
                <a:solidFill>
                  <a:srgbClr val="FF6D01"/>
                </a:solidFill>
              </a:ln>
            </c:spPr>
            <c:trendlineType val="exp"/>
            <c:dispRSqr val="0"/>
            <c:dispEq val="0"/>
          </c:trendline>
          <c:cat>
            <c:strRef>
              <c:f>'Wzrost w województwach'!$BI$193:$IC$193</c:f>
            </c:strRef>
          </c:cat>
          <c:val>
            <c:numRef>
              <c:f>'Wzrost w województwach'!$BI$199:$IC$199</c:f>
              <c:numCache/>
            </c:numRef>
          </c:val>
          <c:smooth val="0"/>
        </c:ser>
        <c:axId val="728985009"/>
        <c:axId val="10416020"/>
      </c:lineChart>
      <c:catAx>
        <c:axId val="7289850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416020"/>
      </c:catAx>
      <c:valAx>
        <c:axId val="10416020"/>
        <c:scaling>
          <c:orientation val="minMax"/>
          <c:max val="0.1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2898500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  <a:latin typeface="Roboto"/>
              </a:defRPr>
            </a:pPr>
            <a:r>
              <a:rPr b="1" sz="1200">
                <a:solidFill>
                  <a:srgbClr val="000000"/>
                </a:solidFill>
                <a:latin typeface="Roboto"/>
              </a:rPr>
              <a:t>Wielkopolskie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'Wzrost w województwach'!$BH$197</c:f>
            </c:strRef>
          </c:tx>
          <c:marker>
            <c:symbol val="none"/>
          </c:marker>
          <c:trendline>
            <c:name/>
            <c:spPr>
              <a:ln w="19050">
                <a:solidFill>
                  <a:srgbClr val="FF6D01"/>
                </a:solidFill>
              </a:ln>
            </c:spPr>
            <c:trendlineType val="exp"/>
            <c:dispRSqr val="0"/>
            <c:dispEq val="0"/>
          </c:trendline>
          <c:cat>
            <c:strRef>
              <c:f>'Wzrost w województwach'!$BI$193:$IC$193</c:f>
            </c:strRef>
          </c:cat>
          <c:val>
            <c:numRef>
              <c:f>'Wzrost w województwach'!$BI$197:$IC$197</c:f>
              <c:numCache/>
            </c:numRef>
          </c:val>
          <c:smooth val="0"/>
        </c:ser>
        <c:axId val="1288524187"/>
        <c:axId val="1392298049"/>
      </c:lineChart>
      <c:catAx>
        <c:axId val="12885241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92298049"/>
      </c:catAx>
      <c:valAx>
        <c:axId val="1392298049"/>
        <c:scaling>
          <c:orientation val="minMax"/>
          <c:max val="0.1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8852418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  <a:latin typeface="Roboto"/>
              </a:defRPr>
            </a:pPr>
            <a:r>
              <a:rPr b="1" sz="1200">
                <a:solidFill>
                  <a:srgbClr val="000000"/>
                </a:solidFill>
                <a:latin typeface="Roboto"/>
              </a:rPr>
              <a:t>Opolskie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'Wzrost w województwach'!$BH$204</c:f>
            </c:strRef>
          </c:tx>
          <c:marker>
            <c:symbol val="none"/>
          </c:marker>
          <c:trendline>
            <c:name/>
            <c:spPr>
              <a:ln w="19050">
                <a:solidFill>
                  <a:srgbClr val="FF6D01"/>
                </a:solidFill>
              </a:ln>
            </c:spPr>
            <c:trendlineType val="exp"/>
            <c:dispRSqr val="0"/>
            <c:dispEq val="0"/>
          </c:trendline>
          <c:cat>
            <c:strRef>
              <c:f>'Wzrost w województwach'!$BI$193:$IC$193</c:f>
            </c:strRef>
          </c:cat>
          <c:val>
            <c:numRef>
              <c:f>'Wzrost w województwach'!$BI$204:$IC$204</c:f>
              <c:numCache/>
            </c:numRef>
          </c:val>
          <c:smooth val="0"/>
        </c:ser>
        <c:axId val="948135546"/>
        <c:axId val="1447464305"/>
      </c:lineChart>
      <c:catAx>
        <c:axId val="9481355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47464305"/>
      </c:catAx>
      <c:valAx>
        <c:axId val="1447464305"/>
        <c:scaling>
          <c:orientation val="minMax"/>
          <c:max val="0.1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4813554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  <a:latin typeface="+mn-lt"/>
              </a:defRPr>
            </a:pPr>
            <a:r>
              <a:rPr b="1" sz="1600">
                <a:solidFill>
                  <a:srgbClr val="000000"/>
                </a:solidFill>
                <a:latin typeface="+mn-lt"/>
              </a:rPr>
              <a:t>Nowe zgony (7-dniowa średnia ruchoma)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Wzrost!$G$2</c:f>
            </c:strRef>
          </c:tx>
          <c:spPr>
            <a:solidFill>
              <a:srgbClr val="B7B7B7"/>
            </a:solidFill>
          </c:spP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0"/>
            <c:dispEq val="0"/>
          </c:trendline>
          <c:cat>
            <c:strRef>
              <c:f>Wzrost!$A$3:$A$300</c:f>
            </c:strRef>
          </c:cat>
          <c:val>
            <c:numRef>
              <c:f>Wzrost!$G$3:$G$300</c:f>
              <c:numCache/>
            </c:numRef>
          </c:val>
        </c:ser>
        <c:axId val="119689646"/>
        <c:axId val="1356792812"/>
      </c:barChart>
      <c:catAx>
        <c:axId val="1196896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1800000"/>
          <a:lstStyle/>
          <a:p>
            <a:pPr lvl="0">
              <a:defRPr b="0" sz="1000">
                <a:solidFill>
                  <a:srgbClr val="000000"/>
                </a:solidFill>
                <a:latin typeface="+mn-lt"/>
              </a:defRPr>
            </a:pPr>
          </a:p>
        </c:txPr>
        <c:crossAx val="1356792812"/>
      </c:catAx>
      <c:valAx>
        <c:axId val="13567928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9689646"/>
      </c:valAx>
    </c:plotArea>
    <c:plotVisOnly val="1"/>
  </c:chart>
  <c:spPr>
    <a:solidFill>
      <a:srgbClr val="FFFFFF"/>
    </a:solidFill>
  </c:spPr>
</c:chartSpace>
</file>

<file path=xl/charts/chart12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  <a:latin typeface="Roboto"/>
              </a:defRPr>
            </a:pPr>
            <a:r>
              <a:rPr b="1" sz="1200">
                <a:solidFill>
                  <a:srgbClr val="000000"/>
                </a:solidFill>
                <a:latin typeface="Roboto"/>
              </a:rPr>
              <a:t>Mazowieckie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'Wzrost w województwach'!$BH$195</c:f>
            </c:strRef>
          </c:tx>
          <c:marker>
            <c:symbol val="none"/>
          </c:marker>
          <c:trendline>
            <c:name/>
            <c:spPr>
              <a:ln w="19050">
                <a:solidFill>
                  <a:srgbClr val="FF6D01"/>
                </a:solidFill>
              </a:ln>
            </c:spPr>
            <c:trendlineType val="exp"/>
            <c:dispRSqr val="0"/>
            <c:dispEq val="0"/>
          </c:trendline>
          <c:cat>
            <c:strRef>
              <c:f>'Wzrost w województwach'!$BI$193:$IC$193</c:f>
            </c:strRef>
          </c:cat>
          <c:val>
            <c:numRef>
              <c:f>'Wzrost w województwach'!$BI$195:$IC$195</c:f>
              <c:numCache/>
            </c:numRef>
          </c:val>
          <c:smooth val="0"/>
        </c:ser>
        <c:axId val="1223442500"/>
        <c:axId val="871001291"/>
      </c:lineChart>
      <c:catAx>
        <c:axId val="12234425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71001291"/>
      </c:catAx>
      <c:valAx>
        <c:axId val="871001291"/>
        <c:scaling>
          <c:orientation val="minMax"/>
          <c:max val="0.12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2344250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  <a:latin typeface="Roboto"/>
              </a:defRPr>
            </a:pPr>
            <a:r>
              <a:rPr b="1" sz="1200">
                <a:solidFill>
                  <a:srgbClr val="000000"/>
                </a:solidFill>
                <a:latin typeface="Roboto"/>
              </a:rPr>
              <a:t>Lubuskie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'Wzrost w województwach'!$BH$209</c:f>
            </c:strRef>
          </c:tx>
          <c:marker>
            <c:symbol val="none"/>
          </c:marker>
          <c:trendline>
            <c:name/>
            <c:spPr>
              <a:ln w="19050">
                <a:solidFill>
                  <a:srgbClr val="FF6D01"/>
                </a:solidFill>
              </a:ln>
            </c:spPr>
            <c:trendlineType val="exp"/>
            <c:dispRSqr val="0"/>
            <c:dispEq val="0"/>
          </c:trendline>
          <c:cat>
            <c:strRef>
              <c:f>'Wzrost w województwach'!$BI$193:$IC$193</c:f>
            </c:strRef>
          </c:cat>
          <c:val>
            <c:numRef>
              <c:f>'Wzrost w województwach'!$BI$209:$IC$209</c:f>
              <c:numCache/>
            </c:numRef>
          </c:val>
          <c:smooth val="0"/>
        </c:ser>
        <c:axId val="728185605"/>
        <c:axId val="166314895"/>
      </c:lineChart>
      <c:catAx>
        <c:axId val="72818560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6314895"/>
      </c:catAx>
      <c:valAx>
        <c:axId val="166314895"/>
        <c:scaling>
          <c:orientation val="minMax"/>
          <c:max val="0.3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2818560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  <a:latin typeface="Roboto"/>
              </a:defRPr>
            </a:pPr>
            <a:r>
              <a:rPr b="1" sz="1200">
                <a:solidFill>
                  <a:srgbClr val="000000"/>
                </a:solidFill>
                <a:latin typeface="Roboto"/>
              </a:rPr>
              <a:t>Lubelskie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'Wzrost w województwach'!$BH$203</c:f>
            </c:strRef>
          </c:tx>
          <c:marker>
            <c:symbol val="none"/>
          </c:marker>
          <c:trendline>
            <c:name/>
            <c:spPr>
              <a:ln w="19050">
                <a:solidFill>
                  <a:srgbClr val="FF6D01"/>
                </a:solidFill>
              </a:ln>
            </c:spPr>
            <c:trendlineType val="exp"/>
            <c:dispRSqr val="0"/>
            <c:dispEq val="0"/>
          </c:trendline>
          <c:cat>
            <c:strRef>
              <c:f>'Wzrost w województwach'!$BI$193:$IC$193</c:f>
            </c:strRef>
          </c:cat>
          <c:val>
            <c:numRef>
              <c:f>'Wzrost w województwach'!$BI$203:$IC$203</c:f>
              <c:numCache/>
            </c:numRef>
          </c:val>
          <c:smooth val="0"/>
        </c:ser>
        <c:axId val="1884544035"/>
        <c:axId val="1124119848"/>
      </c:lineChart>
      <c:catAx>
        <c:axId val="18845440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24119848"/>
      </c:catAx>
      <c:valAx>
        <c:axId val="1124119848"/>
        <c:scaling>
          <c:orientation val="minMax"/>
          <c:max val="0.2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8454403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  <a:latin typeface="Roboto"/>
              </a:defRPr>
            </a:pPr>
            <a:r>
              <a:rPr b="1" sz="1200">
                <a:solidFill>
                  <a:srgbClr val="000000"/>
                </a:solidFill>
                <a:latin typeface="Roboto"/>
              </a:rPr>
              <a:t>Kujawsko-Pomorskie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'Wzrost w województwach'!$BH$202</c:f>
            </c:strRef>
          </c:tx>
          <c:marker>
            <c:symbol val="none"/>
          </c:marker>
          <c:trendline>
            <c:name/>
            <c:spPr>
              <a:ln w="19050">
                <a:solidFill>
                  <a:srgbClr val="FF6D01"/>
                </a:solidFill>
              </a:ln>
            </c:spPr>
            <c:trendlineType val="exp"/>
            <c:dispRSqr val="0"/>
            <c:dispEq val="0"/>
          </c:trendline>
          <c:cat>
            <c:strRef>
              <c:f>'Wzrost w województwach'!$BI$193:$IC$193</c:f>
            </c:strRef>
          </c:cat>
          <c:val>
            <c:numRef>
              <c:f>'Wzrost w województwach'!$BI$202:$IC$202</c:f>
              <c:numCache/>
            </c:numRef>
          </c:val>
          <c:smooth val="0"/>
        </c:ser>
        <c:axId val="600470726"/>
        <c:axId val="201996021"/>
      </c:lineChart>
      <c:catAx>
        <c:axId val="6004707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1996021"/>
      </c:catAx>
      <c:valAx>
        <c:axId val="201996021"/>
        <c:scaling>
          <c:orientation val="minMax"/>
          <c:max val="0.1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0047072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  <a:latin typeface="Roboto"/>
              </a:defRPr>
            </a:pPr>
            <a:r>
              <a:rPr b="1" sz="1200">
                <a:solidFill>
                  <a:srgbClr val="000000"/>
                </a:solidFill>
                <a:latin typeface="Roboto"/>
              </a:rPr>
              <a:t>Małopolskie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'Wzrost w województwach'!$BH$196</c:f>
            </c:strRef>
          </c:tx>
          <c:marker>
            <c:symbol val="none"/>
          </c:marker>
          <c:trendline>
            <c:name/>
            <c:spPr>
              <a:ln w="19050">
                <a:solidFill>
                  <a:srgbClr val="FF6D01"/>
                </a:solidFill>
              </a:ln>
            </c:spPr>
            <c:trendlineType val="exp"/>
            <c:dispRSqr val="0"/>
            <c:dispEq val="0"/>
          </c:trendline>
          <c:cat>
            <c:strRef>
              <c:f>'Wzrost w województwach'!$BI$193:$IC$193</c:f>
            </c:strRef>
          </c:cat>
          <c:val>
            <c:numRef>
              <c:f>'Wzrost w województwach'!$BI$196:$IC$196</c:f>
              <c:numCache/>
            </c:numRef>
          </c:val>
          <c:smooth val="0"/>
        </c:ser>
        <c:axId val="1880435097"/>
        <c:axId val="107159176"/>
      </c:lineChart>
      <c:catAx>
        <c:axId val="18804350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7159176"/>
      </c:catAx>
      <c:valAx>
        <c:axId val="107159176"/>
        <c:scaling>
          <c:orientation val="minMax"/>
          <c:max val="0.2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8043509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  <a:latin typeface="Roboto"/>
              </a:defRPr>
            </a:pPr>
            <a:r>
              <a:rPr b="1" sz="1200">
                <a:solidFill>
                  <a:srgbClr val="000000"/>
                </a:solidFill>
                <a:latin typeface="Roboto"/>
              </a:rPr>
              <a:t>Podlaskie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'Wzrost w województwach'!$BH$206</c:f>
            </c:strRef>
          </c:tx>
          <c:marker>
            <c:symbol val="none"/>
          </c:marker>
          <c:trendline>
            <c:name/>
            <c:spPr>
              <a:ln w="19050">
                <a:solidFill>
                  <a:srgbClr val="FF6D01"/>
                </a:solidFill>
              </a:ln>
            </c:spPr>
            <c:trendlineType val="exp"/>
            <c:dispRSqr val="0"/>
            <c:dispEq val="0"/>
          </c:trendline>
          <c:cat>
            <c:strRef>
              <c:f>'Wzrost w województwach'!$BI$193:$IC$193</c:f>
            </c:strRef>
          </c:cat>
          <c:val>
            <c:numRef>
              <c:f>'Wzrost w województwach'!$BI$206:$IC$206</c:f>
              <c:numCache/>
            </c:numRef>
          </c:val>
          <c:smooth val="0"/>
        </c:ser>
        <c:axId val="1172762634"/>
        <c:axId val="1763678047"/>
      </c:lineChart>
      <c:catAx>
        <c:axId val="11727626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63678047"/>
      </c:catAx>
      <c:valAx>
        <c:axId val="1763678047"/>
        <c:scaling>
          <c:orientation val="minMax"/>
          <c:max val="0.1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7276263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  <a:latin typeface="Roboto"/>
              </a:defRPr>
            </a:pPr>
            <a:r>
              <a:rPr b="1" sz="1200">
                <a:solidFill>
                  <a:srgbClr val="000000"/>
                </a:solidFill>
                <a:latin typeface="Roboto"/>
              </a:rPr>
              <a:t>Warmińsko-Mazurskie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'Wzrost w województwach'!$BH$208</c:f>
            </c:strRef>
          </c:tx>
          <c:marker>
            <c:symbol val="none"/>
          </c:marker>
          <c:trendline>
            <c:name/>
            <c:spPr>
              <a:ln w="19050">
                <a:solidFill>
                  <a:srgbClr val="FF6D01"/>
                </a:solidFill>
              </a:ln>
            </c:spPr>
            <c:trendlineType val="exp"/>
            <c:dispRSqr val="0"/>
            <c:dispEq val="0"/>
          </c:trendline>
          <c:cat>
            <c:strRef>
              <c:f>'Wzrost w województwach'!$BI$193:$IC$193</c:f>
            </c:strRef>
          </c:cat>
          <c:val>
            <c:numRef>
              <c:f>'Wzrost w województwach'!$BI$208:$IC$208</c:f>
              <c:numCache/>
            </c:numRef>
          </c:val>
          <c:smooth val="0"/>
        </c:ser>
        <c:axId val="308314940"/>
        <c:axId val="419167836"/>
      </c:lineChart>
      <c:catAx>
        <c:axId val="3083149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19167836"/>
      </c:catAx>
      <c:valAx>
        <c:axId val="419167836"/>
        <c:scaling>
          <c:orientation val="minMax"/>
          <c:max val="0.1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0831494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  <a:latin typeface="Roboto"/>
              </a:defRPr>
            </a:pPr>
            <a:r>
              <a:rPr b="1" sz="1200">
                <a:solidFill>
                  <a:srgbClr val="000000"/>
                </a:solidFill>
                <a:latin typeface="Roboto"/>
              </a:rPr>
              <a:t>Świętokrzyskie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'Wzrost w województwach'!$BH$205</c:f>
            </c:strRef>
          </c:tx>
          <c:marker>
            <c:symbol val="none"/>
          </c:marker>
          <c:trendline>
            <c:name/>
            <c:spPr>
              <a:ln w="19050">
                <a:solidFill>
                  <a:srgbClr val="FF6D01"/>
                </a:solidFill>
              </a:ln>
            </c:spPr>
            <c:trendlineType val="exp"/>
            <c:dispRSqr val="0"/>
            <c:dispEq val="0"/>
          </c:trendline>
          <c:cat>
            <c:strRef>
              <c:f>'Wzrost w województwach'!$BI$193:$IC$193</c:f>
            </c:strRef>
          </c:cat>
          <c:val>
            <c:numRef>
              <c:f>'Wzrost w województwach'!$BI$205:$IC$205</c:f>
              <c:numCache/>
            </c:numRef>
          </c:val>
          <c:smooth val="0"/>
        </c:ser>
        <c:axId val="1025223883"/>
        <c:axId val="311142371"/>
      </c:lineChart>
      <c:catAx>
        <c:axId val="10252238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11142371"/>
      </c:catAx>
      <c:valAx>
        <c:axId val="311142371"/>
        <c:scaling>
          <c:orientation val="minMax"/>
          <c:max val="0.2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2522388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  <a:latin typeface="Roboto"/>
              </a:defRPr>
            </a:pPr>
            <a:r>
              <a:rPr b="1" sz="1200">
                <a:solidFill>
                  <a:srgbClr val="000000"/>
                </a:solidFill>
                <a:latin typeface="Roboto"/>
              </a:rPr>
              <a:t>Podkarpackie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'Wzrost w województwach'!$BH$201</c:f>
            </c:strRef>
          </c:tx>
          <c:marker>
            <c:symbol val="none"/>
          </c:marker>
          <c:trendline>
            <c:name/>
            <c:spPr>
              <a:ln w="19050">
                <a:solidFill>
                  <a:srgbClr val="FF6D01"/>
                </a:solidFill>
              </a:ln>
            </c:spPr>
            <c:trendlineType val="exp"/>
            <c:dispRSqr val="0"/>
            <c:dispEq val="0"/>
          </c:trendline>
          <c:cat>
            <c:strRef>
              <c:f>'Wzrost w województwach'!$BI$193:$IC$193</c:f>
            </c:strRef>
          </c:cat>
          <c:val>
            <c:numRef>
              <c:f>'Wzrost w województwach'!$BI$201:$IC$201</c:f>
              <c:numCache/>
            </c:numRef>
          </c:val>
          <c:smooth val="0"/>
        </c:ser>
        <c:axId val="387465917"/>
        <c:axId val="1554148931"/>
      </c:lineChart>
      <c:catAx>
        <c:axId val="3874659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54148931"/>
      </c:catAx>
      <c:valAx>
        <c:axId val="1554148931"/>
        <c:scaling>
          <c:orientation val="minMax"/>
          <c:max val="0.3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8746591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  <a:latin typeface="Roboto"/>
              </a:defRPr>
            </a:pPr>
            <a:r>
              <a:rPr b="1" sz="1200">
                <a:solidFill>
                  <a:srgbClr val="000000"/>
                </a:solidFill>
                <a:latin typeface="Roboto"/>
              </a:rPr>
              <a:t>Łódzkie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'Wzrost w województwach'!$BH$198</c:f>
            </c:strRef>
          </c:tx>
          <c:marker>
            <c:symbol val="none"/>
          </c:marker>
          <c:trendline>
            <c:name/>
            <c:spPr>
              <a:ln w="19050">
                <a:solidFill>
                  <a:srgbClr val="FF6D01"/>
                </a:solidFill>
              </a:ln>
            </c:spPr>
            <c:trendlineType val="exp"/>
            <c:dispRSqr val="0"/>
            <c:dispEq val="0"/>
          </c:trendline>
          <c:cat>
            <c:strRef>
              <c:f>'Wzrost w województwach'!$BI$193:$IC$193</c:f>
            </c:strRef>
          </c:cat>
          <c:val>
            <c:numRef>
              <c:f>'Wzrost w województwach'!$BI$198:$IC$198</c:f>
              <c:numCache/>
            </c:numRef>
          </c:val>
          <c:smooth val="0"/>
        </c:ser>
        <c:axId val="867933499"/>
        <c:axId val="1837039623"/>
      </c:lineChart>
      <c:catAx>
        <c:axId val="8679334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37039623"/>
      </c:catAx>
      <c:valAx>
        <c:axId val="1837039623"/>
        <c:scaling>
          <c:orientation val="minMax"/>
          <c:max val="0.1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6793349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400">
                <a:solidFill>
                  <a:schemeClr val="dk1"/>
                </a:solidFill>
                <a:latin typeface="Arial"/>
              </a:defRPr>
            </a:pPr>
            <a:r>
              <a:rPr b="1" sz="1400">
                <a:solidFill>
                  <a:schemeClr val="dk1"/>
                </a:solidFill>
                <a:latin typeface="Arial"/>
              </a:rPr>
              <a:t>Aktywne przypadki według województw</a:t>
            </a:r>
          </a:p>
        </c:rich>
      </c:tx>
      <c:overlay val="0"/>
    </c:title>
    <c:plotArea>
      <c:layout>
        <c:manualLayout>
          <c:xMode val="edge"/>
          <c:yMode val="edge"/>
          <c:x val="0.07883894230769231"/>
          <c:y val="0.18194070080862534"/>
          <c:w val="0.8910841346153845"/>
          <c:h val="0.6079913859180623"/>
        </c:manualLayout>
      </c:layout>
      <c:barChart>
        <c:barDir val="col"/>
        <c:grouping val="stacked"/>
        <c:ser>
          <c:idx val="0"/>
          <c:order val="0"/>
          <c:tx>
            <c:strRef>
              <c:f>'Aktualna sytuacja w Polsce'!$G$2</c:f>
            </c:strRef>
          </c:tx>
          <c:spPr>
            <a:solidFill>
              <a:srgbClr val="FF6D01"/>
            </a:solidFill>
          </c:spPr>
          <c:cat>
            <c:strRef>
              <c:f>'Aktualna sytuacja w Polsce'!$B$3:$B$18</c:f>
            </c:strRef>
          </c:cat>
          <c:val>
            <c:numRef>
              <c:f>'Aktualna sytuacja w Polsce'!$G$3:$G$18</c:f>
              <c:numCache/>
            </c:numRef>
          </c:val>
        </c:ser>
        <c:overlap val="100"/>
        <c:axId val="1685316236"/>
        <c:axId val="1716611492"/>
      </c:barChart>
      <c:catAx>
        <c:axId val="16853162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1800000"/>
          <a:lstStyle/>
          <a:p>
            <a:pPr lvl="0">
              <a:defRPr b="0" sz="1000">
                <a:solidFill>
                  <a:srgbClr val="000000"/>
                </a:solidFill>
                <a:latin typeface="+mn-lt"/>
              </a:defRPr>
            </a:pPr>
          </a:p>
        </c:txPr>
        <c:crossAx val="1716611492"/>
      </c:catAx>
      <c:valAx>
        <c:axId val="1716611492"/>
        <c:scaling>
          <c:orientation val="minMax"/>
          <c:max val="61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8531623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  <a:latin typeface="Roboto"/>
              </a:defRPr>
            </a:pPr>
            <a:r>
              <a:rPr b="1" sz="1200">
                <a:solidFill>
                  <a:srgbClr val="000000"/>
                </a:solidFill>
                <a:latin typeface="Roboto"/>
              </a:rPr>
              <a:t>Dolnośląskie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'Wzrost w województwach'!$BH$200</c:f>
            </c:strRef>
          </c:tx>
          <c:marker>
            <c:symbol val="none"/>
          </c:marker>
          <c:trendline>
            <c:name/>
            <c:spPr>
              <a:ln w="19050">
                <a:solidFill>
                  <a:srgbClr val="FF6D01"/>
                </a:solidFill>
              </a:ln>
            </c:spPr>
            <c:trendlineType val="exp"/>
            <c:dispRSqr val="0"/>
            <c:dispEq val="0"/>
          </c:trendline>
          <c:cat>
            <c:strRef>
              <c:f>'Wzrost w województwach'!$BI$193:$IC$193</c:f>
            </c:strRef>
          </c:cat>
          <c:val>
            <c:numRef>
              <c:f>'Wzrost w województwach'!$BI$200:$IC$200</c:f>
              <c:numCache/>
            </c:numRef>
          </c:val>
          <c:smooth val="0"/>
        </c:ser>
        <c:axId val="1751339"/>
        <c:axId val="257016414"/>
      </c:lineChart>
      <c:catAx>
        <c:axId val="17513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57016414"/>
      </c:catAx>
      <c:valAx>
        <c:axId val="257016414"/>
        <c:scaling>
          <c:orientation val="minMax"/>
          <c:max val="0.1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5133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  <a:latin typeface="Roboto"/>
              </a:defRPr>
            </a:pPr>
            <a:r>
              <a:rPr b="1" sz="1200">
                <a:solidFill>
                  <a:srgbClr val="000000"/>
                </a:solidFill>
                <a:latin typeface="Roboto"/>
              </a:rPr>
              <a:t>Łódzkie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'Wzrost w województwach'!$A$136</c:f>
            </c:strRef>
          </c:tx>
          <c:spPr>
            <a:solidFill>
              <a:srgbClr val="FF6D01">
                <a:alpha val="70000"/>
              </a:srgbClr>
            </a:solidFill>
            <a:ln cmpd="sng" w="19050">
              <a:solidFill>
                <a:srgbClr val="FF6D01"/>
              </a:solidFill>
            </a:ln>
          </c:spPr>
          <c:cat>
            <c:strRef>
              <c:f>'Wzrost w województwach'!$B$131:$IC$131</c:f>
            </c:strRef>
          </c:cat>
          <c:val>
            <c:numRef>
              <c:f>'Wzrost w województwach'!$B$136:$IC$136</c:f>
              <c:numCache/>
            </c:numRef>
          </c:val>
        </c:ser>
        <c:ser>
          <c:idx val="1"/>
          <c:order val="1"/>
          <c:tx>
            <c:strRef>
              <c:f>'Wzrost w województwach'!$A$76</c:f>
            </c:strRef>
          </c:tx>
          <c:spPr>
            <a:solidFill>
              <a:srgbClr val="000000">
                <a:alpha val="70000"/>
              </a:srgbClr>
            </a:solidFill>
            <a:ln cmpd="sng" w="19050">
              <a:solidFill>
                <a:srgbClr val="000000"/>
              </a:solidFill>
            </a:ln>
          </c:spPr>
          <c:cat>
            <c:strRef>
              <c:f>'Wzrost w województwach'!$B$131:$IC$131</c:f>
            </c:strRef>
          </c:cat>
          <c:val>
            <c:numRef>
              <c:f>'Wzrost w województwach'!$B$76:$IC$76</c:f>
              <c:numCache/>
            </c:numRef>
          </c:val>
        </c:ser>
        <c:ser>
          <c:idx val="2"/>
          <c:order val="2"/>
          <c:tx>
            <c:strRef>
              <c:f>'Wzrost w województwach'!$A$116</c:f>
            </c:strRef>
          </c:tx>
          <c:spPr>
            <a:solidFill>
              <a:srgbClr val="34A853">
                <a:alpha val="70000"/>
              </a:srgbClr>
            </a:solidFill>
            <a:ln cmpd="sng" w="19050">
              <a:solidFill>
                <a:srgbClr val="34A853"/>
              </a:solidFill>
            </a:ln>
          </c:spPr>
          <c:cat>
            <c:strRef>
              <c:f>'Wzrost w województwach'!$B$131:$IC$131</c:f>
            </c:strRef>
          </c:cat>
          <c:val>
            <c:numRef>
              <c:f>'Wzrost w województwach'!$B$116:$IC$116</c:f>
              <c:numCache/>
            </c:numRef>
          </c:val>
        </c:ser>
        <c:axId val="2074816845"/>
        <c:axId val="1626059448"/>
      </c:areaChart>
      <c:catAx>
        <c:axId val="20748168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26059448"/>
      </c:catAx>
      <c:valAx>
        <c:axId val="16260594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74816845"/>
      </c:valAx>
    </c:plotArea>
    <c:plotVisOnly val="1"/>
  </c:chart>
</c:chartSpace>
</file>

<file path=xl/charts/chart13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  <a:latin typeface="Roboto"/>
              </a:defRPr>
            </a:pPr>
            <a:r>
              <a:rPr b="1" sz="1200">
                <a:solidFill>
                  <a:srgbClr val="000000"/>
                </a:solidFill>
                <a:latin typeface="Roboto"/>
              </a:rPr>
              <a:t>Dolnośląskie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'Wzrost w województwach'!$A$138</c:f>
            </c:strRef>
          </c:tx>
          <c:spPr>
            <a:solidFill>
              <a:srgbClr val="FF6D01">
                <a:alpha val="70000"/>
              </a:srgbClr>
            </a:solidFill>
            <a:ln cmpd="sng" w="19050">
              <a:solidFill>
                <a:srgbClr val="FF6D01"/>
              </a:solidFill>
            </a:ln>
          </c:spPr>
          <c:cat>
            <c:strRef>
              <c:f>'Wzrost w województwach'!$B$131:$IC$131</c:f>
            </c:strRef>
          </c:cat>
          <c:val>
            <c:numRef>
              <c:f>'Wzrost w województwach'!$B$138:$IC$138</c:f>
              <c:numCache/>
            </c:numRef>
          </c:val>
        </c:ser>
        <c:ser>
          <c:idx val="1"/>
          <c:order val="1"/>
          <c:tx>
            <c:strRef>
              <c:f>'Wzrost w województwach'!$A$78</c:f>
            </c:strRef>
          </c:tx>
          <c:spPr>
            <a:solidFill>
              <a:srgbClr val="000000">
                <a:alpha val="70000"/>
              </a:srgbClr>
            </a:solidFill>
            <a:ln cmpd="sng" w="19050">
              <a:solidFill>
                <a:srgbClr val="000000"/>
              </a:solidFill>
            </a:ln>
          </c:spPr>
          <c:cat>
            <c:strRef>
              <c:f>'Wzrost w województwach'!$B$131:$IC$131</c:f>
            </c:strRef>
          </c:cat>
          <c:val>
            <c:numRef>
              <c:f>'Wzrost w województwach'!$B$78:$IC$78</c:f>
              <c:numCache/>
            </c:numRef>
          </c:val>
        </c:ser>
        <c:ser>
          <c:idx val="2"/>
          <c:order val="2"/>
          <c:tx>
            <c:strRef>
              <c:f>'Wzrost w województwach'!$A$118</c:f>
            </c:strRef>
          </c:tx>
          <c:spPr>
            <a:solidFill>
              <a:srgbClr val="34A853">
                <a:alpha val="70000"/>
              </a:srgbClr>
            </a:solidFill>
            <a:ln cmpd="sng" w="19050">
              <a:solidFill>
                <a:srgbClr val="34A853"/>
              </a:solidFill>
            </a:ln>
          </c:spPr>
          <c:cat>
            <c:strRef>
              <c:f>'Wzrost w województwach'!$B$131:$IC$131</c:f>
            </c:strRef>
          </c:cat>
          <c:val>
            <c:numRef>
              <c:f>'Wzrost w województwach'!$B$118:$IC$118</c:f>
              <c:numCache/>
            </c:numRef>
          </c:val>
        </c:ser>
        <c:axId val="483014397"/>
        <c:axId val="585594602"/>
      </c:areaChart>
      <c:catAx>
        <c:axId val="4830143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85594602"/>
      </c:catAx>
      <c:valAx>
        <c:axId val="58559460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83014397"/>
      </c:valAx>
    </c:plotArea>
    <c:plotVisOnly val="1"/>
  </c:chart>
</c:chartSpace>
</file>

<file path=xl/charts/chart13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  <a:latin typeface="Roboto"/>
              </a:defRPr>
            </a:pPr>
            <a:r>
              <a:rPr b="1" sz="1200">
                <a:solidFill>
                  <a:srgbClr val="000000"/>
                </a:solidFill>
                <a:latin typeface="Roboto"/>
              </a:rPr>
              <a:t>Kujawsko-Pomorskie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'Wzrost w województwach'!$A$140</c:f>
            </c:strRef>
          </c:tx>
          <c:spPr>
            <a:solidFill>
              <a:srgbClr val="FF6D01">
                <a:alpha val="70000"/>
              </a:srgbClr>
            </a:solidFill>
            <a:ln cmpd="sng" w="19050">
              <a:solidFill>
                <a:srgbClr val="FF6D01"/>
              </a:solidFill>
            </a:ln>
          </c:spPr>
          <c:cat>
            <c:strRef>
              <c:f>'Wzrost w województwach'!$B$131:$IC$131</c:f>
            </c:strRef>
          </c:cat>
          <c:val>
            <c:numRef>
              <c:f>'Wzrost w województwach'!$B$140:$IC$140</c:f>
              <c:numCache/>
            </c:numRef>
          </c:val>
        </c:ser>
        <c:ser>
          <c:idx val="1"/>
          <c:order val="1"/>
          <c:tx>
            <c:strRef>
              <c:f>'Wzrost w województwach'!$A$80</c:f>
            </c:strRef>
          </c:tx>
          <c:spPr>
            <a:solidFill>
              <a:srgbClr val="000000">
                <a:alpha val="70000"/>
              </a:srgbClr>
            </a:solidFill>
            <a:ln cmpd="sng" w="19050">
              <a:solidFill>
                <a:srgbClr val="000000"/>
              </a:solidFill>
            </a:ln>
          </c:spPr>
          <c:cat>
            <c:strRef>
              <c:f>'Wzrost w województwach'!$B$131:$IC$131</c:f>
            </c:strRef>
          </c:cat>
          <c:val>
            <c:numRef>
              <c:f>'Wzrost w województwach'!$B$80:$IC$80</c:f>
              <c:numCache/>
            </c:numRef>
          </c:val>
        </c:ser>
        <c:ser>
          <c:idx val="2"/>
          <c:order val="2"/>
          <c:tx>
            <c:strRef>
              <c:f>'Wzrost w województwach'!$A$120</c:f>
            </c:strRef>
          </c:tx>
          <c:spPr>
            <a:solidFill>
              <a:srgbClr val="34A853">
                <a:alpha val="70000"/>
              </a:srgbClr>
            </a:solidFill>
            <a:ln cmpd="sng" w="19050">
              <a:solidFill>
                <a:srgbClr val="34A853"/>
              </a:solidFill>
            </a:ln>
          </c:spPr>
          <c:cat>
            <c:strRef>
              <c:f>'Wzrost w województwach'!$B$131:$IC$131</c:f>
            </c:strRef>
          </c:cat>
          <c:val>
            <c:numRef>
              <c:f>'Wzrost w województwach'!$B$120:$IC$120</c:f>
              <c:numCache/>
            </c:numRef>
          </c:val>
        </c:ser>
        <c:axId val="841756118"/>
        <c:axId val="857713533"/>
      </c:areaChart>
      <c:catAx>
        <c:axId val="8417561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57713533"/>
      </c:catAx>
      <c:valAx>
        <c:axId val="85771353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41756118"/>
      </c:valAx>
    </c:plotArea>
    <c:plotVisOnly val="1"/>
  </c:chart>
</c:chartSpace>
</file>

<file path=xl/charts/chart13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  <a:latin typeface="Roboto"/>
              </a:defRPr>
            </a:pPr>
            <a:r>
              <a:rPr b="1" sz="1200">
                <a:solidFill>
                  <a:srgbClr val="000000"/>
                </a:solidFill>
                <a:latin typeface="Roboto"/>
              </a:rPr>
              <a:t>Małopolskie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'Wzrost w województwach'!$A$134</c:f>
            </c:strRef>
          </c:tx>
          <c:spPr>
            <a:solidFill>
              <a:srgbClr val="FF6D01">
                <a:alpha val="70000"/>
              </a:srgbClr>
            </a:solidFill>
            <a:ln cmpd="sng" w="19050">
              <a:solidFill>
                <a:srgbClr val="FF6D01"/>
              </a:solidFill>
            </a:ln>
          </c:spPr>
          <c:cat>
            <c:strRef>
              <c:f>'Wzrost w województwach'!$B$131:$IC$131</c:f>
            </c:strRef>
          </c:cat>
          <c:val>
            <c:numRef>
              <c:f>'Wzrost w województwach'!$B$134:$IC$134</c:f>
              <c:numCache/>
            </c:numRef>
          </c:val>
        </c:ser>
        <c:ser>
          <c:idx val="1"/>
          <c:order val="1"/>
          <c:tx>
            <c:strRef>
              <c:f>'Wzrost w województwach'!$A$74</c:f>
            </c:strRef>
          </c:tx>
          <c:spPr>
            <a:solidFill>
              <a:srgbClr val="000000">
                <a:alpha val="70000"/>
              </a:srgbClr>
            </a:solidFill>
            <a:ln cmpd="sng" w="19050">
              <a:solidFill>
                <a:srgbClr val="000000"/>
              </a:solidFill>
            </a:ln>
          </c:spPr>
          <c:cat>
            <c:strRef>
              <c:f>'Wzrost w województwach'!$B$131:$IC$131</c:f>
            </c:strRef>
          </c:cat>
          <c:val>
            <c:numRef>
              <c:f>'Wzrost w województwach'!$B$74:$IC$74</c:f>
              <c:numCache/>
            </c:numRef>
          </c:val>
        </c:ser>
        <c:ser>
          <c:idx val="2"/>
          <c:order val="2"/>
          <c:tx>
            <c:strRef>
              <c:f>'Wzrost w województwach'!$A$114</c:f>
            </c:strRef>
          </c:tx>
          <c:spPr>
            <a:solidFill>
              <a:srgbClr val="34A853">
                <a:alpha val="70000"/>
              </a:srgbClr>
            </a:solidFill>
            <a:ln cmpd="sng" w="19050">
              <a:solidFill>
                <a:srgbClr val="34A853"/>
              </a:solidFill>
            </a:ln>
          </c:spPr>
          <c:cat>
            <c:strRef>
              <c:f>'Wzrost w województwach'!$B$131:$IC$131</c:f>
            </c:strRef>
          </c:cat>
          <c:val>
            <c:numRef>
              <c:f>'Wzrost w województwach'!$B$114:$IC$114</c:f>
              <c:numCache/>
            </c:numRef>
          </c:val>
        </c:ser>
        <c:axId val="2020143115"/>
        <c:axId val="1051599403"/>
      </c:areaChart>
      <c:catAx>
        <c:axId val="20201431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51599403"/>
      </c:catAx>
      <c:valAx>
        <c:axId val="10515994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20143115"/>
      </c:valAx>
    </c:plotArea>
    <c:plotVisOnly val="1"/>
  </c:chart>
</c:chartSpace>
</file>

<file path=xl/charts/chart13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  <a:latin typeface="Roboto"/>
              </a:defRPr>
            </a:pPr>
            <a:r>
              <a:rPr b="1" sz="1200">
                <a:solidFill>
                  <a:srgbClr val="000000"/>
                </a:solidFill>
                <a:latin typeface="Roboto"/>
              </a:rPr>
              <a:t>Podkarpackie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'Wzrost w województwach'!$A$139</c:f>
            </c:strRef>
          </c:tx>
          <c:spPr>
            <a:solidFill>
              <a:srgbClr val="FF6D01">
                <a:alpha val="70000"/>
              </a:srgbClr>
            </a:solidFill>
            <a:ln cmpd="sng" w="19050">
              <a:solidFill>
                <a:srgbClr val="FF6D01"/>
              </a:solidFill>
            </a:ln>
          </c:spPr>
          <c:cat>
            <c:strRef>
              <c:f>'Wzrost w województwach'!$B$131:$IC$131</c:f>
            </c:strRef>
          </c:cat>
          <c:val>
            <c:numRef>
              <c:f>'Wzrost w województwach'!$B$139:$IC$139</c:f>
              <c:numCache/>
            </c:numRef>
          </c:val>
        </c:ser>
        <c:ser>
          <c:idx val="1"/>
          <c:order val="1"/>
          <c:tx>
            <c:strRef>
              <c:f>'Wzrost w województwach'!$A$79</c:f>
            </c:strRef>
          </c:tx>
          <c:spPr>
            <a:solidFill>
              <a:srgbClr val="000000">
                <a:alpha val="70000"/>
              </a:srgbClr>
            </a:solidFill>
            <a:ln cmpd="sng" w="19050">
              <a:solidFill>
                <a:srgbClr val="000000"/>
              </a:solidFill>
            </a:ln>
          </c:spPr>
          <c:cat>
            <c:strRef>
              <c:f>'Wzrost w województwach'!$B$131:$IC$131</c:f>
            </c:strRef>
          </c:cat>
          <c:val>
            <c:numRef>
              <c:f>'Wzrost w województwach'!$B$79:$IC$79</c:f>
              <c:numCache/>
            </c:numRef>
          </c:val>
        </c:ser>
        <c:ser>
          <c:idx val="2"/>
          <c:order val="2"/>
          <c:tx>
            <c:strRef>
              <c:f>'Wzrost w województwach'!$A$119</c:f>
            </c:strRef>
          </c:tx>
          <c:spPr>
            <a:solidFill>
              <a:srgbClr val="34A853">
                <a:alpha val="70000"/>
              </a:srgbClr>
            </a:solidFill>
            <a:ln cmpd="sng" w="19050">
              <a:solidFill>
                <a:srgbClr val="34A853"/>
              </a:solidFill>
            </a:ln>
          </c:spPr>
          <c:cat>
            <c:strRef>
              <c:f>'Wzrost w województwach'!$B$131:$IC$131</c:f>
            </c:strRef>
          </c:cat>
          <c:val>
            <c:numRef>
              <c:f>'Wzrost w województwach'!$B$119:$IC$119</c:f>
              <c:numCache/>
            </c:numRef>
          </c:val>
        </c:ser>
        <c:axId val="1959047744"/>
        <c:axId val="794856799"/>
      </c:areaChart>
      <c:catAx>
        <c:axId val="1959047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94856799"/>
      </c:catAx>
      <c:valAx>
        <c:axId val="79485679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59047744"/>
      </c:valAx>
    </c:plotArea>
    <c:plotVisOnly val="1"/>
  </c:chart>
</c:chartSpace>
</file>

<file path=xl/charts/chart13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  <a:latin typeface="Roboto"/>
              </a:defRPr>
            </a:pPr>
            <a:r>
              <a:rPr b="1" sz="1200">
                <a:solidFill>
                  <a:srgbClr val="000000"/>
                </a:solidFill>
                <a:latin typeface="Roboto"/>
              </a:rPr>
              <a:t>Podlaskie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'Wzrost w województwach'!$A$144</c:f>
            </c:strRef>
          </c:tx>
          <c:spPr>
            <a:solidFill>
              <a:srgbClr val="FF6D01">
                <a:alpha val="70000"/>
              </a:srgbClr>
            </a:solidFill>
            <a:ln cmpd="sng" w="19050">
              <a:solidFill>
                <a:srgbClr val="FF6D01"/>
              </a:solidFill>
            </a:ln>
          </c:spPr>
          <c:cat>
            <c:strRef>
              <c:f>'Wzrost w województwach'!$B$131:$IC$131</c:f>
            </c:strRef>
          </c:cat>
          <c:val>
            <c:numRef>
              <c:f>'Wzrost w województwach'!$B$144:$IC$144</c:f>
              <c:numCache/>
            </c:numRef>
          </c:val>
        </c:ser>
        <c:ser>
          <c:idx val="1"/>
          <c:order val="1"/>
          <c:tx>
            <c:strRef>
              <c:f>'Wzrost w województwach'!$A$84</c:f>
            </c:strRef>
          </c:tx>
          <c:spPr>
            <a:solidFill>
              <a:srgbClr val="000000">
                <a:alpha val="70000"/>
              </a:srgbClr>
            </a:solidFill>
            <a:ln cmpd="sng" w="19050">
              <a:solidFill>
                <a:srgbClr val="000000"/>
              </a:solidFill>
            </a:ln>
          </c:spPr>
          <c:cat>
            <c:strRef>
              <c:f>'Wzrost w województwach'!$B$131:$IC$131</c:f>
            </c:strRef>
          </c:cat>
          <c:val>
            <c:numRef>
              <c:f>'Wzrost w województwach'!$B$84:$IC$84</c:f>
              <c:numCache/>
            </c:numRef>
          </c:val>
        </c:ser>
        <c:ser>
          <c:idx val="2"/>
          <c:order val="2"/>
          <c:tx>
            <c:strRef>
              <c:f>'Wzrost w województwach'!$A$124</c:f>
            </c:strRef>
          </c:tx>
          <c:spPr>
            <a:solidFill>
              <a:srgbClr val="34A853">
                <a:alpha val="70000"/>
              </a:srgbClr>
            </a:solidFill>
            <a:ln cmpd="sng" w="19050">
              <a:solidFill>
                <a:srgbClr val="34A853"/>
              </a:solidFill>
            </a:ln>
          </c:spPr>
          <c:cat>
            <c:strRef>
              <c:f>'Wzrost w województwach'!$B$131:$IC$131</c:f>
            </c:strRef>
          </c:cat>
          <c:val>
            <c:numRef>
              <c:f>'Wzrost w województwach'!$B$124:$IC$124</c:f>
              <c:numCache/>
            </c:numRef>
          </c:val>
        </c:ser>
        <c:axId val="1244734866"/>
        <c:axId val="366619203"/>
      </c:areaChart>
      <c:catAx>
        <c:axId val="12447348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66619203"/>
      </c:catAx>
      <c:valAx>
        <c:axId val="3666192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44734866"/>
      </c:valAx>
    </c:plotArea>
    <c:plotVisOnly val="1"/>
  </c:chart>
</c:chartSpace>
</file>

<file path=xl/charts/chart13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  <a:latin typeface="Roboto"/>
              </a:defRPr>
            </a:pPr>
            <a:r>
              <a:rPr b="1" sz="1200">
                <a:solidFill>
                  <a:srgbClr val="000000"/>
                </a:solidFill>
                <a:latin typeface="Roboto"/>
              </a:rPr>
              <a:t>Świętokrzyskie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'Wzrost w województwach'!$A$143</c:f>
            </c:strRef>
          </c:tx>
          <c:spPr>
            <a:solidFill>
              <a:srgbClr val="FF6D01">
                <a:alpha val="70000"/>
              </a:srgbClr>
            </a:solidFill>
            <a:ln cmpd="sng" w="19050">
              <a:solidFill>
                <a:srgbClr val="FF6D01"/>
              </a:solidFill>
            </a:ln>
          </c:spPr>
          <c:cat>
            <c:strRef>
              <c:f>'Wzrost w województwach'!$B$131:$IC$131</c:f>
            </c:strRef>
          </c:cat>
          <c:val>
            <c:numRef>
              <c:f>'Wzrost w województwach'!$B$143:$IC$143</c:f>
              <c:numCache/>
            </c:numRef>
          </c:val>
        </c:ser>
        <c:ser>
          <c:idx val="1"/>
          <c:order val="1"/>
          <c:tx>
            <c:strRef>
              <c:f>'Wzrost w województwach'!$A$83</c:f>
            </c:strRef>
          </c:tx>
          <c:spPr>
            <a:solidFill>
              <a:srgbClr val="000000">
                <a:alpha val="70000"/>
              </a:srgbClr>
            </a:solidFill>
            <a:ln cmpd="sng" w="19050">
              <a:solidFill>
                <a:srgbClr val="000000"/>
              </a:solidFill>
            </a:ln>
          </c:spPr>
          <c:cat>
            <c:strRef>
              <c:f>'Wzrost w województwach'!$B$131:$IC$131</c:f>
            </c:strRef>
          </c:cat>
          <c:val>
            <c:numRef>
              <c:f>'Wzrost w województwach'!$B$83:$IC$83</c:f>
              <c:numCache/>
            </c:numRef>
          </c:val>
        </c:ser>
        <c:ser>
          <c:idx val="2"/>
          <c:order val="2"/>
          <c:tx>
            <c:strRef>
              <c:f>'Wzrost w województwach'!$A$123</c:f>
            </c:strRef>
          </c:tx>
          <c:spPr>
            <a:solidFill>
              <a:srgbClr val="34A853">
                <a:alpha val="70000"/>
              </a:srgbClr>
            </a:solidFill>
            <a:ln cmpd="sng" w="19050">
              <a:solidFill>
                <a:srgbClr val="34A853"/>
              </a:solidFill>
            </a:ln>
          </c:spPr>
          <c:cat>
            <c:strRef>
              <c:f>'Wzrost w województwach'!$B$131:$IC$131</c:f>
            </c:strRef>
          </c:cat>
          <c:val>
            <c:numRef>
              <c:f>'Wzrost w województwach'!$B$123:$IC$123</c:f>
              <c:numCache/>
            </c:numRef>
          </c:val>
        </c:ser>
        <c:axId val="1236454861"/>
        <c:axId val="1495780082"/>
      </c:areaChart>
      <c:catAx>
        <c:axId val="123645486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95780082"/>
      </c:catAx>
      <c:valAx>
        <c:axId val="149578008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36454861"/>
      </c:valAx>
    </c:plotArea>
    <c:plotVisOnly val="1"/>
  </c:chart>
</c:chartSpace>
</file>

<file path=xl/charts/chart13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  <a:latin typeface="Roboto"/>
              </a:defRPr>
            </a:pPr>
            <a:r>
              <a:rPr b="1" sz="1200">
                <a:solidFill>
                  <a:srgbClr val="000000"/>
                </a:solidFill>
                <a:latin typeface="Roboto"/>
              </a:rPr>
              <a:t>Warmińsko-Mazurskie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'Wzrost w województwach'!$A$146</c:f>
            </c:strRef>
          </c:tx>
          <c:spPr>
            <a:solidFill>
              <a:srgbClr val="FF6D01">
                <a:alpha val="70000"/>
              </a:srgbClr>
            </a:solidFill>
            <a:ln cmpd="sng" w="19050">
              <a:solidFill>
                <a:srgbClr val="FF6D01"/>
              </a:solidFill>
            </a:ln>
          </c:spPr>
          <c:cat>
            <c:strRef>
              <c:f>'Wzrost w województwach'!$B$131:$IC$131</c:f>
            </c:strRef>
          </c:cat>
          <c:val>
            <c:numRef>
              <c:f>'Wzrost w województwach'!$B$146:$IC$146</c:f>
              <c:numCache/>
            </c:numRef>
          </c:val>
        </c:ser>
        <c:ser>
          <c:idx val="1"/>
          <c:order val="1"/>
          <c:tx>
            <c:strRef>
              <c:f>'Wzrost w województwach'!$A$86</c:f>
            </c:strRef>
          </c:tx>
          <c:spPr>
            <a:solidFill>
              <a:srgbClr val="000000">
                <a:alpha val="70000"/>
              </a:srgbClr>
            </a:solidFill>
            <a:ln cmpd="sng" w="19050">
              <a:solidFill>
                <a:srgbClr val="000000"/>
              </a:solidFill>
            </a:ln>
          </c:spPr>
          <c:cat>
            <c:strRef>
              <c:f>'Wzrost w województwach'!$B$131:$IC$131</c:f>
            </c:strRef>
          </c:cat>
          <c:val>
            <c:numRef>
              <c:f>'Wzrost w województwach'!$B$86:$IC$86</c:f>
              <c:numCache/>
            </c:numRef>
          </c:val>
        </c:ser>
        <c:ser>
          <c:idx val="2"/>
          <c:order val="2"/>
          <c:tx>
            <c:strRef>
              <c:f>'Wzrost w województwach'!$A$126</c:f>
            </c:strRef>
          </c:tx>
          <c:spPr>
            <a:solidFill>
              <a:srgbClr val="34A853">
                <a:alpha val="70000"/>
              </a:srgbClr>
            </a:solidFill>
            <a:ln cmpd="sng" w="19050">
              <a:solidFill>
                <a:srgbClr val="34A853"/>
              </a:solidFill>
            </a:ln>
          </c:spPr>
          <c:cat>
            <c:strRef>
              <c:f>'Wzrost w województwach'!$B$131:$IC$131</c:f>
            </c:strRef>
          </c:cat>
          <c:val>
            <c:numRef>
              <c:f>'Wzrost w województwach'!$B$126:$IC$126</c:f>
              <c:numCache/>
            </c:numRef>
          </c:val>
        </c:ser>
        <c:axId val="1885251944"/>
        <c:axId val="1102462551"/>
      </c:areaChart>
      <c:catAx>
        <c:axId val="1885251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02462551"/>
      </c:catAx>
      <c:valAx>
        <c:axId val="110246255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85251944"/>
      </c:valAx>
    </c:plotArea>
    <c:plotVisOnly val="1"/>
  </c:chart>
</c:chartSpace>
</file>

<file path=xl/charts/chart13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  <a:latin typeface="Roboto"/>
              </a:defRPr>
            </a:pPr>
            <a:r>
              <a:rPr b="1" sz="1200">
                <a:solidFill>
                  <a:srgbClr val="000000"/>
                </a:solidFill>
                <a:latin typeface="Roboto"/>
              </a:rPr>
              <a:t>Wielkopolskie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'Wzrost w województwach'!$A$135</c:f>
            </c:strRef>
          </c:tx>
          <c:spPr>
            <a:solidFill>
              <a:srgbClr val="FF6D01">
                <a:alpha val="70000"/>
              </a:srgbClr>
            </a:solidFill>
            <a:ln cmpd="sng" w="19050">
              <a:solidFill>
                <a:srgbClr val="FF6D01"/>
              </a:solidFill>
            </a:ln>
          </c:spPr>
          <c:cat>
            <c:strRef>
              <c:f>'Wzrost w województwach'!$B$131:$IC$131</c:f>
            </c:strRef>
          </c:cat>
          <c:val>
            <c:numRef>
              <c:f>'Wzrost w województwach'!$B$135:$IC$135</c:f>
              <c:numCache/>
            </c:numRef>
          </c:val>
        </c:ser>
        <c:ser>
          <c:idx val="1"/>
          <c:order val="1"/>
          <c:tx>
            <c:strRef>
              <c:f>'Wzrost w województwach'!$A$75</c:f>
            </c:strRef>
          </c:tx>
          <c:spPr>
            <a:solidFill>
              <a:srgbClr val="000000">
                <a:alpha val="70000"/>
              </a:srgbClr>
            </a:solidFill>
            <a:ln cmpd="sng" w="19050">
              <a:solidFill>
                <a:srgbClr val="000000"/>
              </a:solidFill>
            </a:ln>
          </c:spPr>
          <c:cat>
            <c:strRef>
              <c:f>'Wzrost w województwach'!$B$131:$IC$131</c:f>
            </c:strRef>
          </c:cat>
          <c:val>
            <c:numRef>
              <c:f>'Wzrost w województwach'!$B$75:$IC$75</c:f>
              <c:numCache/>
            </c:numRef>
          </c:val>
        </c:ser>
        <c:ser>
          <c:idx val="2"/>
          <c:order val="2"/>
          <c:tx>
            <c:strRef>
              <c:f>'Wzrost w województwach'!$A$115</c:f>
            </c:strRef>
          </c:tx>
          <c:spPr>
            <a:solidFill>
              <a:srgbClr val="34A853">
                <a:alpha val="70000"/>
              </a:srgbClr>
            </a:solidFill>
            <a:ln cmpd="sng" w="19050">
              <a:solidFill>
                <a:srgbClr val="34A853"/>
              </a:solidFill>
            </a:ln>
          </c:spPr>
          <c:cat>
            <c:strRef>
              <c:f>'Wzrost w województwach'!$B$131:$IC$131</c:f>
            </c:strRef>
          </c:cat>
          <c:val>
            <c:numRef>
              <c:f>'Wzrost w województwach'!$B$115:$IC$115</c:f>
              <c:numCache/>
            </c:numRef>
          </c:val>
        </c:ser>
        <c:axId val="559670940"/>
        <c:axId val="683230062"/>
      </c:areaChart>
      <c:catAx>
        <c:axId val="5596709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83230062"/>
      </c:catAx>
      <c:valAx>
        <c:axId val="68323006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59670940"/>
      </c:valAx>
    </c:plotArea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400">
                <a:solidFill>
                  <a:srgbClr val="000000"/>
                </a:solidFill>
                <a:latin typeface="Arial"/>
              </a:defRPr>
            </a:pPr>
            <a:r>
              <a:rPr b="1" sz="1400">
                <a:solidFill>
                  <a:srgbClr val="000000"/>
                </a:solidFill>
                <a:latin typeface="Arial"/>
              </a:rPr>
              <a:t>Zgony według województw</a:t>
            </a:r>
          </a:p>
        </c:rich>
      </c:tx>
      <c:overlay val="0"/>
    </c:title>
    <c:plotArea>
      <c:layout>
        <c:manualLayout>
          <c:xMode val="edge"/>
          <c:yMode val="edge"/>
          <c:x val="0.06867717161016951"/>
          <c:y val="0.16576819407008087"/>
          <c:w val="0.9027403938751928"/>
          <c:h val="0.6226415094339622"/>
        </c:manualLayout>
      </c:layout>
      <c:barChart>
        <c:barDir val="col"/>
        <c:grouping val="stacked"/>
        <c:ser>
          <c:idx val="0"/>
          <c:order val="0"/>
          <c:tx>
            <c:strRef>
              <c:f>'Aktualna sytuacja w Polsce'!$D$2</c:f>
            </c:strRef>
          </c:tx>
          <c:spPr>
            <a:solidFill>
              <a:srgbClr val="000000"/>
            </a:solidFill>
          </c:spPr>
          <c:dPt>
            <c:idx val="0"/>
          </c:dPt>
          <c:dPt>
            <c:idx val="1"/>
          </c:dPt>
          <c:dLbls>
            <c:numFmt formatCode="General" sourceLinked="1"/>
            <c:txPr>
              <a:bodyPr/>
              <a:lstStyle/>
              <a:p>
                <a:pPr lvl="0">
                  <a:defRPr>
                    <a:latin typeface="Arial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'Aktualna sytuacja w Polsce'!$B$3:$B$18</c:f>
            </c:strRef>
          </c:cat>
          <c:val>
            <c:numRef>
              <c:f>'Aktualna sytuacja w Polsce'!$D$3:$D$18</c:f>
              <c:numCache/>
            </c:numRef>
          </c:val>
        </c:ser>
        <c:overlap val="100"/>
        <c:axId val="862280768"/>
        <c:axId val="213720224"/>
      </c:barChart>
      <c:catAx>
        <c:axId val="862280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1800000"/>
          <a:lstStyle/>
          <a:p>
            <a:pPr lvl="0">
              <a:defRPr b="0" sz="1000">
                <a:solidFill>
                  <a:srgbClr val="000000"/>
                </a:solidFill>
                <a:latin typeface="+mn-lt"/>
              </a:defRPr>
            </a:pPr>
          </a:p>
        </c:txPr>
        <c:crossAx val="213720224"/>
      </c:catAx>
      <c:valAx>
        <c:axId val="213720224"/>
        <c:scaling>
          <c:orientation val="minMax"/>
          <c:min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1200">
                <a:solidFill>
                  <a:srgbClr val="000000"/>
                </a:solidFill>
                <a:latin typeface="+mn-lt"/>
              </a:defRPr>
            </a:pPr>
          </a:p>
        </c:txPr>
        <c:crossAx val="86228076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  <a:latin typeface="Roboto"/>
              </a:defRPr>
            </a:pPr>
            <a:r>
              <a:rPr b="1" sz="1200">
                <a:solidFill>
                  <a:srgbClr val="000000"/>
                </a:solidFill>
                <a:latin typeface="Roboto"/>
              </a:rPr>
              <a:t>Pomorskie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'Wzrost w województwach'!$A$137</c:f>
            </c:strRef>
          </c:tx>
          <c:spPr>
            <a:solidFill>
              <a:srgbClr val="FF6D01">
                <a:alpha val="70000"/>
              </a:srgbClr>
            </a:solidFill>
            <a:ln cmpd="sng" w="19050">
              <a:solidFill>
                <a:srgbClr val="FF6D01"/>
              </a:solidFill>
            </a:ln>
          </c:spPr>
          <c:cat>
            <c:strRef>
              <c:f>'Wzrost w województwach'!$B$131:$IC$131</c:f>
            </c:strRef>
          </c:cat>
          <c:val>
            <c:numRef>
              <c:f>'Wzrost w województwach'!$B$137:$IC$137</c:f>
              <c:numCache/>
            </c:numRef>
          </c:val>
        </c:ser>
        <c:ser>
          <c:idx val="1"/>
          <c:order val="1"/>
          <c:tx>
            <c:strRef>
              <c:f>'Wzrost w województwach'!$A$77</c:f>
            </c:strRef>
          </c:tx>
          <c:spPr>
            <a:solidFill>
              <a:srgbClr val="000000">
                <a:alpha val="70000"/>
              </a:srgbClr>
            </a:solidFill>
            <a:ln cmpd="sng" w="19050">
              <a:solidFill>
                <a:srgbClr val="000000"/>
              </a:solidFill>
            </a:ln>
          </c:spPr>
          <c:cat>
            <c:strRef>
              <c:f>'Wzrost w województwach'!$B$131:$IC$131</c:f>
            </c:strRef>
          </c:cat>
          <c:val>
            <c:numRef>
              <c:f>'Wzrost w województwach'!$B$77:$IC$77</c:f>
              <c:numCache/>
            </c:numRef>
          </c:val>
        </c:ser>
        <c:ser>
          <c:idx val="2"/>
          <c:order val="2"/>
          <c:tx>
            <c:strRef>
              <c:f>'Wzrost w województwach'!$A$117</c:f>
            </c:strRef>
          </c:tx>
          <c:spPr>
            <a:solidFill>
              <a:srgbClr val="34A853">
                <a:alpha val="70000"/>
              </a:srgbClr>
            </a:solidFill>
            <a:ln cmpd="sng" w="19050">
              <a:solidFill>
                <a:srgbClr val="34A853"/>
              </a:solidFill>
            </a:ln>
          </c:spPr>
          <c:cat>
            <c:strRef>
              <c:f>'Wzrost w województwach'!$B$131:$IC$131</c:f>
            </c:strRef>
          </c:cat>
          <c:val>
            <c:numRef>
              <c:f>'Wzrost w województwach'!$B$117:$IC$117</c:f>
              <c:numCache/>
            </c:numRef>
          </c:val>
        </c:ser>
        <c:axId val="45824376"/>
        <c:axId val="1810160702"/>
      </c:areaChart>
      <c:catAx>
        <c:axId val="45824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10160702"/>
      </c:catAx>
      <c:valAx>
        <c:axId val="181016070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5824376"/>
      </c:valAx>
    </c:plotArea>
    <c:plotVisOnly val="1"/>
  </c:chart>
</c:chartSpace>
</file>

<file path=xl/charts/chart14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  <a:latin typeface="Roboto"/>
              </a:defRPr>
            </a:pPr>
            <a:r>
              <a:rPr b="1" sz="1200">
                <a:solidFill>
                  <a:srgbClr val="000000"/>
                </a:solidFill>
                <a:latin typeface="Roboto"/>
              </a:rPr>
              <a:t>Mazowieckie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'Wzrost w województwach'!$A$133</c:f>
            </c:strRef>
          </c:tx>
          <c:spPr>
            <a:solidFill>
              <a:srgbClr val="FF6D01">
                <a:alpha val="70000"/>
              </a:srgbClr>
            </a:solidFill>
            <a:ln cmpd="sng" w="19050">
              <a:solidFill>
                <a:srgbClr val="FF6D01"/>
              </a:solidFill>
            </a:ln>
          </c:spPr>
          <c:cat>
            <c:strRef>
              <c:f>'Wzrost w województwach'!$B$131:$IC$131</c:f>
            </c:strRef>
          </c:cat>
          <c:val>
            <c:numRef>
              <c:f>'Wzrost w województwach'!$B$133:$IC$133</c:f>
              <c:numCache/>
            </c:numRef>
          </c:val>
        </c:ser>
        <c:ser>
          <c:idx val="1"/>
          <c:order val="1"/>
          <c:tx>
            <c:strRef>
              <c:f>'Wzrost w województwach'!$A$73</c:f>
            </c:strRef>
          </c:tx>
          <c:spPr>
            <a:solidFill>
              <a:srgbClr val="000000">
                <a:alpha val="70000"/>
              </a:srgbClr>
            </a:solidFill>
            <a:ln cmpd="sng" w="19050">
              <a:solidFill>
                <a:srgbClr val="000000"/>
              </a:solidFill>
            </a:ln>
          </c:spPr>
          <c:cat>
            <c:strRef>
              <c:f>'Wzrost w województwach'!$B$131:$IC$131</c:f>
            </c:strRef>
          </c:cat>
          <c:val>
            <c:numRef>
              <c:f>'Wzrost w województwach'!$B$73:$IC$73</c:f>
              <c:numCache/>
            </c:numRef>
          </c:val>
        </c:ser>
        <c:ser>
          <c:idx val="2"/>
          <c:order val="2"/>
          <c:tx>
            <c:strRef>
              <c:f>'Wzrost w województwach'!$A$113</c:f>
            </c:strRef>
          </c:tx>
          <c:spPr>
            <a:solidFill>
              <a:srgbClr val="34A853">
                <a:alpha val="70000"/>
              </a:srgbClr>
            </a:solidFill>
            <a:ln cmpd="sng" w="19050">
              <a:solidFill>
                <a:srgbClr val="34A853"/>
              </a:solidFill>
            </a:ln>
          </c:spPr>
          <c:cat>
            <c:strRef>
              <c:f>'Wzrost w województwach'!$B$131:$IC$131</c:f>
            </c:strRef>
          </c:cat>
          <c:val>
            <c:numRef>
              <c:f>'Wzrost w województwach'!$B$113:$IC$113</c:f>
              <c:numCache/>
            </c:numRef>
          </c:val>
        </c:ser>
        <c:axId val="1969284209"/>
        <c:axId val="653218228"/>
      </c:areaChart>
      <c:catAx>
        <c:axId val="19692842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53218228"/>
      </c:catAx>
      <c:valAx>
        <c:axId val="6532182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69284209"/>
      </c:valAx>
    </c:plotArea>
    <c:plotVisOnly val="1"/>
  </c:chart>
</c:chartSpace>
</file>

<file path=xl/charts/chart14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  <a:latin typeface="Roboto"/>
              </a:defRPr>
            </a:pPr>
            <a:r>
              <a:rPr b="1" sz="1200">
                <a:solidFill>
                  <a:srgbClr val="000000"/>
                </a:solidFill>
                <a:latin typeface="Roboto"/>
              </a:rPr>
              <a:t>Lubelskie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'Wzrost w województwach'!$A$141</c:f>
            </c:strRef>
          </c:tx>
          <c:spPr>
            <a:solidFill>
              <a:srgbClr val="FF6D01">
                <a:alpha val="70000"/>
              </a:srgbClr>
            </a:solidFill>
            <a:ln cmpd="sng" w="19050">
              <a:solidFill>
                <a:srgbClr val="FF6D01"/>
              </a:solidFill>
            </a:ln>
          </c:spPr>
          <c:cat>
            <c:strRef>
              <c:f>'Wzrost w województwach'!$B$131:$IC$131</c:f>
            </c:strRef>
          </c:cat>
          <c:val>
            <c:numRef>
              <c:f>'Wzrost w województwach'!$B$141:$IC$141</c:f>
              <c:numCache/>
            </c:numRef>
          </c:val>
        </c:ser>
        <c:ser>
          <c:idx val="1"/>
          <c:order val="1"/>
          <c:tx>
            <c:strRef>
              <c:f>'Wzrost w województwach'!$A$81</c:f>
            </c:strRef>
          </c:tx>
          <c:spPr>
            <a:solidFill>
              <a:srgbClr val="000000">
                <a:alpha val="70000"/>
              </a:srgbClr>
            </a:solidFill>
            <a:ln cmpd="sng" w="19050">
              <a:solidFill>
                <a:srgbClr val="000000"/>
              </a:solidFill>
            </a:ln>
          </c:spPr>
          <c:cat>
            <c:strRef>
              <c:f>'Wzrost w województwach'!$B$131:$IC$131</c:f>
            </c:strRef>
          </c:cat>
          <c:val>
            <c:numRef>
              <c:f>'Wzrost w województwach'!$B$81:$IC$81</c:f>
              <c:numCache/>
            </c:numRef>
          </c:val>
        </c:ser>
        <c:ser>
          <c:idx val="2"/>
          <c:order val="2"/>
          <c:tx>
            <c:strRef>
              <c:f>'Wzrost w województwach'!$A$121</c:f>
            </c:strRef>
          </c:tx>
          <c:spPr>
            <a:solidFill>
              <a:srgbClr val="34A853">
                <a:alpha val="70000"/>
              </a:srgbClr>
            </a:solidFill>
            <a:ln cmpd="sng" w="19050">
              <a:solidFill>
                <a:srgbClr val="34A853"/>
              </a:solidFill>
            </a:ln>
          </c:spPr>
          <c:cat>
            <c:strRef>
              <c:f>'Wzrost w województwach'!$B$131:$IC$131</c:f>
            </c:strRef>
          </c:cat>
          <c:val>
            <c:numRef>
              <c:f>'Wzrost w województwach'!$B$121:$IC$121</c:f>
              <c:numCache/>
            </c:numRef>
          </c:val>
        </c:ser>
        <c:axId val="458053888"/>
        <c:axId val="1825220414"/>
      </c:areaChart>
      <c:catAx>
        <c:axId val="458053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25220414"/>
      </c:catAx>
      <c:valAx>
        <c:axId val="18252204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58053888"/>
      </c:valAx>
    </c:plotArea>
    <c:plotVisOnly val="1"/>
  </c:chart>
</c:chartSpace>
</file>

<file path=xl/charts/chart14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  <a:latin typeface="Roboto"/>
              </a:defRPr>
            </a:pPr>
            <a:r>
              <a:rPr b="1" sz="1200">
                <a:solidFill>
                  <a:srgbClr val="000000"/>
                </a:solidFill>
                <a:latin typeface="Roboto"/>
              </a:rPr>
              <a:t>Lubuskie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'Wzrost w województwach'!$A$147</c:f>
            </c:strRef>
          </c:tx>
          <c:spPr>
            <a:solidFill>
              <a:srgbClr val="FF6D01">
                <a:alpha val="70000"/>
              </a:srgbClr>
            </a:solidFill>
            <a:ln cmpd="sng" w="19050">
              <a:solidFill>
                <a:srgbClr val="FF6D01"/>
              </a:solidFill>
            </a:ln>
          </c:spPr>
          <c:cat>
            <c:strRef>
              <c:f>'Wzrost w województwach'!$B$131:$IC$131</c:f>
            </c:strRef>
          </c:cat>
          <c:val>
            <c:numRef>
              <c:f>'Wzrost w województwach'!$B$147:$IC$147</c:f>
              <c:numCache/>
            </c:numRef>
          </c:val>
        </c:ser>
        <c:ser>
          <c:idx val="1"/>
          <c:order val="1"/>
          <c:tx>
            <c:strRef>
              <c:f>'Wzrost w województwach'!$A$87</c:f>
            </c:strRef>
          </c:tx>
          <c:spPr>
            <a:solidFill>
              <a:srgbClr val="000000">
                <a:alpha val="70000"/>
              </a:srgbClr>
            </a:solidFill>
            <a:ln cmpd="sng" w="19050">
              <a:solidFill>
                <a:srgbClr val="000000"/>
              </a:solidFill>
            </a:ln>
          </c:spPr>
          <c:cat>
            <c:strRef>
              <c:f>'Wzrost w województwach'!$B$131:$IC$131</c:f>
            </c:strRef>
          </c:cat>
          <c:val>
            <c:numRef>
              <c:f>'Wzrost w województwach'!$B$87:$IC$87</c:f>
              <c:numCache/>
            </c:numRef>
          </c:val>
        </c:ser>
        <c:ser>
          <c:idx val="2"/>
          <c:order val="2"/>
          <c:tx>
            <c:strRef>
              <c:f>'Wzrost w województwach'!$A$127</c:f>
            </c:strRef>
          </c:tx>
          <c:spPr>
            <a:solidFill>
              <a:srgbClr val="34A853">
                <a:alpha val="70000"/>
              </a:srgbClr>
            </a:solidFill>
            <a:ln cmpd="sng" w="19050">
              <a:solidFill>
                <a:srgbClr val="34A853"/>
              </a:solidFill>
            </a:ln>
          </c:spPr>
          <c:cat>
            <c:strRef>
              <c:f>'Wzrost w województwach'!$B$131:$IC$131</c:f>
            </c:strRef>
          </c:cat>
          <c:val>
            <c:numRef>
              <c:f>'Wzrost w województwach'!$B$127:$IC$127</c:f>
              <c:numCache/>
            </c:numRef>
          </c:val>
        </c:ser>
        <c:axId val="1943922477"/>
        <c:axId val="1880042901"/>
      </c:areaChart>
      <c:catAx>
        <c:axId val="194392247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80042901"/>
      </c:catAx>
      <c:valAx>
        <c:axId val="188004290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43922477"/>
      </c:valAx>
    </c:plotArea>
    <c:plotVisOnly val="1"/>
  </c:chart>
</c:chartSpace>
</file>

<file path=xl/charts/chart14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  <a:latin typeface="Roboto"/>
              </a:defRPr>
            </a:pPr>
            <a:r>
              <a:rPr b="1" sz="1200">
                <a:solidFill>
                  <a:srgbClr val="000000"/>
                </a:solidFill>
                <a:latin typeface="Roboto"/>
              </a:rPr>
              <a:t>Opolskie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'Wzrost w województwach'!$A$142</c:f>
            </c:strRef>
          </c:tx>
          <c:spPr>
            <a:solidFill>
              <a:srgbClr val="FF6D01">
                <a:alpha val="70000"/>
              </a:srgbClr>
            </a:solidFill>
            <a:ln cmpd="sng" w="19050">
              <a:solidFill>
                <a:srgbClr val="FF6D01"/>
              </a:solidFill>
            </a:ln>
          </c:spPr>
          <c:cat>
            <c:strRef>
              <c:f>'Wzrost w województwach'!$B$131:$IC$131</c:f>
            </c:strRef>
          </c:cat>
          <c:val>
            <c:numRef>
              <c:f>'Wzrost w województwach'!$B$142:$IC$142</c:f>
              <c:numCache/>
            </c:numRef>
          </c:val>
        </c:ser>
        <c:ser>
          <c:idx val="1"/>
          <c:order val="1"/>
          <c:tx>
            <c:strRef>
              <c:f>'Wzrost w województwach'!$A$82</c:f>
            </c:strRef>
          </c:tx>
          <c:spPr>
            <a:solidFill>
              <a:srgbClr val="000000">
                <a:alpha val="70000"/>
              </a:srgbClr>
            </a:solidFill>
            <a:ln cmpd="sng" w="19050">
              <a:solidFill>
                <a:srgbClr val="000000"/>
              </a:solidFill>
            </a:ln>
          </c:spPr>
          <c:cat>
            <c:strRef>
              <c:f>'Wzrost w województwach'!$B$131:$IC$131</c:f>
            </c:strRef>
          </c:cat>
          <c:val>
            <c:numRef>
              <c:f>'Wzrost w województwach'!$B$82:$IC$82</c:f>
              <c:numCache/>
            </c:numRef>
          </c:val>
        </c:ser>
        <c:ser>
          <c:idx val="2"/>
          <c:order val="2"/>
          <c:tx>
            <c:strRef>
              <c:f>'Wzrost w województwach'!$A$122</c:f>
            </c:strRef>
          </c:tx>
          <c:spPr>
            <a:solidFill>
              <a:srgbClr val="34A853">
                <a:alpha val="70000"/>
              </a:srgbClr>
            </a:solidFill>
            <a:ln cmpd="sng" w="19050">
              <a:solidFill>
                <a:srgbClr val="34A853"/>
              </a:solidFill>
            </a:ln>
          </c:spPr>
          <c:cat>
            <c:strRef>
              <c:f>'Wzrost w województwach'!$B$131:$IC$131</c:f>
            </c:strRef>
          </c:cat>
          <c:val>
            <c:numRef>
              <c:f>'Wzrost w województwach'!$B$122:$IC$122</c:f>
              <c:numCache/>
            </c:numRef>
          </c:val>
        </c:ser>
        <c:axId val="338417498"/>
        <c:axId val="555862995"/>
      </c:areaChart>
      <c:catAx>
        <c:axId val="33841749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55862995"/>
      </c:catAx>
      <c:valAx>
        <c:axId val="55586299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38417498"/>
      </c:valAx>
    </c:plotArea>
    <c:plotVisOnly val="1"/>
  </c:chart>
</c:chartSpace>
</file>

<file path=xl/charts/chart14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  <a:latin typeface="Roboto"/>
              </a:defRPr>
            </a:pPr>
            <a:r>
              <a:rPr b="1" sz="1200">
                <a:solidFill>
                  <a:srgbClr val="000000"/>
                </a:solidFill>
                <a:latin typeface="Roboto"/>
              </a:rPr>
              <a:t>Śląskie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'Wzrost w województwach'!$A$132</c:f>
            </c:strRef>
          </c:tx>
          <c:spPr>
            <a:solidFill>
              <a:srgbClr val="FF6D01">
                <a:alpha val="70000"/>
              </a:srgbClr>
            </a:solidFill>
            <a:ln cmpd="sng" w="19050">
              <a:solidFill>
                <a:srgbClr val="FF6D01"/>
              </a:solidFill>
            </a:ln>
          </c:spPr>
          <c:cat>
            <c:strRef>
              <c:f>'Wzrost w województwach'!$B$131:$IC$131</c:f>
            </c:strRef>
          </c:cat>
          <c:val>
            <c:numRef>
              <c:f>'Wzrost w województwach'!$B$132:$IC$132</c:f>
              <c:numCache/>
            </c:numRef>
          </c:val>
        </c:ser>
        <c:ser>
          <c:idx val="1"/>
          <c:order val="1"/>
          <c:tx>
            <c:strRef>
              <c:f>'Wzrost w województwach'!$A$72</c:f>
            </c:strRef>
          </c:tx>
          <c:spPr>
            <a:solidFill>
              <a:srgbClr val="000000">
                <a:alpha val="70000"/>
              </a:srgbClr>
            </a:solidFill>
            <a:ln cmpd="sng" w="19050">
              <a:solidFill>
                <a:srgbClr val="000000"/>
              </a:solidFill>
            </a:ln>
          </c:spPr>
          <c:cat>
            <c:strRef>
              <c:f>'Wzrost w województwach'!$B$131:$IC$131</c:f>
            </c:strRef>
          </c:cat>
          <c:val>
            <c:numRef>
              <c:f>'Wzrost w województwach'!$B$72:$IC$72</c:f>
              <c:numCache/>
            </c:numRef>
          </c:val>
        </c:ser>
        <c:ser>
          <c:idx val="2"/>
          <c:order val="2"/>
          <c:tx>
            <c:strRef>
              <c:f>'Wzrost w województwach'!$A$112</c:f>
            </c:strRef>
          </c:tx>
          <c:spPr>
            <a:solidFill>
              <a:srgbClr val="34A853">
                <a:alpha val="70000"/>
              </a:srgbClr>
            </a:solidFill>
            <a:ln cmpd="sng" w="19050">
              <a:solidFill>
                <a:srgbClr val="34A853"/>
              </a:solidFill>
            </a:ln>
          </c:spPr>
          <c:cat>
            <c:strRef>
              <c:f>'Wzrost w województwach'!$B$131:$IC$131</c:f>
            </c:strRef>
          </c:cat>
          <c:val>
            <c:numRef>
              <c:f>'Wzrost w województwach'!$B$112:$IC$112</c:f>
              <c:numCache/>
            </c:numRef>
          </c:val>
        </c:ser>
        <c:axId val="1783366579"/>
        <c:axId val="1710444787"/>
      </c:areaChart>
      <c:catAx>
        <c:axId val="17833665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10444787"/>
      </c:catAx>
      <c:valAx>
        <c:axId val="171044478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83366579"/>
      </c:valAx>
    </c:plotArea>
    <c:plotVisOnly val="1"/>
  </c:chart>
</c:chartSpace>
</file>

<file path=xl/charts/chart14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  <a:latin typeface="Roboto"/>
              </a:defRPr>
            </a:pPr>
            <a:r>
              <a:rPr b="1" sz="1200">
                <a:solidFill>
                  <a:srgbClr val="000000"/>
                </a:solidFill>
                <a:latin typeface="Roboto"/>
              </a:rPr>
              <a:t>Zachodniopomorskie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'Wzrost w województwach'!$A$145</c:f>
            </c:strRef>
          </c:tx>
          <c:spPr>
            <a:solidFill>
              <a:srgbClr val="FF6D01">
                <a:alpha val="70000"/>
              </a:srgbClr>
            </a:solidFill>
            <a:ln cmpd="sng" w="19050">
              <a:solidFill>
                <a:srgbClr val="FF6D01"/>
              </a:solidFill>
            </a:ln>
          </c:spPr>
          <c:cat>
            <c:strRef>
              <c:f>'Wzrost w województwach'!$B$131:$IC$131</c:f>
            </c:strRef>
          </c:cat>
          <c:val>
            <c:numRef>
              <c:f>'Wzrost w województwach'!$B$145:$IC$145</c:f>
              <c:numCache/>
            </c:numRef>
          </c:val>
        </c:ser>
        <c:ser>
          <c:idx val="1"/>
          <c:order val="1"/>
          <c:tx>
            <c:strRef>
              <c:f>'Wzrost w województwach'!$A$85</c:f>
            </c:strRef>
          </c:tx>
          <c:spPr>
            <a:solidFill>
              <a:srgbClr val="000000">
                <a:alpha val="70000"/>
              </a:srgbClr>
            </a:solidFill>
            <a:ln cmpd="sng" w="19050">
              <a:solidFill>
                <a:srgbClr val="000000"/>
              </a:solidFill>
            </a:ln>
          </c:spPr>
          <c:cat>
            <c:strRef>
              <c:f>'Wzrost w województwach'!$B$131:$IC$131</c:f>
            </c:strRef>
          </c:cat>
          <c:val>
            <c:numRef>
              <c:f>'Wzrost w województwach'!$B$85:$IC$85</c:f>
              <c:numCache/>
            </c:numRef>
          </c:val>
        </c:ser>
        <c:ser>
          <c:idx val="2"/>
          <c:order val="2"/>
          <c:tx>
            <c:strRef>
              <c:f>'Wzrost w województwach'!$A$125</c:f>
            </c:strRef>
          </c:tx>
          <c:spPr>
            <a:solidFill>
              <a:srgbClr val="34A853">
                <a:alpha val="70000"/>
              </a:srgbClr>
            </a:solidFill>
            <a:ln cmpd="sng" w="19050">
              <a:solidFill>
                <a:srgbClr val="34A853"/>
              </a:solidFill>
            </a:ln>
          </c:spPr>
          <c:cat>
            <c:strRef>
              <c:f>'Wzrost w województwach'!$B$131:$IC$131</c:f>
            </c:strRef>
          </c:cat>
          <c:val>
            <c:numRef>
              <c:f>'Wzrost w województwach'!$B$125:$IC$125</c:f>
              <c:numCache/>
            </c:numRef>
          </c:val>
        </c:ser>
        <c:axId val="225732081"/>
        <c:axId val="561065734"/>
      </c:areaChart>
      <c:catAx>
        <c:axId val="2257320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61065734"/>
      </c:catAx>
      <c:valAx>
        <c:axId val="56106573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25732081"/>
      </c:valAx>
    </c:plotArea>
    <c:plotVisOnly val="1"/>
  </c:chart>
</c:chartSpace>
</file>

<file path=xl/charts/chart14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  <a:latin typeface="Roboto"/>
              </a:defRPr>
            </a:pPr>
            <a:r>
              <a:rPr b="1" sz="1200">
                <a:solidFill>
                  <a:srgbClr val="000000"/>
                </a:solidFill>
                <a:latin typeface="Roboto"/>
              </a:rPr>
              <a:t>Nowe potwierdzone przypadki według województw (7-dniowa średnia ruchoma)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'Wzrost w województwach'!$A$9</c:f>
            </c:strRef>
          </c:tx>
          <c:spPr>
            <a:ln cmpd="sng" w="9525">
              <a:solidFill>
                <a:srgbClr val="000000"/>
              </a:solidFill>
            </a:ln>
          </c:spPr>
          <c:marker>
            <c:symbol val="none"/>
          </c:marker>
          <c:trendline>
            <c:name/>
            <c:spPr>
              <a:ln w="9525">
                <a:solidFill>
                  <a:srgbClr val="0000FF"/>
                </a:solidFill>
              </a:ln>
            </c:spPr>
            <c:trendlineType val="exp"/>
            <c:dispRSqr val="0"/>
            <c:dispEq val="0"/>
          </c:trendline>
          <c:cat>
            <c:strRef>
              <c:f>'Wzrost w województwach'!$B$8:$IC$8</c:f>
            </c:strRef>
          </c:cat>
          <c:val>
            <c:numRef>
              <c:f>'Wzrost w województwach'!$B$9:$IC$9</c:f>
              <c:numCache/>
            </c:numRef>
          </c:val>
          <c:smooth val="0"/>
        </c:ser>
        <c:ser>
          <c:idx val="1"/>
          <c:order val="1"/>
          <c:tx>
            <c:strRef>
              <c:f>'Wzrost w województwach'!$A$10</c:f>
            </c:strRef>
          </c:tx>
          <c:spPr>
            <a:ln cmpd="sng" w="9525">
              <a:solidFill>
                <a:srgbClr val="000000"/>
              </a:solidFill>
            </a:ln>
          </c:spPr>
          <c:marker>
            <c:symbol val="none"/>
          </c:marker>
          <c:trendline>
            <c:name/>
            <c:spPr>
              <a:ln w="9525">
                <a:solidFill>
                  <a:srgbClr val="FF0000"/>
                </a:solidFill>
              </a:ln>
            </c:spPr>
            <c:trendlineType val="exp"/>
            <c:dispRSqr val="0"/>
            <c:dispEq val="0"/>
          </c:trendline>
          <c:cat>
            <c:strRef>
              <c:f>'Wzrost w województwach'!$B$8:$IC$8</c:f>
            </c:strRef>
          </c:cat>
          <c:val>
            <c:numRef>
              <c:f>'Wzrost w województwach'!$B$10:$IC$10</c:f>
              <c:numCache/>
            </c:numRef>
          </c:val>
          <c:smooth val="0"/>
        </c:ser>
        <c:ser>
          <c:idx val="2"/>
          <c:order val="2"/>
          <c:tx>
            <c:strRef>
              <c:f>'Wzrost w województwach'!$A$11</c:f>
            </c:strRef>
          </c:tx>
          <c:spPr>
            <a:ln cmpd="sng" w="9525">
              <a:solidFill>
                <a:srgbClr val="000000"/>
              </a:solidFill>
            </a:ln>
          </c:spPr>
          <c:marker>
            <c:symbol val="none"/>
          </c:marker>
          <c:trendline>
            <c:name/>
            <c:spPr>
              <a:ln w="9525">
                <a:solidFill>
                  <a:srgbClr val="BF9000"/>
                </a:solidFill>
              </a:ln>
            </c:spPr>
            <c:trendlineType val="exp"/>
            <c:dispRSqr val="0"/>
            <c:dispEq val="0"/>
          </c:trendline>
          <c:cat>
            <c:strRef>
              <c:f>'Wzrost w województwach'!$B$8:$IC$8</c:f>
            </c:strRef>
          </c:cat>
          <c:val>
            <c:numRef>
              <c:f>'Wzrost w województwach'!$B$11:$IC$11</c:f>
              <c:numCache/>
            </c:numRef>
          </c:val>
          <c:smooth val="0"/>
        </c:ser>
        <c:ser>
          <c:idx val="3"/>
          <c:order val="3"/>
          <c:tx>
            <c:strRef>
              <c:f>'Wzrost w województwach'!$A$12</c:f>
            </c:strRef>
          </c:tx>
          <c:spPr>
            <a:ln cmpd="sng" w="9525">
              <a:solidFill>
                <a:srgbClr val="000000"/>
              </a:solidFill>
            </a:ln>
          </c:spPr>
          <c:marker>
            <c:symbol val="none"/>
          </c:marker>
          <c:trendline>
            <c:name/>
            <c:spPr>
              <a:ln w="9525">
                <a:solidFill>
                  <a:srgbClr val="34A853"/>
                </a:solidFill>
              </a:ln>
            </c:spPr>
            <c:trendlineType val="exp"/>
            <c:dispRSqr val="0"/>
            <c:dispEq val="0"/>
          </c:trendline>
          <c:cat>
            <c:strRef>
              <c:f>'Wzrost w województwach'!$B$8:$IC$8</c:f>
            </c:strRef>
          </c:cat>
          <c:val>
            <c:numRef>
              <c:f>'Wzrost w województwach'!$B$12:$IC$12</c:f>
              <c:numCache/>
            </c:numRef>
          </c:val>
          <c:smooth val="0"/>
        </c:ser>
        <c:ser>
          <c:idx val="4"/>
          <c:order val="4"/>
          <c:tx>
            <c:strRef>
              <c:f>'Wzrost w województwach'!$A$13</c:f>
            </c:strRef>
          </c:tx>
          <c:spPr>
            <a:ln cmpd="sng" w="9525">
              <a:solidFill>
                <a:srgbClr val="000000"/>
              </a:solidFill>
            </a:ln>
          </c:spPr>
          <c:marker>
            <c:symbol val="none"/>
          </c:marker>
          <c:trendline>
            <c:name/>
            <c:spPr>
              <a:ln w="9525">
                <a:solidFill>
                  <a:srgbClr val="FF6D01"/>
                </a:solidFill>
              </a:ln>
            </c:spPr>
            <c:trendlineType val="exp"/>
            <c:dispRSqr val="0"/>
            <c:dispEq val="0"/>
          </c:trendline>
          <c:cat>
            <c:strRef>
              <c:f>'Wzrost w województwach'!$B$8:$IC$8</c:f>
            </c:strRef>
          </c:cat>
          <c:val>
            <c:numRef>
              <c:f>'Wzrost w województwach'!$B$13:$IC$13</c:f>
              <c:numCache/>
            </c:numRef>
          </c:val>
          <c:smooth val="0"/>
        </c:ser>
        <c:ser>
          <c:idx val="5"/>
          <c:order val="5"/>
          <c:tx>
            <c:strRef>
              <c:f>'Wzrost w województwach'!$A$14</c:f>
            </c:strRef>
          </c:tx>
          <c:spPr>
            <a:ln cmpd="sng" w="9525">
              <a:solidFill>
                <a:srgbClr val="000000"/>
              </a:solidFill>
            </a:ln>
          </c:spPr>
          <c:marker>
            <c:symbol val="none"/>
          </c:marker>
          <c:trendline>
            <c:name/>
            <c:spPr>
              <a:ln w="9525">
                <a:solidFill>
                  <a:srgbClr val="46BDC6"/>
                </a:solidFill>
              </a:ln>
            </c:spPr>
            <c:trendlineType val="exp"/>
            <c:dispRSqr val="0"/>
            <c:dispEq val="0"/>
          </c:trendline>
          <c:cat>
            <c:strRef>
              <c:f>'Wzrost w województwach'!$B$8:$IC$8</c:f>
            </c:strRef>
          </c:cat>
          <c:val>
            <c:numRef>
              <c:f>'Wzrost w województwach'!$B$14:$IC$14</c:f>
              <c:numCache/>
            </c:numRef>
          </c:val>
          <c:smooth val="0"/>
        </c:ser>
        <c:ser>
          <c:idx val="6"/>
          <c:order val="6"/>
          <c:tx>
            <c:strRef>
              <c:f>'Wzrost w województwach'!$A$15</c:f>
            </c:strRef>
          </c:tx>
          <c:spPr>
            <a:ln cmpd="sng" w="9525">
              <a:solidFill>
                <a:srgbClr val="000000"/>
              </a:solidFill>
            </a:ln>
          </c:spPr>
          <c:marker>
            <c:symbol val="none"/>
          </c:marker>
          <c:trendline>
            <c:name/>
            <c:spPr>
              <a:ln w="9525">
                <a:solidFill>
                  <a:srgbClr val="9900FF"/>
                </a:solidFill>
              </a:ln>
            </c:spPr>
            <c:trendlineType val="exp"/>
            <c:dispRSqr val="0"/>
            <c:dispEq val="0"/>
          </c:trendline>
          <c:cat>
            <c:strRef>
              <c:f>'Wzrost w województwach'!$B$8:$IC$8</c:f>
            </c:strRef>
          </c:cat>
          <c:val>
            <c:numRef>
              <c:f>'Wzrost w województwach'!$B$15:$IC$15</c:f>
              <c:numCache/>
            </c:numRef>
          </c:val>
          <c:smooth val="0"/>
        </c:ser>
        <c:ser>
          <c:idx val="7"/>
          <c:order val="7"/>
          <c:tx>
            <c:strRef>
              <c:f>'Wzrost w województwach'!$A$16</c:f>
            </c:strRef>
          </c:tx>
          <c:spPr>
            <a:ln cmpd="sng" w="9525">
              <a:solidFill>
                <a:srgbClr val="000000"/>
              </a:solidFill>
            </a:ln>
          </c:spPr>
          <c:marker>
            <c:symbol val="none"/>
          </c:marker>
          <c:trendline>
            <c:name/>
            <c:spPr>
              <a:ln w="9525">
                <a:solidFill>
                  <a:srgbClr val="F07B72"/>
                </a:solidFill>
              </a:ln>
            </c:spPr>
            <c:trendlineType val="exp"/>
            <c:dispRSqr val="0"/>
            <c:dispEq val="0"/>
          </c:trendline>
          <c:cat>
            <c:strRef>
              <c:f>'Wzrost w województwach'!$B$8:$IC$8</c:f>
            </c:strRef>
          </c:cat>
          <c:val>
            <c:numRef>
              <c:f>'Wzrost w województwach'!$B$16:$IC$16</c:f>
              <c:numCache/>
            </c:numRef>
          </c:val>
          <c:smooth val="0"/>
        </c:ser>
        <c:ser>
          <c:idx val="8"/>
          <c:order val="8"/>
          <c:tx>
            <c:strRef>
              <c:f>'Wzrost w województwach'!$A$17</c:f>
            </c:strRef>
          </c:tx>
          <c:spPr>
            <a:ln cmpd="sng" w="9525">
              <a:solidFill>
                <a:srgbClr val="000000"/>
              </a:solidFill>
            </a:ln>
          </c:spPr>
          <c:marker>
            <c:symbol val="none"/>
          </c:marker>
          <c:trendline>
            <c:name/>
            <c:spPr>
              <a:ln w="9525">
                <a:solidFill>
                  <a:srgbClr val="FFD966"/>
                </a:solidFill>
              </a:ln>
            </c:spPr>
            <c:trendlineType val="exp"/>
            <c:dispRSqr val="0"/>
            <c:dispEq val="0"/>
          </c:trendline>
          <c:cat>
            <c:strRef>
              <c:f>'Wzrost w województwach'!$B$8:$IC$8</c:f>
            </c:strRef>
          </c:cat>
          <c:val>
            <c:numRef>
              <c:f>'Wzrost w województwach'!$B$17:$IC$17</c:f>
              <c:numCache/>
            </c:numRef>
          </c:val>
          <c:smooth val="0"/>
        </c:ser>
        <c:ser>
          <c:idx val="9"/>
          <c:order val="9"/>
          <c:tx>
            <c:strRef>
              <c:f>'Wzrost w województwach'!$A$18</c:f>
            </c:strRef>
          </c:tx>
          <c:spPr>
            <a:ln cmpd="sng" w="9525">
              <a:solidFill>
                <a:srgbClr val="000000"/>
              </a:solidFill>
            </a:ln>
          </c:spPr>
          <c:marker>
            <c:symbol val="none"/>
          </c:marker>
          <c:trendline>
            <c:name/>
            <c:spPr>
              <a:ln w="9525">
                <a:solidFill>
                  <a:srgbClr val="38761D"/>
                </a:solidFill>
              </a:ln>
            </c:spPr>
            <c:trendlineType val="exp"/>
            <c:dispRSqr val="0"/>
            <c:dispEq val="0"/>
          </c:trendline>
          <c:cat>
            <c:strRef>
              <c:f>'Wzrost w województwach'!$B$8:$IC$8</c:f>
            </c:strRef>
          </c:cat>
          <c:val>
            <c:numRef>
              <c:f>'Wzrost w województwach'!$B$18:$IC$18</c:f>
              <c:numCache/>
            </c:numRef>
          </c:val>
          <c:smooth val="0"/>
        </c:ser>
        <c:ser>
          <c:idx val="10"/>
          <c:order val="10"/>
          <c:tx>
            <c:strRef>
              <c:f>'Wzrost w województwach'!$A$19</c:f>
            </c:strRef>
          </c:tx>
          <c:spPr>
            <a:ln cmpd="sng" w="9525">
              <a:solidFill>
                <a:srgbClr val="000000"/>
              </a:solidFill>
            </a:ln>
          </c:spPr>
          <c:marker>
            <c:symbol val="none"/>
          </c:marker>
          <c:trendline>
            <c:name/>
            <c:spPr>
              <a:ln w="9525">
                <a:solidFill>
                  <a:srgbClr val="980000"/>
                </a:solidFill>
              </a:ln>
            </c:spPr>
            <c:trendlineType val="exp"/>
            <c:dispRSqr val="0"/>
            <c:dispEq val="0"/>
          </c:trendline>
          <c:cat>
            <c:strRef>
              <c:f>'Wzrost w województwach'!$B$8:$IC$8</c:f>
            </c:strRef>
          </c:cat>
          <c:val>
            <c:numRef>
              <c:f>'Wzrost w województwach'!$B$19:$IC$19</c:f>
              <c:numCache/>
            </c:numRef>
          </c:val>
          <c:smooth val="0"/>
        </c:ser>
        <c:ser>
          <c:idx val="11"/>
          <c:order val="11"/>
          <c:tx>
            <c:strRef>
              <c:f>'Wzrost w województwach'!$A$20</c:f>
            </c:strRef>
          </c:tx>
          <c:spPr>
            <a:ln cmpd="sng" w="9525">
              <a:solidFill>
                <a:srgbClr val="000000"/>
              </a:solidFill>
            </a:ln>
          </c:spPr>
          <c:marker>
            <c:symbol val="none"/>
          </c:marker>
          <c:trendline>
            <c:name/>
            <c:spPr>
              <a:ln w="9525">
                <a:solidFill>
                  <a:srgbClr val="46BDC6"/>
                </a:solidFill>
              </a:ln>
            </c:spPr>
            <c:trendlineType val="exp"/>
            <c:dispRSqr val="0"/>
            <c:dispEq val="0"/>
          </c:trendline>
          <c:cat>
            <c:strRef>
              <c:f>'Wzrost w województwach'!$B$8:$IC$8</c:f>
            </c:strRef>
          </c:cat>
          <c:val>
            <c:numRef>
              <c:f>'Wzrost w województwach'!$B$20:$IC$20</c:f>
              <c:numCache/>
            </c:numRef>
          </c:val>
          <c:smooth val="0"/>
        </c:ser>
        <c:ser>
          <c:idx val="12"/>
          <c:order val="12"/>
          <c:tx>
            <c:strRef>
              <c:f>'Wzrost w województwach'!$A$21</c:f>
            </c:strRef>
          </c:tx>
          <c:spPr>
            <a:ln cmpd="sng" w="9525">
              <a:solidFill>
                <a:srgbClr val="000000"/>
              </a:solidFill>
            </a:ln>
          </c:spPr>
          <c:marker>
            <c:symbol val="none"/>
          </c:marker>
          <c:trendline>
            <c:name/>
            <c:spPr>
              <a:ln w="9525">
                <a:solidFill>
                  <a:srgbClr val="6D9EEB"/>
                </a:solidFill>
              </a:ln>
            </c:spPr>
            <c:trendlineType val="exp"/>
            <c:dispRSqr val="0"/>
            <c:dispEq val="0"/>
          </c:trendline>
          <c:cat>
            <c:strRef>
              <c:f>'Wzrost w województwach'!$B$8:$IC$8</c:f>
            </c:strRef>
          </c:cat>
          <c:val>
            <c:numRef>
              <c:f>'Wzrost w województwach'!$B$21:$IC$21</c:f>
              <c:numCache/>
            </c:numRef>
          </c:val>
          <c:smooth val="0"/>
        </c:ser>
        <c:ser>
          <c:idx val="13"/>
          <c:order val="13"/>
          <c:tx>
            <c:strRef>
              <c:f>'Wzrost w województwach'!$A$22</c:f>
            </c:strRef>
          </c:tx>
          <c:spPr>
            <a:ln cmpd="sng" w="9525">
              <a:solidFill>
                <a:srgbClr val="000000"/>
              </a:solidFill>
            </a:ln>
          </c:spPr>
          <c:marker>
            <c:symbol val="none"/>
          </c:marker>
          <c:trendline>
            <c:name/>
            <c:spPr>
              <a:ln w="9525">
                <a:solidFill>
                  <a:srgbClr val="FF00FF"/>
                </a:solidFill>
              </a:ln>
            </c:spPr>
            <c:trendlineType val="exp"/>
            <c:dispRSqr val="0"/>
            <c:dispEq val="0"/>
          </c:trendline>
          <c:cat>
            <c:strRef>
              <c:f>'Wzrost w województwach'!$B$8:$IC$8</c:f>
            </c:strRef>
          </c:cat>
          <c:val>
            <c:numRef>
              <c:f>'Wzrost w województwach'!$B$22:$IC$22</c:f>
              <c:numCache/>
            </c:numRef>
          </c:val>
          <c:smooth val="0"/>
        </c:ser>
        <c:ser>
          <c:idx val="14"/>
          <c:order val="14"/>
          <c:tx>
            <c:strRef>
              <c:f>'Wzrost w województwach'!$A$23</c:f>
            </c:strRef>
          </c:tx>
          <c:spPr>
            <a:ln cmpd="sng" w="9525">
              <a:solidFill>
                <a:srgbClr val="000000"/>
              </a:solidFill>
            </a:ln>
          </c:spPr>
          <c:marker>
            <c:symbol val="none"/>
          </c:marker>
          <c:trendline>
            <c:name/>
            <c:spPr>
              <a:ln w="9525">
                <a:solidFill>
                  <a:srgbClr val="7F6000"/>
                </a:solidFill>
              </a:ln>
            </c:spPr>
            <c:trendlineType val="exp"/>
            <c:dispRSqr val="0"/>
            <c:dispEq val="0"/>
          </c:trendline>
          <c:cat>
            <c:strRef>
              <c:f>'Wzrost w województwach'!$B$8:$IC$8</c:f>
            </c:strRef>
          </c:cat>
          <c:val>
            <c:numRef>
              <c:f>'Wzrost w województwach'!$B$23:$IC$23</c:f>
              <c:numCache/>
            </c:numRef>
          </c:val>
          <c:smooth val="0"/>
        </c:ser>
        <c:ser>
          <c:idx val="15"/>
          <c:order val="15"/>
          <c:tx>
            <c:strRef>
              <c:f>'Wzrost w województwach'!$A$24</c:f>
            </c:strRef>
          </c:tx>
          <c:spPr>
            <a:ln cmpd="sng" w="9525">
              <a:solidFill>
                <a:srgbClr val="000000"/>
              </a:solidFill>
            </a:ln>
          </c:spPr>
          <c:marker>
            <c:symbol val="none"/>
          </c:marker>
          <c:trendline>
            <c:name/>
            <c:spPr>
              <a:ln w="9525">
                <a:solidFill>
                  <a:srgbClr val="C27BA0"/>
                </a:solidFill>
              </a:ln>
            </c:spPr>
            <c:trendlineType val="exp"/>
            <c:dispRSqr val="0"/>
            <c:dispEq val="0"/>
          </c:trendline>
          <c:cat>
            <c:strRef>
              <c:f>'Wzrost w województwach'!$B$8:$IC$8</c:f>
            </c:strRef>
          </c:cat>
          <c:val>
            <c:numRef>
              <c:f>'Wzrost w województwach'!$B$24:$IC$24</c:f>
              <c:numCache/>
            </c:numRef>
          </c:val>
          <c:smooth val="0"/>
        </c:ser>
        <c:axId val="1871164877"/>
        <c:axId val="1913634477"/>
      </c:lineChart>
      <c:catAx>
        <c:axId val="187116487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13634477"/>
      </c:catAx>
      <c:valAx>
        <c:axId val="1913634477"/>
        <c:scaling>
          <c:orientation val="minMax"/>
          <c:max val="7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71164877"/>
      </c:valAx>
    </c:plotArea>
    <c:plotVisOnly val="1"/>
  </c:chart>
  <c:spPr>
    <a:solidFill>
      <a:srgbClr val="FFFEFE"/>
    </a:solidFill>
  </c:spPr>
</c:chartSpace>
</file>

<file path=xl/charts/chart14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  <a:latin typeface="Roboto"/>
              </a:defRPr>
            </a:pPr>
            <a:r>
              <a:rPr b="1" sz="1200">
                <a:solidFill>
                  <a:srgbClr val="000000"/>
                </a:solidFill>
                <a:latin typeface="Roboto"/>
              </a:rPr>
              <a:t>Dolnośląskie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 Testy w województwach'!$A$70</c:f>
            </c:strRef>
          </c:tx>
          <c:marker>
            <c:symbol val="none"/>
          </c:marker>
          <c:cat>
            <c:strRef>
              <c:f>' Testy w województwach'!$B$63:$AC$63</c:f>
            </c:strRef>
          </c:cat>
          <c:val>
            <c:numRef>
              <c:f>' Testy w województwach'!$B$70:$AC$70</c:f>
              <c:numCache/>
            </c:numRef>
          </c:val>
          <c:smooth val="0"/>
        </c:ser>
        <c:axId val="1450126119"/>
        <c:axId val="1804785658"/>
      </c:lineChart>
      <c:catAx>
        <c:axId val="14501261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900">
                <a:solidFill>
                  <a:srgbClr val="000000"/>
                </a:solidFill>
                <a:latin typeface="+mn-lt"/>
              </a:defRPr>
            </a:pPr>
          </a:p>
        </c:txPr>
        <c:crossAx val="1804785658"/>
      </c:catAx>
      <c:valAx>
        <c:axId val="180478565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5012611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  <a:latin typeface="Roboto"/>
              </a:defRPr>
            </a:pPr>
            <a:r>
              <a:rPr b="1" sz="1200">
                <a:solidFill>
                  <a:srgbClr val="000000"/>
                </a:solidFill>
                <a:latin typeface="Roboto"/>
              </a:rPr>
              <a:t>Kujawsko-Pomorskie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 Testy w województwach'!$A$72</c:f>
            </c:strRef>
          </c:tx>
          <c:marker>
            <c:symbol val="none"/>
          </c:marker>
          <c:cat>
            <c:strRef>
              <c:f>' Testy w województwach'!$B$63:$AC$63</c:f>
            </c:strRef>
          </c:cat>
          <c:val>
            <c:numRef>
              <c:f>' Testy w województwach'!$B$72:$AC$72</c:f>
              <c:numCache/>
            </c:numRef>
          </c:val>
          <c:smooth val="0"/>
        </c:ser>
        <c:axId val="2026631540"/>
        <c:axId val="52861605"/>
      </c:lineChart>
      <c:catAx>
        <c:axId val="20266315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900">
                <a:solidFill>
                  <a:srgbClr val="000000"/>
                </a:solidFill>
                <a:latin typeface="+mn-lt"/>
              </a:defRPr>
            </a:pPr>
          </a:p>
        </c:txPr>
        <c:crossAx val="52861605"/>
      </c:catAx>
      <c:valAx>
        <c:axId val="5286160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2663154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400">
                <a:solidFill>
                  <a:srgbClr val="000000"/>
                </a:solidFill>
                <a:latin typeface="Arial"/>
              </a:defRPr>
            </a:pPr>
            <a:r>
              <a:rPr b="1" sz="1400">
                <a:solidFill>
                  <a:srgbClr val="000000"/>
                </a:solidFill>
                <a:latin typeface="Arial"/>
              </a:rPr>
              <a:t>Udział województw w ogólnej liczbie zgonów.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'Aktualna sytuacja w Polsce'!$D$2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A4C2F4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980000"/>
              </a:solidFill>
            </c:spPr>
          </c:dPt>
          <c:dPt>
            <c:idx val="9"/>
            <c:spPr>
              <a:solidFill>
                <a:srgbClr val="1155CC"/>
              </a:solidFill>
            </c:spPr>
          </c:dPt>
          <c:dPt>
            <c:idx val="10"/>
            <c:spPr>
              <a:solidFill>
                <a:srgbClr val="E69138"/>
              </a:solidFill>
            </c:spPr>
          </c:dPt>
          <c:dPt>
            <c:idx val="11"/>
            <c:spPr>
              <a:solidFill>
                <a:srgbClr val="9900FF"/>
              </a:solidFill>
            </c:spPr>
          </c:dPt>
          <c:dPt>
            <c:idx val="12"/>
            <c:spPr>
              <a:solidFill>
                <a:srgbClr val="1C4587"/>
              </a:solidFill>
            </c:spPr>
          </c:dPt>
          <c:dPt>
            <c:idx val="13"/>
            <c:spPr>
              <a:solidFill>
                <a:srgbClr val="FF00FF"/>
              </a:solidFill>
            </c:spPr>
          </c:dPt>
          <c:dPt>
            <c:idx val="14"/>
            <c:spPr>
              <a:solidFill>
                <a:srgbClr val="BF9000"/>
              </a:solidFill>
            </c:spPr>
          </c:dPt>
          <c:dPt>
            <c:idx val="15"/>
            <c:spPr>
              <a:solidFill>
                <a:srgbClr val="38761D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'Aktualna sytuacja w Polsce'!$B$3:$B$19</c:f>
            </c:strRef>
          </c:cat>
          <c:val>
            <c:numRef>
              <c:f>'Aktualna sytuacja w Polsce'!$D$3:$D$18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5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  <a:latin typeface="Roboto"/>
              </a:defRPr>
            </a:pPr>
            <a:r>
              <a:rPr b="1" sz="1200">
                <a:solidFill>
                  <a:srgbClr val="000000"/>
                </a:solidFill>
                <a:latin typeface="Roboto"/>
              </a:rPr>
              <a:t>Lubelskie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 Testy w województwach'!$A$73</c:f>
            </c:strRef>
          </c:tx>
          <c:marker>
            <c:symbol val="none"/>
          </c:marker>
          <c:cat>
            <c:strRef>
              <c:f>' Testy w województwach'!$B$63:$AC$63</c:f>
            </c:strRef>
          </c:cat>
          <c:val>
            <c:numRef>
              <c:f>' Testy w województwach'!$B$73:$AC$73</c:f>
              <c:numCache/>
            </c:numRef>
          </c:val>
          <c:smooth val="0"/>
        </c:ser>
        <c:axId val="190116762"/>
        <c:axId val="1649998558"/>
      </c:lineChart>
      <c:catAx>
        <c:axId val="1901167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900">
                <a:solidFill>
                  <a:srgbClr val="000000"/>
                </a:solidFill>
                <a:latin typeface="+mn-lt"/>
              </a:defRPr>
            </a:pPr>
          </a:p>
        </c:txPr>
        <c:crossAx val="1649998558"/>
      </c:catAx>
      <c:valAx>
        <c:axId val="164999855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011676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5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  <a:latin typeface="Roboto"/>
              </a:defRPr>
            </a:pPr>
            <a:r>
              <a:rPr b="1" sz="1200">
                <a:solidFill>
                  <a:srgbClr val="000000"/>
                </a:solidFill>
                <a:latin typeface="Roboto"/>
              </a:rPr>
              <a:t>Lubuskie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 Testy w województwach'!$A$79</c:f>
            </c:strRef>
          </c:tx>
          <c:marker>
            <c:symbol val="none"/>
          </c:marker>
          <c:cat>
            <c:strRef>
              <c:f>' Testy w województwach'!$B$63:$AC$63</c:f>
            </c:strRef>
          </c:cat>
          <c:val>
            <c:numRef>
              <c:f>' Testy w województwach'!$B$79:$AC$79</c:f>
              <c:numCache/>
            </c:numRef>
          </c:val>
          <c:smooth val="0"/>
        </c:ser>
        <c:axId val="420896835"/>
        <c:axId val="1934723324"/>
      </c:lineChart>
      <c:catAx>
        <c:axId val="4208968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900">
                <a:solidFill>
                  <a:srgbClr val="000000"/>
                </a:solidFill>
                <a:latin typeface="+mn-lt"/>
              </a:defRPr>
            </a:pPr>
          </a:p>
        </c:txPr>
        <c:crossAx val="1934723324"/>
      </c:catAx>
      <c:valAx>
        <c:axId val="19347233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2089683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5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  <a:latin typeface="Roboto"/>
              </a:defRPr>
            </a:pPr>
            <a:r>
              <a:rPr b="1" sz="1200">
                <a:solidFill>
                  <a:srgbClr val="000000"/>
                </a:solidFill>
                <a:latin typeface="Roboto"/>
              </a:rPr>
              <a:t>Opolskie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 Testy w województwach'!$A$74</c:f>
            </c:strRef>
          </c:tx>
          <c:marker>
            <c:symbol val="none"/>
          </c:marker>
          <c:cat>
            <c:strRef>
              <c:f>' Testy w województwach'!$B$63:$AC$63</c:f>
            </c:strRef>
          </c:cat>
          <c:val>
            <c:numRef>
              <c:f>' Testy w województwach'!$B$74:$AC$74</c:f>
              <c:numCache/>
            </c:numRef>
          </c:val>
          <c:smooth val="0"/>
        </c:ser>
        <c:axId val="1293855962"/>
        <c:axId val="1910743546"/>
      </c:lineChart>
      <c:catAx>
        <c:axId val="12938559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900">
                <a:solidFill>
                  <a:srgbClr val="000000"/>
                </a:solidFill>
                <a:latin typeface="+mn-lt"/>
              </a:defRPr>
            </a:pPr>
          </a:p>
        </c:txPr>
        <c:crossAx val="1910743546"/>
      </c:catAx>
      <c:valAx>
        <c:axId val="191074354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9385596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5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  <a:latin typeface="Roboto"/>
              </a:defRPr>
            </a:pPr>
            <a:r>
              <a:rPr b="1" sz="1200">
                <a:solidFill>
                  <a:srgbClr val="000000"/>
                </a:solidFill>
                <a:latin typeface="Roboto"/>
              </a:rPr>
              <a:t>Mazowieckie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 Testy w województwach'!$A$65</c:f>
            </c:strRef>
          </c:tx>
          <c:marker>
            <c:symbol val="none"/>
          </c:marker>
          <c:cat>
            <c:strRef>
              <c:f>' Testy w województwach'!$B$63:$AC$63</c:f>
            </c:strRef>
          </c:cat>
          <c:val>
            <c:numRef>
              <c:f>' Testy w województwach'!$B$65:$AC$65</c:f>
              <c:numCache/>
            </c:numRef>
          </c:val>
          <c:smooth val="0"/>
        </c:ser>
        <c:axId val="1895344289"/>
        <c:axId val="836740494"/>
      </c:lineChart>
      <c:catAx>
        <c:axId val="18953442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900">
                <a:solidFill>
                  <a:srgbClr val="000000"/>
                </a:solidFill>
                <a:latin typeface="+mn-lt"/>
              </a:defRPr>
            </a:pPr>
          </a:p>
        </c:txPr>
        <c:crossAx val="836740494"/>
      </c:catAx>
      <c:valAx>
        <c:axId val="83674049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9534428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5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  <a:latin typeface="Roboto"/>
              </a:defRPr>
            </a:pPr>
            <a:r>
              <a:rPr b="1" sz="1200">
                <a:solidFill>
                  <a:srgbClr val="000000"/>
                </a:solidFill>
                <a:latin typeface="Roboto"/>
              </a:rPr>
              <a:t>Małopolskie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 Testy w województwach'!$A$66</c:f>
            </c:strRef>
          </c:tx>
          <c:marker>
            <c:symbol val="none"/>
          </c:marker>
          <c:cat>
            <c:strRef>
              <c:f>' Testy w województwach'!$B$63:$AC$63</c:f>
            </c:strRef>
          </c:cat>
          <c:val>
            <c:numRef>
              <c:f>' Testy w województwach'!$B$66:$AC$66</c:f>
              <c:numCache/>
            </c:numRef>
          </c:val>
          <c:smooth val="0"/>
        </c:ser>
        <c:axId val="1453034400"/>
        <c:axId val="1825956456"/>
      </c:lineChart>
      <c:catAx>
        <c:axId val="1453034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900">
                <a:solidFill>
                  <a:srgbClr val="000000"/>
                </a:solidFill>
                <a:latin typeface="+mn-lt"/>
              </a:defRPr>
            </a:pPr>
          </a:p>
        </c:txPr>
        <c:crossAx val="1825956456"/>
      </c:catAx>
      <c:valAx>
        <c:axId val="18259564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5303440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5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  <a:latin typeface="Roboto"/>
              </a:defRPr>
            </a:pPr>
            <a:r>
              <a:rPr b="1" sz="1200">
                <a:solidFill>
                  <a:srgbClr val="000000"/>
                </a:solidFill>
                <a:latin typeface="Roboto"/>
              </a:rPr>
              <a:t>Łódzkie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 Testy w województwach'!$A$68</c:f>
            </c:strRef>
          </c:tx>
          <c:marker>
            <c:symbol val="none"/>
          </c:marker>
          <c:cat>
            <c:strRef>
              <c:f>' Testy w województwach'!$B$63:$AC$63</c:f>
            </c:strRef>
          </c:cat>
          <c:val>
            <c:numRef>
              <c:f>' Testy w województwach'!$B$68:$AC$68</c:f>
              <c:numCache/>
            </c:numRef>
          </c:val>
          <c:smooth val="0"/>
        </c:ser>
        <c:axId val="1869826874"/>
        <c:axId val="1147173916"/>
      </c:lineChart>
      <c:catAx>
        <c:axId val="186982687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900">
                <a:solidFill>
                  <a:srgbClr val="000000"/>
                </a:solidFill>
                <a:latin typeface="+mn-lt"/>
              </a:defRPr>
            </a:pPr>
          </a:p>
        </c:txPr>
        <c:crossAx val="1147173916"/>
      </c:catAx>
      <c:valAx>
        <c:axId val="11471739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6982687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5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  <a:latin typeface="Roboto"/>
              </a:defRPr>
            </a:pPr>
            <a:r>
              <a:rPr b="1" sz="1200">
                <a:solidFill>
                  <a:srgbClr val="000000"/>
                </a:solidFill>
                <a:latin typeface="Roboto"/>
              </a:rPr>
              <a:t>Podkarpackie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 Testy w województwach'!$A$71</c:f>
            </c:strRef>
          </c:tx>
          <c:marker>
            <c:symbol val="none"/>
          </c:marker>
          <c:cat>
            <c:strRef>
              <c:f>' Testy w województwach'!$B$63:$AC$63</c:f>
            </c:strRef>
          </c:cat>
          <c:val>
            <c:numRef>
              <c:f>' Testy w województwach'!$B$71:$AC$71</c:f>
              <c:numCache/>
            </c:numRef>
          </c:val>
          <c:smooth val="0"/>
        </c:ser>
        <c:axId val="171520234"/>
        <c:axId val="1314823505"/>
      </c:lineChart>
      <c:catAx>
        <c:axId val="1715202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900">
                <a:solidFill>
                  <a:srgbClr val="000000"/>
                </a:solidFill>
                <a:latin typeface="+mn-lt"/>
              </a:defRPr>
            </a:pPr>
          </a:p>
        </c:txPr>
        <c:crossAx val="1314823505"/>
      </c:catAx>
      <c:valAx>
        <c:axId val="131482350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152023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5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  <a:latin typeface="Roboto"/>
              </a:defRPr>
            </a:pPr>
            <a:r>
              <a:rPr b="1" sz="1200">
                <a:solidFill>
                  <a:srgbClr val="000000"/>
                </a:solidFill>
                <a:latin typeface="Roboto"/>
              </a:rPr>
              <a:t>Podlaskie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 Testy w województwach'!$A$76</c:f>
            </c:strRef>
          </c:tx>
          <c:marker>
            <c:symbol val="none"/>
          </c:marker>
          <c:cat>
            <c:strRef>
              <c:f>' Testy w województwach'!$B$63:$AC$63</c:f>
            </c:strRef>
          </c:cat>
          <c:val>
            <c:numRef>
              <c:f>' Testy w województwach'!$B$76:$AC$76</c:f>
              <c:numCache/>
            </c:numRef>
          </c:val>
          <c:smooth val="0"/>
        </c:ser>
        <c:axId val="866552769"/>
        <c:axId val="367396306"/>
      </c:lineChart>
      <c:catAx>
        <c:axId val="86655276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900">
                <a:solidFill>
                  <a:srgbClr val="000000"/>
                </a:solidFill>
                <a:latin typeface="+mn-lt"/>
              </a:defRPr>
            </a:pPr>
          </a:p>
        </c:txPr>
        <c:crossAx val="367396306"/>
      </c:catAx>
      <c:valAx>
        <c:axId val="367396306"/>
        <c:scaling>
          <c:orientation val="minMax"/>
          <c:min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6655276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5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  <a:latin typeface="Roboto"/>
              </a:defRPr>
            </a:pPr>
            <a:r>
              <a:rPr b="1" sz="1200">
                <a:solidFill>
                  <a:srgbClr val="000000"/>
                </a:solidFill>
                <a:latin typeface="Roboto"/>
              </a:rPr>
              <a:t>Pomorskie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 Testy w województwach'!$A$69</c:f>
            </c:strRef>
          </c:tx>
          <c:marker>
            <c:symbol val="none"/>
          </c:marker>
          <c:cat>
            <c:strRef>
              <c:f>' Testy w województwach'!$B$63:$AC$63</c:f>
            </c:strRef>
          </c:cat>
          <c:val>
            <c:numRef>
              <c:f>' Testy w województwach'!$B$69:$AC$69</c:f>
              <c:numCache/>
            </c:numRef>
          </c:val>
          <c:smooth val="0"/>
        </c:ser>
        <c:axId val="2110939924"/>
        <c:axId val="823336196"/>
      </c:lineChart>
      <c:catAx>
        <c:axId val="21109399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900">
                <a:solidFill>
                  <a:srgbClr val="000000"/>
                </a:solidFill>
                <a:latin typeface="+mn-lt"/>
              </a:defRPr>
            </a:pPr>
          </a:p>
        </c:txPr>
        <c:crossAx val="823336196"/>
      </c:catAx>
      <c:valAx>
        <c:axId val="8233361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1093992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5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  <a:latin typeface="Roboto"/>
              </a:defRPr>
            </a:pPr>
            <a:r>
              <a:rPr b="1" sz="1200">
                <a:solidFill>
                  <a:srgbClr val="000000"/>
                </a:solidFill>
                <a:latin typeface="Roboto"/>
              </a:rPr>
              <a:t>Śląskie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 Testy w województwach'!$A$64</c:f>
            </c:strRef>
          </c:tx>
          <c:marker>
            <c:symbol val="none"/>
          </c:marker>
          <c:cat>
            <c:strRef>
              <c:f>' Testy w województwach'!$B$63:$AC$63</c:f>
            </c:strRef>
          </c:cat>
          <c:val>
            <c:numRef>
              <c:f>' Testy w województwach'!$B$64:$AC$64</c:f>
              <c:numCache/>
            </c:numRef>
          </c:val>
          <c:smooth val="0"/>
        </c:ser>
        <c:axId val="1253464626"/>
        <c:axId val="928463937"/>
      </c:lineChart>
      <c:catAx>
        <c:axId val="12534646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900">
                <a:solidFill>
                  <a:srgbClr val="000000"/>
                </a:solidFill>
                <a:latin typeface="+mn-lt"/>
              </a:defRPr>
            </a:pPr>
          </a:p>
        </c:txPr>
        <c:crossAx val="928463937"/>
      </c:catAx>
      <c:valAx>
        <c:axId val="92846393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5346462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400">
                <a:solidFill>
                  <a:srgbClr val="000000"/>
                </a:solidFill>
                <a:latin typeface="Arial"/>
              </a:defRPr>
            </a:pPr>
            <a:r>
              <a:rPr b="1" sz="1400">
                <a:solidFill>
                  <a:srgbClr val="000000"/>
                </a:solidFill>
                <a:latin typeface="Arial"/>
              </a:rPr>
              <a:t>Suma przypadków według województw.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'Aktualna sytuacja w Polsce'!$G$2</c:f>
            </c:strRef>
          </c:tx>
          <c:spPr>
            <a:solidFill>
              <a:srgbClr val="FF6D01"/>
            </a:solidFill>
          </c:spPr>
          <c:cat>
            <c:strRef>
              <c:f>'Aktualna sytuacja w Polsce'!$B$3:$B$18</c:f>
            </c:strRef>
          </c:cat>
          <c:val>
            <c:numRef>
              <c:f>'Aktualna sytuacja w Polsce'!$G$3:$G$18</c:f>
              <c:numCache/>
            </c:numRef>
          </c:val>
        </c:ser>
        <c:ser>
          <c:idx val="1"/>
          <c:order val="1"/>
          <c:tx>
            <c:strRef>
              <c:f>'Aktualna sytuacja w Polsce'!$E$2</c:f>
            </c:strRef>
          </c:tx>
          <c:spPr>
            <a:solidFill>
              <a:srgbClr val="15874F"/>
            </a:solidFill>
          </c:spPr>
          <c:cat>
            <c:strRef>
              <c:f>'Aktualna sytuacja w Polsce'!$B$3:$B$18</c:f>
            </c:strRef>
          </c:cat>
          <c:val>
            <c:numRef>
              <c:f>'Aktualna sytuacja w Polsce'!$E$3:$E$18</c:f>
              <c:numCache/>
            </c:numRef>
          </c:val>
        </c:ser>
        <c:ser>
          <c:idx val="2"/>
          <c:order val="2"/>
          <c:tx>
            <c:strRef>
              <c:f>'Aktualna sytuacja w Polsce'!$D$2</c:f>
            </c:strRef>
          </c:tx>
          <c:spPr>
            <a:solidFill>
              <a:schemeClr val="dk1"/>
            </a:solidFill>
          </c:spPr>
          <c:cat>
            <c:strRef>
              <c:f>'Aktualna sytuacja w Polsce'!$B$3:$B$18</c:f>
            </c:strRef>
          </c:cat>
          <c:val>
            <c:numRef>
              <c:f>'Aktualna sytuacja w Polsce'!$D$3:$D$18</c:f>
              <c:numCache/>
            </c:numRef>
          </c:val>
        </c:ser>
        <c:overlap val="100"/>
        <c:axId val="1764005014"/>
        <c:axId val="1106090524"/>
      </c:barChart>
      <c:catAx>
        <c:axId val="176400501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1800000"/>
          <a:lstStyle/>
          <a:p>
            <a:pPr lvl="0">
              <a:defRPr b="0" sz="1000">
                <a:solidFill>
                  <a:srgbClr val="000000"/>
                </a:solidFill>
                <a:latin typeface="+mn-lt"/>
              </a:defRPr>
            </a:pPr>
          </a:p>
        </c:txPr>
        <c:crossAx val="1106090524"/>
      </c:catAx>
      <c:valAx>
        <c:axId val="1106090524"/>
        <c:scaling>
          <c:orientation val="minMax"/>
          <c:max val="35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6400501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6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  <a:latin typeface="Roboto"/>
              </a:defRPr>
            </a:pPr>
            <a:r>
              <a:rPr b="1" sz="1200">
                <a:solidFill>
                  <a:srgbClr val="000000"/>
                </a:solidFill>
                <a:latin typeface="Roboto"/>
              </a:rPr>
              <a:t>Świętokrzyskie (od 10.07)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 Testy w województwach'!$A$75</c:f>
            </c:strRef>
          </c:tx>
          <c:marker>
            <c:symbol val="none"/>
          </c:marker>
          <c:cat>
            <c:strRef>
              <c:f>' Testy w województwach'!$B$63:$AC$63</c:f>
            </c:strRef>
          </c:cat>
          <c:val>
            <c:numRef>
              <c:f>' Testy w województwach'!$B$75:$AC$75</c:f>
              <c:numCache/>
            </c:numRef>
          </c:val>
          <c:smooth val="0"/>
        </c:ser>
        <c:axId val="1570896971"/>
        <c:axId val="112844866"/>
      </c:lineChart>
      <c:catAx>
        <c:axId val="15708969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900">
                <a:solidFill>
                  <a:srgbClr val="000000"/>
                </a:solidFill>
                <a:latin typeface="+mn-lt"/>
              </a:defRPr>
            </a:pPr>
          </a:p>
        </c:txPr>
        <c:crossAx val="112844866"/>
      </c:catAx>
      <c:valAx>
        <c:axId val="11284486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7089697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6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  <a:latin typeface="Roboto"/>
              </a:defRPr>
            </a:pPr>
            <a:r>
              <a:rPr b="1" sz="1200">
                <a:solidFill>
                  <a:srgbClr val="000000"/>
                </a:solidFill>
                <a:latin typeface="Roboto"/>
              </a:rPr>
              <a:t>Warmińsko-Mazurskie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 Testy w województwach'!$A$78</c:f>
            </c:strRef>
          </c:tx>
          <c:marker>
            <c:symbol val="none"/>
          </c:marker>
          <c:cat>
            <c:strRef>
              <c:f>' Testy w województwach'!$B$63:$AC$63</c:f>
            </c:strRef>
          </c:cat>
          <c:val>
            <c:numRef>
              <c:f>' Testy w województwach'!$B$78:$AC$78</c:f>
              <c:numCache/>
            </c:numRef>
          </c:val>
          <c:smooth val="0"/>
        </c:ser>
        <c:axId val="130306308"/>
        <c:axId val="1276201964"/>
      </c:lineChart>
      <c:catAx>
        <c:axId val="1303063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900">
                <a:solidFill>
                  <a:srgbClr val="000000"/>
                </a:solidFill>
                <a:latin typeface="+mn-lt"/>
              </a:defRPr>
            </a:pPr>
          </a:p>
        </c:txPr>
        <c:crossAx val="1276201964"/>
      </c:catAx>
      <c:valAx>
        <c:axId val="12762019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030630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6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  <a:latin typeface="Roboto"/>
              </a:defRPr>
            </a:pPr>
            <a:r>
              <a:rPr b="1" sz="1200">
                <a:solidFill>
                  <a:srgbClr val="000000"/>
                </a:solidFill>
                <a:latin typeface="Roboto"/>
              </a:rPr>
              <a:t>Wielkopolskie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 Testy w województwach'!$A$67</c:f>
            </c:strRef>
          </c:tx>
          <c:marker>
            <c:symbol val="none"/>
          </c:marker>
          <c:cat>
            <c:strRef>
              <c:f>' Testy w województwach'!$B$63:$AC$63</c:f>
            </c:strRef>
          </c:cat>
          <c:val>
            <c:numRef>
              <c:f>' Testy w województwach'!$B$67:$AC$67</c:f>
              <c:numCache/>
            </c:numRef>
          </c:val>
          <c:smooth val="0"/>
        </c:ser>
        <c:axId val="332325494"/>
        <c:axId val="283709383"/>
      </c:lineChart>
      <c:catAx>
        <c:axId val="33232549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900">
                <a:solidFill>
                  <a:srgbClr val="000000"/>
                </a:solidFill>
                <a:latin typeface="+mn-lt"/>
              </a:defRPr>
            </a:pPr>
          </a:p>
        </c:txPr>
        <c:crossAx val="283709383"/>
      </c:catAx>
      <c:valAx>
        <c:axId val="28370938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3232549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6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  <a:latin typeface="Roboto"/>
              </a:defRPr>
            </a:pPr>
            <a:r>
              <a:rPr b="1" sz="1200">
                <a:solidFill>
                  <a:srgbClr val="000000"/>
                </a:solidFill>
                <a:latin typeface="Roboto"/>
              </a:rPr>
              <a:t>Zachodniopomorskie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 Testy w województwach'!$A$77</c:f>
            </c:strRef>
          </c:tx>
          <c:marker>
            <c:symbol val="none"/>
          </c:marker>
          <c:cat>
            <c:strRef>
              <c:f>' Testy w województwach'!$B$63:$AC$63</c:f>
            </c:strRef>
          </c:cat>
          <c:val>
            <c:numRef>
              <c:f>' Testy w województwach'!$B$77:$AC$77</c:f>
              <c:numCache/>
            </c:numRef>
          </c:val>
          <c:smooth val="0"/>
        </c:ser>
        <c:axId val="1172101726"/>
        <c:axId val="1244262762"/>
      </c:lineChart>
      <c:catAx>
        <c:axId val="11721017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900">
                <a:solidFill>
                  <a:srgbClr val="000000"/>
                </a:solidFill>
                <a:latin typeface="+mn-lt"/>
              </a:defRPr>
            </a:pPr>
          </a:p>
        </c:txPr>
        <c:crossAx val="1244262762"/>
      </c:catAx>
      <c:valAx>
        <c:axId val="124426276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7210172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6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  <a:latin typeface="Roboto"/>
              </a:defRPr>
            </a:pPr>
            <a:r>
              <a:rPr b="1" sz="1200">
                <a:solidFill>
                  <a:srgbClr val="000000"/>
                </a:solidFill>
                <a:latin typeface="Roboto"/>
              </a:rPr>
              <a:t>Dolnośląskie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 Testy w województwach'!$A$30</c:f>
            </c:strRef>
          </c:tx>
          <c:spPr>
            <a:solidFill>
              <a:srgbClr val="1155CC"/>
            </a:solidFill>
          </c:spPr>
          <c:cat>
            <c:strRef>
              <c:f>' Testy w województwach'!$B$23:$AC$23</c:f>
            </c:strRef>
          </c:cat>
          <c:val>
            <c:numRef>
              <c:f>' Testy w województwach'!$B$30:$AC$30</c:f>
              <c:numCache/>
            </c:numRef>
          </c:val>
        </c:ser>
        <c:axId val="738592405"/>
        <c:axId val="1148096185"/>
      </c:barChart>
      <c:catAx>
        <c:axId val="73859240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900">
                <a:solidFill>
                  <a:srgbClr val="000000"/>
                </a:solidFill>
                <a:latin typeface="+mn-lt"/>
              </a:defRPr>
            </a:pPr>
          </a:p>
        </c:txPr>
        <c:crossAx val="1148096185"/>
      </c:catAx>
      <c:valAx>
        <c:axId val="114809618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3859240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6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  <a:latin typeface="Roboto"/>
              </a:defRPr>
            </a:pPr>
            <a:r>
              <a:rPr b="1" sz="1200">
                <a:solidFill>
                  <a:srgbClr val="000000"/>
                </a:solidFill>
                <a:latin typeface="Roboto"/>
              </a:rPr>
              <a:t>Łódzkie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 Testy w województwach'!$A$28</c:f>
            </c:strRef>
          </c:tx>
          <c:spPr>
            <a:solidFill>
              <a:srgbClr val="1155CC"/>
            </a:solidFill>
          </c:spPr>
          <c:cat>
            <c:strRef>
              <c:f>' Testy w województwach'!$B$23:$AC$23</c:f>
            </c:strRef>
          </c:cat>
          <c:val>
            <c:numRef>
              <c:f>' Testy w województwach'!$B$28:$AC$28</c:f>
              <c:numCache/>
            </c:numRef>
          </c:val>
        </c:ser>
        <c:axId val="938379976"/>
        <c:axId val="2102527407"/>
      </c:barChart>
      <c:catAx>
        <c:axId val="938379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900">
                <a:solidFill>
                  <a:srgbClr val="000000"/>
                </a:solidFill>
                <a:latin typeface="+mn-lt"/>
              </a:defRPr>
            </a:pPr>
          </a:p>
        </c:txPr>
        <c:crossAx val="2102527407"/>
      </c:catAx>
      <c:valAx>
        <c:axId val="210252740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3837997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6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  <a:latin typeface="Roboto"/>
              </a:defRPr>
            </a:pPr>
            <a:r>
              <a:rPr b="1" sz="1200">
                <a:solidFill>
                  <a:srgbClr val="000000"/>
                </a:solidFill>
                <a:latin typeface="Roboto"/>
              </a:rPr>
              <a:t>Kujawsko-Pomorskie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 Testy w województwach'!$A$32</c:f>
            </c:strRef>
          </c:tx>
          <c:spPr>
            <a:solidFill>
              <a:srgbClr val="1155CC"/>
            </a:solidFill>
          </c:spPr>
          <c:cat>
            <c:strRef>
              <c:f>' Testy w województwach'!$B$23:$AC$23</c:f>
            </c:strRef>
          </c:cat>
          <c:val>
            <c:numRef>
              <c:f>' Testy w województwach'!$B$32:$AC$32</c:f>
              <c:numCache/>
            </c:numRef>
          </c:val>
        </c:ser>
        <c:axId val="1604863552"/>
        <c:axId val="1374912102"/>
      </c:barChart>
      <c:catAx>
        <c:axId val="1604863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900">
                <a:solidFill>
                  <a:srgbClr val="000000"/>
                </a:solidFill>
                <a:latin typeface="+mn-lt"/>
              </a:defRPr>
            </a:pPr>
          </a:p>
        </c:txPr>
        <c:crossAx val="1374912102"/>
      </c:catAx>
      <c:valAx>
        <c:axId val="137491210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0486355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6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  <a:latin typeface="Roboto"/>
              </a:defRPr>
            </a:pPr>
            <a:r>
              <a:rPr b="1" sz="1200">
                <a:solidFill>
                  <a:srgbClr val="000000"/>
                </a:solidFill>
                <a:latin typeface="Roboto"/>
              </a:rPr>
              <a:t>Małopolskie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 Testy w województwach'!$A$26</c:f>
            </c:strRef>
          </c:tx>
          <c:spPr>
            <a:solidFill>
              <a:srgbClr val="1155CC"/>
            </a:solidFill>
          </c:spPr>
          <c:cat>
            <c:strRef>
              <c:f>' Testy w województwach'!$B$23:$AC$23</c:f>
            </c:strRef>
          </c:cat>
          <c:val>
            <c:numRef>
              <c:f>' Testy w województwach'!$B$26:$AC$26</c:f>
              <c:numCache/>
            </c:numRef>
          </c:val>
        </c:ser>
        <c:axId val="597407032"/>
        <c:axId val="1457927111"/>
      </c:barChart>
      <c:catAx>
        <c:axId val="597407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900">
                <a:solidFill>
                  <a:srgbClr val="000000"/>
                </a:solidFill>
                <a:latin typeface="+mn-lt"/>
              </a:defRPr>
            </a:pPr>
          </a:p>
        </c:txPr>
        <c:crossAx val="1457927111"/>
      </c:catAx>
      <c:valAx>
        <c:axId val="145792711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9740703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6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  <a:latin typeface="Roboto"/>
              </a:defRPr>
            </a:pPr>
            <a:r>
              <a:rPr b="1" sz="1200">
                <a:solidFill>
                  <a:srgbClr val="000000"/>
                </a:solidFill>
                <a:latin typeface="Roboto"/>
              </a:rPr>
              <a:t>Lubelskie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 Testy w województwach'!$A$33</c:f>
            </c:strRef>
          </c:tx>
          <c:spPr>
            <a:solidFill>
              <a:srgbClr val="1155CC"/>
            </a:solidFill>
          </c:spPr>
          <c:cat>
            <c:strRef>
              <c:f>' Testy w województwach'!$B$23:$AC$23</c:f>
            </c:strRef>
          </c:cat>
          <c:val>
            <c:numRef>
              <c:f>' Testy w województwach'!$B$33:$AC$33</c:f>
              <c:numCache/>
            </c:numRef>
          </c:val>
        </c:ser>
        <c:axId val="1661835232"/>
        <c:axId val="185457710"/>
      </c:barChart>
      <c:catAx>
        <c:axId val="1661835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900">
                <a:solidFill>
                  <a:srgbClr val="000000"/>
                </a:solidFill>
                <a:latin typeface="+mn-lt"/>
              </a:defRPr>
            </a:pPr>
          </a:p>
        </c:txPr>
        <c:crossAx val="185457710"/>
      </c:catAx>
      <c:valAx>
        <c:axId val="18545771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6183523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6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  <a:latin typeface="Roboto"/>
              </a:defRPr>
            </a:pPr>
            <a:r>
              <a:rPr b="1" sz="1200">
                <a:solidFill>
                  <a:srgbClr val="000000"/>
                </a:solidFill>
                <a:latin typeface="Roboto"/>
              </a:rPr>
              <a:t>Mazowieckie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 Testy w województwach'!$A$25</c:f>
            </c:strRef>
          </c:tx>
          <c:spPr>
            <a:solidFill>
              <a:srgbClr val="1155CC"/>
            </a:solidFill>
          </c:spPr>
          <c:cat>
            <c:strRef>
              <c:f>' Testy w województwach'!$B$23:$AC$23</c:f>
            </c:strRef>
          </c:cat>
          <c:val>
            <c:numRef>
              <c:f>' Testy w województwach'!$B$25:$AC$25</c:f>
              <c:numCache/>
            </c:numRef>
          </c:val>
        </c:ser>
        <c:axId val="1499514947"/>
        <c:axId val="776742354"/>
      </c:barChart>
      <c:catAx>
        <c:axId val="14995149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900">
                <a:solidFill>
                  <a:srgbClr val="000000"/>
                </a:solidFill>
                <a:latin typeface="+mn-lt"/>
              </a:defRPr>
            </a:pPr>
          </a:p>
        </c:txPr>
        <c:crossAx val="776742354"/>
      </c:catAx>
      <c:valAx>
        <c:axId val="77674235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9951494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400">
                <a:solidFill>
                  <a:srgbClr val="000000"/>
                </a:solidFill>
                <a:latin typeface="Arial"/>
              </a:defRPr>
            </a:pPr>
            <a:r>
              <a:rPr b="1" sz="1400">
                <a:solidFill>
                  <a:srgbClr val="000000"/>
                </a:solidFill>
                <a:latin typeface="Arial"/>
              </a:rPr>
              <a:t>Zapadalność na 1 tys. mieszkańców.</a:t>
            </a:r>
          </a:p>
        </c:rich>
      </c:tx>
      <c:overlay val="0"/>
    </c:title>
    <c:plotArea>
      <c:layout>
        <c:manualLayout>
          <c:xMode val="edge"/>
          <c:yMode val="edge"/>
          <c:x val="0.10038341346153848"/>
          <c:y val="0.18010752688172044"/>
          <c:w val="0.8710781250000001"/>
          <c:h val="0.6098245598449673"/>
        </c:manualLayout>
      </c:layout>
      <c:barChart>
        <c:barDir val="col"/>
        <c:ser>
          <c:idx val="0"/>
          <c:order val="0"/>
          <c:tx>
            <c:strRef>
              <c:f>'Aktualna sytuacja w Polsce'!$N$2</c:f>
            </c:strRef>
          </c:tx>
          <c:spPr>
            <a:solidFill>
              <a:srgbClr val="DC1111"/>
            </a:solidFill>
          </c:spPr>
          <c:dLbls>
            <c:numFmt formatCode="General" sourceLinked="1"/>
            <c:txPr>
              <a:bodyPr/>
              <a:lstStyle/>
              <a:p>
                <a:pPr lvl="0">
                  <a:defRPr sz="1000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'Aktualna sytuacja w Polsce'!$B$3:$B$18</c:f>
            </c:strRef>
          </c:cat>
          <c:val>
            <c:numRef>
              <c:f>'Aktualna sytuacja w Polsce'!$N$3:$N$18</c:f>
              <c:numCache/>
            </c:numRef>
          </c:val>
        </c:ser>
        <c:axId val="1084397567"/>
        <c:axId val="1352192409"/>
      </c:barChart>
      <c:catAx>
        <c:axId val="10843975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1800000"/>
          <a:lstStyle/>
          <a:p>
            <a:pPr lvl="0">
              <a:defRPr b="0" sz="1000">
                <a:solidFill>
                  <a:srgbClr val="000000"/>
                </a:solidFill>
                <a:latin typeface="+mn-lt"/>
              </a:defRPr>
            </a:pPr>
          </a:p>
        </c:txPr>
        <c:crossAx val="1352192409"/>
      </c:catAx>
      <c:valAx>
        <c:axId val="135219240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8439756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7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  <a:latin typeface="Roboto"/>
              </a:defRPr>
            </a:pPr>
            <a:r>
              <a:rPr b="1" sz="1200">
                <a:solidFill>
                  <a:srgbClr val="000000"/>
                </a:solidFill>
                <a:latin typeface="Roboto"/>
              </a:rPr>
              <a:t>Lubuskie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 Testy w województwach'!$A$39</c:f>
            </c:strRef>
          </c:tx>
          <c:spPr>
            <a:solidFill>
              <a:srgbClr val="1155CC"/>
            </a:solidFill>
          </c:spPr>
          <c:cat>
            <c:strRef>
              <c:f>' Testy w województwach'!$B$23:$AC$23</c:f>
            </c:strRef>
          </c:cat>
          <c:val>
            <c:numRef>
              <c:f>' Testy w województwach'!$B$39:$AC$39</c:f>
              <c:numCache/>
            </c:numRef>
          </c:val>
        </c:ser>
        <c:axId val="1192462646"/>
        <c:axId val="1532839710"/>
      </c:barChart>
      <c:catAx>
        <c:axId val="11924626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900">
                <a:solidFill>
                  <a:srgbClr val="000000"/>
                </a:solidFill>
                <a:latin typeface="+mn-lt"/>
              </a:defRPr>
            </a:pPr>
          </a:p>
        </c:txPr>
        <c:crossAx val="1532839710"/>
      </c:catAx>
      <c:valAx>
        <c:axId val="153283971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9246264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7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  <a:latin typeface="Roboto"/>
              </a:defRPr>
            </a:pPr>
            <a:r>
              <a:rPr b="1" sz="1200">
                <a:solidFill>
                  <a:srgbClr val="000000"/>
                </a:solidFill>
                <a:latin typeface="Roboto"/>
              </a:rPr>
              <a:t>Opolskie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 Testy w województwach'!$A$34</c:f>
            </c:strRef>
          </c:tx>
          <c:spPr>
            <a:solidFill>
              <a:srgbClr val="1155CC"/>
            </a:solidFill>
          </c:spPr>
          <c:cat>
            <c:strRef>
              <c:f>' Testy w województwach'!$B$23:$AC$23</c:f>
            </c:strRef>
          </c:cat>
          <c:val>
            <c:numRef>
              <c:f>' Testy w województwach'!$B$34:$AC$34</c:f>
              <c:numCache/>
            </c:numRef>
          </c:val>
        </c:ser>
        <c:axId val="664870905"/>
        <c:axId val="744753612"/>
      </c:barChart>
      <c:catAx>
        <c:axId val="66487090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900">
                <a:solidFill>
                  <a:srgbClr val="000000"/>
                </a:solidFill>
                <a:latin typeface="+mn-lt"/>
              </a:defRPr>
            </a:pPr>
          </a:p>
        </c:txPr>
        <c:crossAx val="744753612"/>
      </c:catAx>
      <c:valAx>
        <c:axId val="7447536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6487090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7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  <a:latin typeface="Roboto"/>
              </a:defRPr>
            </a:pPr>
            <a:r>
              <a:rPr b="1" sz="1200">
                <a:solidFill>
                  <a:srgbClr val="000000"/>
                </a:solidFill>
                <a:latin typeface="Roboto"/>
              </a:rPr>
              <a:t>Śląskie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 Testy w województwach'!$A$24</c:f>
            </c:strRef>
          </c:tx>
          <c:spPr>
            <a:solidFill>
              <a:srgbClr val="1155CC"/>
            </a:solidFill>
          </c:spPr>
          <c:cat>
            <c:strRef>
              <c:f>' Testy w województwach'!$B$23:$AC$23</c:f>
            </c:strRef>
          </c:cat>
          <c:val>
            <c:numRef>
              <c:f>' Testy w województwach'!$B$24:$AC$24</c:f>
              <c:numCache/>
            </c:numRef>
          </c:val>
        </c:ser>
        <c:axId val="578969134"/>
        <c:axId val="1893973231"/>
      </c:barChart>
      <c:catAx>
        <c:axId val="5789691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900">
                <a:solidFill>
                  <a:srgbClr val="000000"/>
                </a:solidFill>
                <a:latin typeface="+mn-lt"/>
              </a:defRPr>
            </a:pPr>
          </a:p>
        </c:txPr>
        <c:crossAx val="1893973231"/>
      </c:catAx>
      <c:valAx>
        <c:axId val="189397323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7896913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7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  <a:latin typeface="Roboto"/>
              </a:defRPr>
            </a:pPr>
            <a:r>
              <a:rPr b="1" sz="1200">
                <a:solidFill>
                  <a:srgbClr val="000000"/>
                </a:solidFill>
                <a:latin typeface="Roboto"/>
              </a:rPr>
              <a:t>Podlaskie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 Testy w województwach'!$A$36</c:f>
            </c:strRef>
          </c:tx>
          <c:spPr>
            <a:solidFill>
              <a:srgbClr val="1155CC"/>
            </a:solidFill>
          </c:spPr>
          <c:cat>
            <c:strRef>
              <c:f>' Testy w województwach'!$B$23:$AC$23</c:f>
            </c:strRef>
          </c:cat>
          <c:val>
            <c:numRef>
              <c:f>' Testy w województwach'!$B$36:$AC$36</c:f>
              <c:numCache/>
            </c:numRef>
          </c:val>
        </c:ser>
        <c:axId val="1923001653"/>
        <c:axId val="1808902332"/>
      </c:barChart>
      <c:catAx>
        <c:axId val="192300165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900">
                <a:solidFill>
                  <a:srgbClr val="000000"/>
                </a:solidFill>
                <a:latin typeface="+mn-lt"/>
              </a:defRPr>
            </a:pPr>
          </a:p>
        </c:txPr>
        <c:crossAx val="1808902332"/>
      </c:catAx>
      <c:valAx>
        <c:axId val="1808902332"/>
        <c:scaling>
          <c:orientation val="minMax"/>
          <c:min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2300165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7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  <a:latin typeface="Roboto"/>
              </a:defRPr>
            </a:pPr>
            <a:r>
              <a:rPr b="1" sz="1200">
                <a:solidFill>
                  <a:srgbClr val="000000"/>
                </a:solidFill>
                <a:latin typeface="Roboto"/>
              </a:rPr>
              <a:t>Podkarpackie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 Testy w województwach'!$A$31</c:f>
            </c:strRef>
          </c:tx>
          <c:spPr>
            <a:solidFill>
              <a:srgbClr val="1155CC"/>
            </a:solidFill>
          </c:spPr>
          <c:cat>
            <c:strRef>
              <c:f>' Testy w województwach'!$B$23:$AC$23</c:f>
            </c:strRef>
          </c:cat>
          <c:val>
            <c:numRef>
              <c:f>' Testy w województwach'!$B$31:$AC$31</c:f>
              <c:numCache/>
            </c:numRef>
          </c:val>
        </c:ser>
        <c:axId val="597331646"/>
        <c:axId val="1536054442"/>
      </c:barChart>
      <c:catAx>
        <c:axId val="5973316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900">
                <a:solidFill>
                  <a:srgbClr val="000000"/>
                </a:solidFill>
                <a:latin typeface="+mn-lt"/>
              </a:defRPr>
            </a:pPr>
          </a:p>
        </c:txPr>
        <c:crossAx val="1536054442"/>
      </c:catAx>
      <c:valAx>
        <c:axId val="153605444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9733164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7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  <a:latin typeface="Roboto"/>
              </a:defRPr>
            </a:pPr>
            <a:r>
              <a:rPr b="1" sz="1200">
                <a:solidFill>
                  <a:srgbClr val="000000"/>
                </a:solidFill>
                <a:latin typeface="Roboto"/>
              </a:rPr>
              <a:t>Pomorskie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 Testy w województwach'!$A$29</c:f>
            </c:strRef>
          </c:tx>
          <c:spPr>
            <a:solidFill>
              <a:srgbClr val="1155CC"/>
            </a:solidFill>
          </c:spPr>
          <c:cat>
            <c:strRef>
              <c:f>' Testy w województwach'!$B$23:$AC$23</c:f>
            </c:strRef>
          </c:cat>
          <c:val>
            <c:numRef>
              <c:f>' Testy w województwach'!$B$29:$AC$29</c:f>
              <c:numCache/>
            </c:numRef>
          </c:val>
        </c:ser>
        <c:axId val="444533650"/>
        <c:axId val="893519835"/>
      </c:barChart>
      <c:catAx>
        <c:axId val="44453365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900">
                <a:solidFill>
                  <a:srgbClr val="000000"/>
                </a:solidFill>
                <a:latin typeface="+mn-lt"/>
              </a:defRPr>
            </a:pPr>
          </a:p>
        </c:txPr>
        <c:crossAx val="893519835"/>
      </c:catAx>
      <c:valAx>
        <c:axId val="89351983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4453365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7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  <a:latin typeface="Roboto"/>
              </a:defRPr>
            </a:pPr>
            <a:r>
              <a:rPr b="1" sz="1200">
                <a:solidFill>
                  <a:srgbClr val="000000"/>
                </a:solidFill>
                <a:latin typeface="Roboto"/>
              </a:rPr>
              <a:t>Świętokrzyskie (od 10.07)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 Testy w województwach'!$A$35</c:f>
            </c:strRef>
          </c:tx>
          <c:spPr>
            <a:solidFill>
              <a:srgbClr val="1155CC"/>
            </a:solidFill>
          </c:spPr>
          <c:cat>
            <c:strRef>
              <c:f>' Testy w województwach'!$B$23:$AC$23</c:f>
            </c:strRef>
          </c:cat>
          <c:val>
            <c:numRef>
              <c:f>' Testy w województwach'!$B$35:$AC$35</c:f>
              <c:numCache/>
            </c:numRef>
          </c:val>
        </c:ser>
        <c:axId val="1357303254"/>
        <c:axId val="612396470"/>
      </c:barChart>
      <c:catAx>
        <c:axId val="13573032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900">
                <a:solidFill>
                  <a:srgbClr val="000000"/>
                </a:solidFill>
                <a:latin typeface="+mn-lt"/>
              </a:defRPr>
            </a:pPr>
          </a:p>
        </c:txPr>
        <c:crossAx val="612396470"/>
      </c:catAx>
      <c:valAx>
        <c:axId val="6123964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5730325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7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  <a:latin typeface="Roboto"/>
              </a:defRPr>
            </a:pPr>
            <a:r>
              <a:rPr b="1" sz="1200">
                <a:solidFill>
                  <a:srgbClr val="000000"/>
                </a:solidFill>
                <a:latin typeface="Roboto"/>
              </a:rPr>
              <a:t>Warmińsko-Mazurskie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 Testy w województwach'!$A$38</c:f>
            </c:strRef>
          </c:tx>
          <c:spPr>
            <a:solidFill>
              <a:srgbClr val="1155CC"/>
            </a:solidFill>
          </c:spPr>
          <c:cat>
            <c:strRef>
              <c:f>' Testy w województwach'!$B$23:$AC$23</c:f>
            </c:strRef>
          </c:cat>
          <c:val>
            <c:numRef>
              <c:f>' Testy w województwach'!$B$38:$AC$38</c:f>
              <c:numCache/>
            </c:numRef>
          </c:val>
        </c:ser>
        <c:axId val="805856031"/>
        <c:axId val="494437535"/>
      </c:barChart>
      <c:catAx>
        <c:axId val="8058560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900">
                <a:solidFill>
                  <a:srgbClr val="000000"/>
                </a:solidFill>
                <a:latin typeface="+mn-lt"/>
              </a:defRPr>
            </a:pPr>
          </a:p>
        </c:txPr>
        <c:crossAx val="494437535"/>
      </c:catAx>
      <c:valAx>
        <c:axId val="49443753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0585603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7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  <a:latin typeface="Roboto"/>
              </a:defRPr>
            </a:pPr>
            <a:r>
              <a:rPr b="1" sz="1200">
                <a:solidFill>
                  <a:srgbClr val="000000"/>
                </a:solidFill>
                <a:latin typeface="Roboto"/>
              </a:rPr>
              <a:t>Wielkopolskie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 Testy w województwach'!$A$27</c:f>
            </c:strRef>
          </c:tx>
          <c:spPr>
            <a:solidFill>
              <a:srgbClr val="1155CC"/>
            </a:solidFill>
          </c:spPr>
          <c:cat>
            <c:strRef>
              <c:f>' Testy w województwach'!$B$23:$AC$23</c:f>
            </c:strRef>
          </c:cat>
          <c:val>
            <c:numRef>
              <c:f>' Testy w województwach'!$B$27:$AC$27</c:f>
              <c:numCache/>
            </c:numRef>
          </c:val>
        </c:ser>
        <c:axId val="1433558363"/>
        <c:axId val="1594127458"/>
      </c:barChart>
      <c:catAx>
        <c:axId val="14335583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900">
                <a:solidFill>
                  <a:srgbClr val="000000"/>
                </a:solidFill>
                <a:latin typeface="+mn-lt"/>
              </a:defRPr>
            </a:pPr>
          </a:p>
        </c:txPr>
        <c:crossAx val="1594127458"/>
      </c:catAx>
      <c:valAx>
        <c:axId val="159412745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3355836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7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  <a:latin typeface="Roboto"/>
              </a:defRPr>
            </a:pPr>
            <a:r>
              <a:rPr b="1" sz="1200">
                <a:solidFill>
                  <a:srgbClr val="000000"/>
                </a:solidFill>
                <a:latin typeface="Roboto"/>
              </a:rPr>
              <a:t>Zachodniopomorskie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 Testy w województwach'!$A$37</c:f>
            </c:strRef>
          </c:tx>
          <c:spPr>
            <a:solidFill>
              <a:srgbClr val="1155CC"/>
            </a:solidFill>
          </c:spPr>
          <c:cat>
            <c:strRef>
              <c:f>' Testy w województwach'!$B$23:$AC$23</c:f>
            </c:strRef>
          </c:cat>
          <c:val>
            <c:numRef>
              <c:f>' Testy w województwach'!$B$37:$AC$37</c:f>
              <c:numCache/>
            </c:numRef>
          </c:val>
        </c:ser>
        <c:axId val="1561433280"/>
        <c:axId val="303230522"/>
      </c:barChart>
      <c:catAx>
        <c:axId val="1561433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900">
                <a:solidFill>
                  <a:srgbClr val="000000"/>
                </a:solidFill>
                <a:latin typeface="+mn-lt"/>
              </a:defRPr>
            </a:pPr>
          </a:p>
        </c:txPr>
        <c:crossAx val="303230522"/>
      </c:catAx>
      <c:valAx>
        <c:axId val="3032305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6143328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400">
                <a:solidFill>
                  <a:srgbClr val="000000"/>
                </a:solidFill>
                <a:latin typeface="Arial"/>
              </a:defRPr>
            </a:pPr>
            <a:r>
              <a:rPr b="1" sz="1400">
                <a:solidFill>
                  <a:srgbClr val="000000"/>
                </a:solidFill>
                <a:latin typeface="Arial"/>
              </a:rPr>
              <a:t>Udział województw w ogólnej liczbie aktywnych przypadków.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'Aktualna sytuacja w Polsce'!$G$2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A4C2F4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980000"/>
              </a:solidFill>
            </c:spPr>
          </c:dPt>
          <c:dPt>
            <c:idx val="9"/>
            <c:spPr>
              <a:solidFill>
                <a:srgbClr val="1155CC"/>
              </a:solidFill>
            </c:spPr>
          </c:dPt>
          <c:dPt>
            <c:idx val="10"/>
            <c:spPr>
              <a:solidFill>
                <a:srgbClr val="E69138"/>
              </a:solidFill>
            </c:spPr>
          </c:dPt>
          <c:dPt>
            <c:idx val="11"/>
            <c:spPr>
              <a:solidFill>
                <a:srgbClr val="9900FF"/>
              </a:solidFill>
            </c:spPr>
          </c:dPt>
          <c:dPt>
            <c:idx val="12"/>
            <c:spPr>
              <a:solidFill>
                <a:srgbClr val="1C4587"/>
              </a:solidFill>
            </c:spPr>
          </c:dPt>
          <c:dPt>
            <c:idx val="13"/>
            <c:spPr>
              <a:solidFill>
                <a:srgbClr val="FF00FF"/>
              </a:solidFill>
            </c:spPr>
          </c:dPt>
          <c:dPt>
            <c:idx val="14"/>
            <c:spPr>
              <a:solidFill>
                <a:srgbClr val="BF9000"/>
              </a:solidFill>
            </c:spPr>
          </c:dPt>
          <c:dPt>
            <c:idx val="15"/>
            <c:spPr>
              <a:solidFill>
                <a:srgbClr val="38761D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'Aktualna sytuacja w Polsce'!$B$3:$B$19</c:f>
            </c:strRef>
          </c:cat>
          <c:val>
            <c:numRef>
              <c:f>'Aktualna sytuacja w Polsce'!$G$3:$G$18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8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2000">
                <a:solidFill>
                  <a:srgbClr val="000000"/>
                </a:solidFill>
                <a:latin typeface="+mn-lt"/>
              </a:defRPr>
            </a:pPr>
            <a:r>
              <a:rPr b="1" sz="2000">
                <a:solidFill>
                  <a:srgbClr val="000000"/>
                </a:solidFill>
                <a:latin typeface="+mn-lt"/>
              </a:rPr>
              <a:t>Płeć zmarłych</a:t>
            </a:r>
          </a:p>
        </c:rich>
      </c:tx>
      <c:layout>
        <c:manualLayout>
          <c:xMode val="edge"/>
          <c:yMode val="edge"/>
          <c:x val="0.029780876494023906"/>
          <c:y val="0.05238235294117649"/>
        </c:manualLayout>
      </c:layout>
      <c:overlay val="0"/>
    </c:title>
    <c:plotArea>
      <c:layout>
        <c:manualLayout>
          <c:xMode val="edge"/>
          <c:yMode val="edge"/>
          <c:x val="0.02714570858283432"/>
          <c:y val="0.18627450980392163"/>
          <c:w val="0.9457085828343312"/>
          <c:h val="0.639093137254902"/>
        </c:manualLayout>
      </c:layout>
      <c:pieChart>
        <c:varyColors val="1"/>
        <c:ser>
          <c:idx val="0"/>
          <c:order val="0"/>
          <c:dPt>
            <c:idx val="0"/>
            <c:spPr>
              <a:solidFill>
                <a:srgbClr val="741B47"/>
              </a:solidFill>
            </c:spPr>
          </c:dPt>
          <c:dPt>
            <c:idx val="1"/>
            <c:spPr>
              <a:solidFill>
                <a:srgbClr val="0B5394"/>
              </a:solidFill>
            </c:spPr>
          </c:dPt>
          <c:dLbls>
            <c:dLbl>
              <c:idx val="0"/>
              <c:txPr>
                <a:bodyPr/>
                <a:lstStyle/>
                <a:p>
                  <a:pPr lvl="0">
                    <a:defRPr>
                      <a:latin typeface="Roboto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"/>
              <c:txPr>
                <a:bodyPr/>
                <a:lstStyle/>
                <a:p>
                  <a:pPr lvl="0">
                    <a:defRPr>
                      <a:latin typeface="Roboto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'Informacje o zgonach do 09.10'!$H$16:$H$17</c:f>
            </c:strRef>
          </c:cat>
          <c:val>
            <c:numRef>
              <c:f>'Informacje o zgonach do 09.10'!$I$16:$I$17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b"/>
      <c:layout>
        <c:manualLayout>
          <c:xMode val="edge"/>
          <c:yMode val="edge"/>
          <c:x val="0.27439164639471053"/>
          <c:y val="0.8838235294117647"/>
        </c:manualLayout>
      </c:layout>
      <c:overlay val="0"/>
      <c:txPr>
        <a:bodyPr/>
        <a:lstStyle/>
        <a:p>
          <a:pPr lvl="0">
            <a:defRPr b="0" sz="1800">
              <a:solidFill>
                <a:srgbClr val="1A1A1A"/>
              </a:solidFill>
              <a:latin typeface="Roboto"/>
            </a:defRPr>
          </a:pPr>
        </a:p>
      </c:txPr>
    </c:legend>
    <c:plotVisOnly val="1"/>
  </c:chart>
</c:chartSpace>
</file>

<file path=xl/charts/chart18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400">
                <a:solidFill>
                  <a:srgbClr val="000000"/>
                </a:solidFill>
                <a:latin typeface="+mn-lt"/>
              </a:defRPr>
            </a:pPr>
            <a:r>
              <a:rPr b="1" sz="1400">
                <a:solidFill>
                  <a:srgbClr val="000000"/>
                </a:solidFill>
                <a:latin typeface="+mn-lt"/>
              </a:rPr>
              <a:t>Liczba zmarłych według grupy wiekowej.</a:t>
            </a:r>
          </a:p>
        </c:rich>
      </c:tx>
      <c:layout>
        <c:manualLayout>
          <c:xMode val="edge"/>
          <c:yMode val="edge"/>
          <c:x val="0.031217506638931327"/>
          <c:y val="0.0468944099378882"/>
        </c:manualLayout>
      </c:layout>
      <c:overlay val="0"/>
    </c:title>
    <c:plotArea>
      <c:layout>
        <c:manualLayout>
          <c:xMode val="edge"/>
          <c:yMode val="edge"/>
          <c:x val="0.06301530182269313"/>
          <c:y val="0.16925465838509315"/>
          <c:w val="0.8577593460646308"/>
          <c:h val="0.7248447204968943"/>
        </c:manualLayout>
      </c:layout>
      <c:barChart>
        <c:barDir val="col"/>
        <c:ser>
          <c:idx val="0"/>
          <c:order val="0"/>
          <c:spPr>
            <a:solidFill>
              <a:srgbClr val="222222"/>
            </a:solidFill>
          </c:spPr>
          <c:dLbls>
            <c:numFmt formatCode="General" sourceLinked="1"/>
            <c:txPr>
              <a:bodyPr/>
              <a:lstStyle/>
              <a:p>
                <a:pPr lvl="0">
                  <a:defRPr b="1" sz="14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'Informacje o zgonach do 09.10'!$H$21:$H$30</c:f>
            </c:strRef>
          </c:cat>
          <c:val>
            <c:numRef>
              <c:f>'Informacje o zgonach do 09.10'!$I$21:$I$30</c:f>
              <c:numCache/>
            </c:numRef>
          </c:val>
        </c:ser>
        <c:axId val="620565237"/>
        <c:axId val="2094992712"/>
      </c:barChart>
      <c:catAx>
        <c:axId val="6205652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94992712"/>
      </c:catAx>
      <c:valAx>
        <c:axId val="20949927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1000">
                <a:solidFill>
                  <a:srgbClr val="000000"/>
                </a:solidFill>
                <a:latin typeface="+mn-lt"/>
              </a:defRPr>
            </a:pPr>
          </a:p>
        </c:txPr>
        <c:crossAx val="620565237"/>
      </c:valAx>
      <c:lineChart>
        <c:varyColors val="0"/>
        <c:ser>
          <c:idx val="1"/>
          <c:order val="1"/>
          <c:spPr>
            <a:ln cmpd="sng" w="9525">
              <a:solidFill>
                <a:srgbClr val="B7B7B7"/>
              </a:solidFill>
              <a:prstDash val="sysDot"/>
            </a:ln>
          </c:spPr>
          <c:marker>
            <c:symbol val="none"/>
          </c:marker>
          <c:cat>
            <c:strRef>
              <c:f>'Informacje o zgonach do 09.10'!$H$21:$H$30</c:f>
            </c:strRef>
          </c:cat>
          <c:val>
            <c:numRef>
              <c:f>'Informacje o zgonach do 09.10'!$H$21:$H$30</c:f>
              <c:numCache/>
            </c:numRef>
          </c:val>
          <c:smooth val="0"/>
        </c:ser>
        <c:axId val="216796184"/>
        <c:axId val="1770821997"/>
      </c:lineChart>
      <c:catAx>
        <c:axId val="2167961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70821997"/>
      </c:catAx>
      <c:valAx>
        <c:axId val="1770821997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1000">
                <a:solidFill>
                  <a:srgbClr val="999999"/>
                </a:solidFill>
                <a:latin typeface="+mn-lt"/>
              </a:defRPr>
            </a:pPr>
          </a:p>
        </c:txPr>
        <c:crossAx val="216796184"/>
        <c:crosses val="max"/>
      </c:valAx>
    </c:plotArea>
    <c:plotVisOnly val="1"/>
  </c:chart>
</c:chartSpace>
</file>

<file path=xl/charts/chart18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400">
                <a:solidFill>
                  <a:srgbClr val="000000"/>
                </a:solidFill>
                <a:latin typeface="+mn-lt"/>
              </a:defRPr>
            </a:pPr>
            <a:r>
              <a:rPr b="1" sz="1400">
                <a:solidFill>
                  <a:srgbClr val="000000"/>
                </a:solidFill>
                <a:latin typeface="+mn-lt"/>
              </a:rPr>
              <a:t>Liczba zmarłych według grupy wiekowej i płci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'Informacje o zgonach do 09.10'!$K$19</c:f>
            </c:strRef>
          </c:tx>
          <c:spPr>
            <a:solidFill>
              <a:srgbClr val="741B47"/>
            </a:solidFill>
          </c:spPr>
          <c:dLbls>
            <c:numFmt formatCode="General" sourceLinked="1"/>
            <c:txPr>
              <a:bodyPr/>
              <a:lstStyle/>
              <a:p>
                <a:pPr lvl="0">
                  <a:defRPr b="1" sz="10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'Informacje o zgonach do 09.10'!$H$20:$H$30</c:f>
            </c:strRef>
          </c:cat>
          <c:val>
            <c:numRef>
              <c:f>'Informacje o zgonach do 09.10'!$K$20:$K$30</c:f>
              <c:numCache/>
            </c:numRef>
          </c:val>
        </c:ser>
        <c:ser>
          <c:idx val="1"/>
          <c:order val="1"/>
          <c:tx>
            <c:strRef>
              <c:f>'Informacje o zgonach do 09.10'!$M$19</c:f>
            </c:strRef>
          </c:tx>
          <c:spPr>
            <a:solidFill>
              <a:srgbClr val="0B5394"/>
            </a:solidFill>
          </c:spPr>
          <c:dLbls>
            <c:numFmt formatCode="General" sourceLinked="1"/>
            <c:txPr>
              <a:bodyPr/>
              <a:lstStyle/>
              <a:p>
                <a:pPr lvl="0">
                  <a:defRPr b="1" sz="10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'Informacje o zgonach do 09.10'!$H$20:$H$30</c:f>
            </c:strRef>
          </c:cat>
          <c:val>
            <c:numRef>
              <c:f>'Informacje o zgonach do 09.10'!$M$20:$M$30</c:f>
              <c:numCache/>
            </c:numRef>
          </c:val>
        </c:ser>
        <c:axId val="912986"/>
        <c:axId val="787953190"/>
      </c:barChart>
      <c:catAx>
        <c:axId val="9129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87953190"/>
      </c:catAx>
      <c:valAx>
        <c:axId val="78795319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1298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8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400">
                <a:solidFill>
                  <a:schemeClr val="dk1"/>
                </a:solidFill>
                <a:latin typeface="+mn-lt"/>
              </a:defRPr>
            </a:pPr>
            <a:r>
              <a:rPr b="1" sz="1400">
                <a:solidFill>
                  <a:schemeClr val="dk1"/>
                </a:solidFill>
                <a:latin typeface="+mn-lt"/>
              </a:rPr>
              <a:t>% kobiet i mężczyzn według grupy wiekowej 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'Informacje o zgonach do 09.10'!$L$23</c:f>
            </c:strRef>
          </c:tx>
          <c:spPr>
            <a:solidFill>
              <a:srgbClr val="741B47">
                <a:alpha val="30000"/>
              </a:srgbClr>
            </a:solidFill>
            <a:ln cmpd="sng" w="19050">
              <a:solidFill>
                <a:srgbClr val="741B47"/>
              </a:solidFill>
            </a:ln>
          </c:spPr>
          <c:cat>
            <c:strRef>
              <c:f>'Informacje o zgonach do 09.10'!$H$24:$H$30</c:f>
            </c:strRef>
          </c:cat>
          <c:val>
            <c:numRef>
              <c:f>'Informacje o zgonach do 09.10'!$L$24:$L$30</c:f>
              <c:numCache/>
            </c:numRef>
          </c:val>
        </c:ser>
        <c:ser>
          <c:idx val="1"/>
          <c:order val="1"/>
          <c:tx>
            <c:strRef>
              <c:f>'Informacje o zgonach do 09.10'!$N$23</c:f>
            </c:strRef>
          </c:tx>
          <c:spPr>
            <a:solidFill>
              <a:srgbClr val="0B5394">
                <a:alpha val="30000"/>
              </a:srgbClr>
            </a:solidFill>
            <a:ln cmpd="sng" w="19050">
              <a:solidFill>
                <a:srgbClr val="0B5394"/>
              </a:solidFill>
            </a:ln>
          </c:spPr>
          <c:cat>
            <c:strRef>
              <c:f>'Informacje o zgonach do 09.10'!$H$24:$H$30</c:f>
            </c:strRef>
          </c:cat>
          <c:val>
            <c:numRef>
              <c:f>'Informacje o zgonach do 09.10'!$N$24:$N$30</c:f>
              <c:numCache/>
            </c:numRef>
          </c:val>
        </c:ser>
        <c:axId val="1650553843"/>
        <c:axId val="1215756319"/>
      </c:areaChart>
      <c:catAx>
        <c:axId val="16505538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15756319"/>
      </c:catAx>
      <c:valAx>
        <c:axId val="121575631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50553843"/>
      </c:valAx>
    </c:plotArea>
    <c:plotVisOnly val="1"/>
  </c:chart>
</c:chartSpace>
</file>

<file path=xl/charts/chart18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400">
                <a:solidFill>
                  <a:srgbClr val="000000"/>
                </a:solidFill>
                <a:latin typeface="+mn-lt"/>
              </a:defRPr>
            </a:pPr>
            <a:r>
              <a:rPr b="1" sz="1400">
                <a:solidFill>
                  <a:srgbClr val="000000"/>
                </a:solidFill>
                <a:latin typeface="+mn-lt"/>
              </a:rPr>
              <a:t>Liczba zgonów na 1 tys. według grupy wiekowej i płci.</a:t>
            </a:r>
          </a:p>
        </c:rich>
      </c:tx>
      <c:overlay val="0"/>
    </c:title>
    <c:plotArea>
      <c:layout>
        <c:manualLayout>
          <c:xMode val="edge"/>
          <c:yMode val="edge"/>
          <c:x val="0.09193879519400357"/>
          <c:y val="0.26242236024844723"/>
          <c:w val="0.8796661430776014"/>
          <c:h val="0.6316770186335406"/>
        </c:manualLayout>
      </c:layout>
      <c:barChart>
        <c:barDir val="col"/>
        <c:ser>
          <c:idx val="0"/>
          <c:order val="0"/>
          <c:tx>
            <c:strRef>
              <c:f>'Informacje o zgonach do 09.10'!$Z$19</c:f>
            </c:strRef>
          </c:tx>
          <c:spPr>
            <a:solidFill>
              <a:srgbClr val="741B47"/>
            </a:solidFill>
          </c:spPr>
          <c:dPt>
            <c:idx val="9"/>
          </c:dPt>
          <c:dLbls>
            <c:numFmt formatCode="General" sourceLinked="1"/>
            <c:txPr>
              <a:bodyPr/>
              <a:lstStyle/>
              <a:p>
                <a:pPr lvl="0">
                  <a:defRPr b="0" sz="1000">
                    <a:solidFill>
                      <a:srgbClr val="00000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'Informacje o zgonach do 09.10'!$X$20:$X$30</c:f>
            </c:strRef>
          </c:cat>
          <c:val>
            <c:numRef>
              <c:f>'Informacje o zgonach do 09.10'!$Z$20:$Z$30</c:f>
              <c:numCache/>
            </c:numRef>
          </c:val>
        </c:ser>
        <c:ser>
          <c:idx val="1"/>
          <c:order val="1"/>
          <c:tx>
            <c:strRef>
              <c:f>'Informacje o zgonach do 09.10'!$AA$19</c:f>
            </c:strRef>
          </c:tx>
          <c:spPr>
            <a:solidFill>
              <a:srgbClr val="0B5394"/>
            </a:solidFill>
          </c:spPr>
          <c:dPt>
            <c:idx val="9"/>
          </c:dPt>
          <c:dLbls>
            <c:numFmt formatCode="General" sourceLinked="1"/>
            <c:txPr>
              <a:bodyPr/>
              <a:lstStyle/>
              <a:p>
                <a:pPr lvl="0">
                  <a:defRPr b="0" sz="1000">
                    <a:solidFill>
                      <a:srgbClr val="00000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'Informacje o zgonach do 09.10'!$X$20:$X$30</c:f>
            </c:strRef>
          </c:cat>
          <c:val>
            <c:numRef>
              <c:f>'Informacje o zgonach do 09.10'!$AA$20:$AA$30</c:f>
              <c:numCache/>
            </c:numRef>
          </c:val>
        </c:ser>
        <c:axId val="1632528483"/>
        <c:axId val="1774051038"/>
      </c:barChart>
      <c:catAx>
        <c:axId val="16325284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74051038"/>
      </c:catAx>
      <c:valAx>
        <c:axId val="177405103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32528483"/>
      </c:valAx>
    </c:plotArea>
    <c:legend>
      <c:legendPos val="r"/>
      <c:layout>
        <c:manualLayout>
          <c:xMode val="edge"/>
          <c:yMode val="edge"/>
          <c:x val="0.223584587191358"/>
          <c:y val="0.1733954451345756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8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400">
                <a:solidFill>
                  <a:srgbClr val="000000"/>
                </a:solidFill>
                <a:latin typeface="+mn-lt"/>
              </a:defRPr>
            </a:pPr>
            <a:r>
              <a:rPr b="1" sz="1400">
                <a:solidFill>
                  <a:srgbClr val="000000"/>
                </a:solidFill>
                <a:latin typeface="+mn-lt"/>
              </a:rPr>
              <a:t>Liczba zgonów na 1 tys. według grupy wiekowej.</a:t>
            </a:r>
          </a:p>
        </c:rich>
      </c:tx>
      <c:overlay val="0"/>
    </c:title>
    <c:plotArea>
      <c:layout>
        <c:manualLayout>
          <c:xMode val="edge"/>
          <c:yMode val="edge"/>
          <c:x val="0.09193879519400355"/>
          <c:y val="0.18167701863354038"/>
          <c:w val="0.8796661430776015"/>
          <c:h val="0.7124223602484475"/>
        </c:manualLayout>
      </c:layout>
      <c:barChart>
        <c:barDir val="col"/>
        <c:ser>
          <c:idx val="0"/>
          <c:order val="0"/>
          <c:tx>
            <c:strRef>
              <c:f>'Informacje o zgonach do 09.10'!$Y$19</c:f>
            </c:strRef>
          </c:tx>
          <c:spPr>
            <a:solidFill>
              <a:srgbClr val="434343"/>
            </a:solidFill>
          </c:spPr>
          <c:dLbls>
            <c:numFmt formatCode="General" sourceLinked="1"/>
            <c:txPr>
              <a:bodyPr/>
              <a:lstStyle/>
              <a:p>
                <a:pPr lvl="0">
                  <a:defRPr sz="1000">
                    <a:solidFill>
                      <a:srgbClr val="00000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'Informacje o zgonach do 09.10'!$X$20:$X$30</c:f>
            </c:strRef>
          </c:cat>
          <c:val>
            <c:numRef>
              <c:f>'Informacje o zgonach do 09.10'!$Y$20:$Y$30</c:f>
              <c:numCache/>
            </c:numRef>
          </c:val>
        </c:ser>
        <c:axId val="752378526"/>
        <c:axId val="962437329"/>
      </c:barChart>
      <c:catAx>
        <c:axId val="7523785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62437329"/>
      </c:catAx>
      <c:valAx>
        <c:axId val="96243732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52378526"/>
      </c:valAx>
    </c:plotArea>
    <c:legend>
      <c:legendPos val="r"/>
      <c:layout>
        <c:manualLayout>
          <c:xMode val="edge"/>
          <c:yMode val="edge"/>
          <c:x val="0.223584587191358"/>
          <c:y val="0.1733954451345756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8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10441426146010187"/>
          <c:y val="0.06531200554456469"/>
          <c:w val="0.864055811913192"/>
          <c:h val="0.8037799526672917"/>
        </c:manualLayout>
      </c:layout>
      <c:scatterChart>
        <c:scatterStyle val="lineMarker"/>
        <c:varyColors val="0"/>
        <c:ser>
          <c:idx val="0"/>
          <c:order val="0"/>
          <c:tx>
            <c:strRef>
              <c:f>'Informacje o zgonach do 09.10'!$B$4</c:f>
            </c:strRef>
          </c:tx>
          <c:spPr>
            <a:ln>
              <a:noFill/>
            </a:ln>
          </c:spPr>
          <c:marker>
            <c:symbol val="circle"/>
            <c:size val="2"/>
            <c:spPr>
              <a:solidFill>
                <a:srgbClr val="434343"/>
              </a:solidFill>
              <a:ln cmpd="sng">
                <a:solidFill>
                  <a:srgbClr val="434343"/>
                </a:solidFill>
              </a:ln>
            </c:spPr>
          </c:marker>
          <c:xVal>
            <c:numRef>
              <c:f>'Informacje o zgonach do 09.10'!$A$5:$A$2998</c:f>
            </c:numRef>
          </c:xVal>
          <c:yVal>
            <c:numRef>
              <c:f>'Informacje o zgonach do 09.10'!$B$5:$B$2998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1475054"/>
        <c:axId val="1565663349"/>
      </c:scatterChart>
      <c:valAx>
        <c:axId val="53147505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sz="1400">
                    <a:solidFill>
                      <a:srgbClr val="000000"/>
                    </a:solidFill>
                    <a:latin typeface="+mn-lt"/>
                  </a:defRPr>
                </a:pPr>
                <a:r>
                  <a:rPr b="1" sz="1400">
                    <a:solidFill>
                      <a:srgbClr val="000000"/>
                    </a:solidFill>
                    <a:latin typeface="+mn-lt"/>
                  </a:rPr>
                  <a:t>Numer zgonu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65663349"/>
      </c:valAx>
      <c:valAx>
        <c:axId val="15656633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sz="1400">
                    <a:solidFill>
                      <a:srgbClr val="000000"/>
                    </a:solidFill>
                    <a:latin typeface="+mn-lt"/>
                  </a:defRPr>
                </a:pPr>
                <a:r>
                  <a:rPr b="1" sz="1400">
                    <a:solidFill>
                      <a:srgbClr val="000000"/>
                    </a:solidFill>
                    <a:latin typeface="+mn-lt"/>
                  </a:rPr>
                  <a:t>Wiek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3147505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8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10454545454545454"/>
          <c:y val="0.06530612244897958"/>
          <c:w val="0.8627745638200183"/>
          <c:h val="0.8045918367346938"/>
        </c:manualLayout>
      </c:layout>
      <c:scatterChart>
        <c:scatterStyle val="lineMarker"/>
        <c:varyColors val="0"/>
        <c:ser>
          <c:idx val="0"/>
          <c:order val="0"/>
          <c:tx>
            <c:strRef>
              <c:f>'Informacje o zgonach do 09.10'!$B$4</c:f>
            </c:strRef>
          </c:tx>
          <c:spPr>
            <a:ln>
              <a:noFill/>
            </a:ln>
          </c:spPr>
          <c:marker>
            <c:symbol val="circle"/>
            <c:size val="2"/>
            <c:spPr>
              <a:solidFill>
                <a:srgbClr val="434343"/>
              </a:solidFill>
              <a:ln cmpd="sng">
                <a:solidFill>
                  <a:srgbClr val="434343"/>
                </a:solidFill>
              </a:ln>
            </c:spPr>
          </c:marker>
          <c:xVal>
            <c:numRef>
              <c:f>'Informacje o zgonach do 09.10'!$D$5:$D$2998</c:f>
            </c:numRef>
          </c:xVal>
          <c:yVal>
            <c:numRef>
              <c:f>'Informacje o zgonach do 09.10'!$B$5:$B$2998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4470504"/>
        <c:axId val="145504747"/>
      </c:scatterChart>
      <c:valAx>
        <c:axId val="65447050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sz="1400">
                    <a:solidFill>
                      <a:srgbClr val="000000"/>
                    </a:solidFill>
                    <a:latin typeface="+mn-lt"/>
                  </a:defRPr>
                </a:pPr>
                <a:r>
                  <a:rPr b="1" sz="1400">
                    <a:solidFill>
                      <a:srgbClr val="000000"/>
                    </a:solidFill>
                    <a:latin typeface="+mn-lt"/>
                  </a:rPr>
                  <a:t>Data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5504747"/>
      </c:valAx>
      <c:valAx>
        <c:axId val="14550474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sz="1400">
                    <a:solidFill>
                      <a:srgbClr val="000000"/>
                    </a:solidFill>
                    <a:latin typeface="+mn-lt"/>
                  </a:defRPr>
                </a:pPr>
                <a:r>
                  <a:rPr b="1" sz="1400">
                    <a:solidFill>
                      <a:srgbClr val="000000"/>
                    </a:solidFill>
                    <a:latin typeface="+mn-lt"/>
                  </a:rPr>
                  <a:t>Wiek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5447050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8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400">
                <a:solidFill>
                  <a:srgbClr val="000000"/>
                </a:solidFill>
                <a:latin typeface="+mn-lt"/>
              </a:defRPr>
            </a:pPr>
            <a:r>
              <a:rPr b="1" sz="1400">
                <a:solidFill>
                  <a:srgbClr val="000000"/>
                </a:solidFill>
                <a:latin typeface="+mn-lt"/>
              </a:rPr>
              <a:t>Liczba zmarłych według wieku.</a:t>
            </a:r>
          </a:p>
        </c:rich>
      </c:tx>
      <c:overlay val="0"/>
    </c:title>
    <c:plotArea>
      <c:layout>
        <c:manualLayout>
          <c:xMode val="edge"/>
          <c:yMode val="edge"/>
          <c:x val="0.0625"/>
          <c:y val="0.16382868937048498"/>
          <c:w val="0.9105833333333334"/>
          <c:h val="0.7293601651186793"/>
        </c:manualLayout>
      </c:layout>
      <c:barChart>
        <c:barDir val="col"/>
        <c:ser>
          <c:idx val="0"/>
          <c:order val="0"/>
          <c:tx>
            <c:strRef>
              <c:f>'Informacje o zgonach do 09.10'!$AA$86</c:f>
            </c:strRef>
          </c:tx>
          <c:spPr>
            <a:solidFill>
              <a:srgbClr val="434343"/>
            </a:solidFill>
          </c:spPr>
          <c:cat>
            <c:strRef>
              <c:f>'Informacje o zgonach do 09.10'!$Z$87:$Z$186</c:f>
            </c:strRef>
          </c:cat>
          <c:val>
            <c:numRef>
              <c:f>'Informacje o zgonach do 09.10'!$AA$87:$AA$186</c:f>
              <c:numCache/>
            </c:numRef>
          </c:val>
        </c:ser>
        <c:axId val="908218247"/>
        <c:axId val="1379930973"/>
      </c:barChart>
      <c:catAx>
        <c:axId val="9082182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Roboto"/>
                  </a:defRPr>
                </a:pPr>
                <a:r>
                  <a:rPr b="1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layout>
            <c:manualLayout>
              <c:xMode val="edge"/>
              <c:yMode val="edge"/>
              <c:x val="0.0875"/>
              <c:y val="0.9400453192582207"/>
            </c:manualLayout>
          </c:layout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000">
                <a:solidFill>
                  <a:srgbClr val="000000"/>
                </a:solidFill>
                <a:latin typeface="+mn-lt"/>
              </a:defRPr>
            </a:pPr>
          </a:p>
        </c:txPr>
        <c:crossAx val="1379930973"/>
      </c:catAx>
      <c:valAx>
        <c:axId val="137993097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Roboto"/>
                  </a:defRPr>
                </a:pPr>
                <a:r>
                  <a:rPr b="1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0821824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8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06265560165975104"/>
          <c:y val="0.06531200554456466"/>
          <c:w val="0.905010928853815"/>
          <c:h val="0.6653081494941949"/>
        </c:manualLayout>
      </c:layout>
      <c:scatterChart>
        <c:scatterStyle val="lineMarker"/>
        <c:varyColors val="0"/>
        <c:ser>
          <c:idx val="0"/>
          <c:order val="0"/>
          <c:tx>
            <c:strRef>
              <c:f>'Informacje o zgonach do 09.10'!$B$4</c:f>
            </c:strRef>
          </c:tx>
          <c:spPr>
            <a:ln>
              <a:noFill/>
            </a:ln>
          </c:spPr>
          <c:marker>
            <c:symbol val="circle"/>
            <c:size val="2"/>
            <c:spPr>
              <a:solidFill>
                <a:srgbClr val="000000"/>
              </a:solidFill>
              <a:ln cmpd="sng">
                <a:solidFill>
                  <a:srgbClr val="000000"/>
                </a:solidFill>
              </a:ln>
            </c:spPr>
          </c:marker>
          <c:trendline>
            <c:name/>
            <c:spPr>
              <a:ln w="9525">
                <a:solidFill>
                  <a:srgbClr val="000000"/>
                </a:solidFill>
              </a:ln>
            </c:spPr>
            <c:trendlineType val="exp"/>
            <c:dispRSqr val="0"/>
            <c:dispEq val="0"/>
          </c:trendline>
          <c:xVal>
            <c:numRef>
              <c:f>'Informacje o zgonach do 09.10'!$A$5:$A$2998</c:f>
            </c:numRef>
          </c:xVal>
          <c:yVal>
            <c:numRef>
              <c:f>'Informacje o zgonach do 09.10'!$B$5:$B$2998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8647061"/>
        <c:axId val="1394008525"/>
      </c:scatterChart>
      <c:valAx>
        <c:axId val="147864706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sz="1000">
                    <a:solidFill>
                      <a:srgbClr val="999999"/>
                    </a:solidFill>
                    <a:latin typeface="+mn-lt"/>
                  </a:defRPr>
                </a:pPr>
                <a:r>
                  <a:rPr b="1" sz="1000">
                    <a:solidFill>
                      <a:srgbClr val="999999"/>
                    </a:solidFill>
                    <a:latin typeface="+mn-lt"/>
                  </a:rPr>
                  <a:t>Numer zgonu</a:t>
                </a:r>
              </a:p>
            </c:rich>
          </c:tx>
          <c:layout>
            <c:manualLayout>
              <c:xMode val="edge"/>
              <c:yMode val="edge"/>
              <c:x val="0.10432762859806853"/>
              <c:y val="0.877913268901640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94008525"/>
      </c:valAx>
      <c:valAx>
        <c:axId val="1394008525"/>
        <c:scaling>
          <c:orientation val="minMax"/>
          <c:max val="9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sz="1000">
                    <a:solidFill>
                      <a:srgbClr val="999999"/>
                    </a:solidFill>
                    <a:latin typeface="+mn-lt"/>
                  </a:defRPr>
                </a:pPr>
                <a:r>
                  <a:rPr b="1" sz="1000">
                    <a:solidFill>
                      <a:srgbClr val="999999"/>
                    </a:solidFill>
                    <a:latin typeface="+mn-lt"/>
                  </a:rPr>
                  <a:t>Wiek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7864706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400">
                <a:solidFill>
                  <a:srgbClr val="000000"/>
                </a:solidFill>
                <a:latin typeface="Arial"/>
              </a:defRPr>
            </a:pPr>
            <a:r>
              <a:rPr b="1" sz="1400">
                <a:solidFill>
                  <a:srgbClr val="000000"/>
                </a:solidFill>
                <a:latin typeface="Arial"/>
              </a:rPr>
              <a:t>Udział województw w ogólnej liczbie potwierdzonych przypadków.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'Aktualna sytuacja w Polsce'!$C$2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A4C2F4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980000"/>
              </a:solidFill>
            </c:spPr>
          </c:dPt>
          <c:dPt>
            <c:idx val="9"/>
            <c:spPr>
              <a:solidFill>
                <a:srgbClr val="1155CC"/>
              </a:solidFill>
            </c:spPr>
          </c:dPt>
          <c:dPt>
            <c:idx val="10"/>
            <c:spPr>
              <a:solidFill>
                <a:srgbClr val="E69138"/>
              </a:solidFill>
            </c:spPr>
          </c:dPt>
          <c:dPt>
            <c:idx val="11"/>
            <c:spPr>
              <a:solidFill>
                <a:srgbClr val="9900FF"/>
              </a:solidFill>
            </c:spPr>
          </c:dPt>
          <c:dPt>
            <c:idx val="12"/>
            <c:spPr>
              <a:solidFill>
                <a:srgbClr val="1C4587"/>
              </a:solidFill>
            </c:spPr>
          </c:dPt>
          <c:dPt>
            <c:idx val="13"/>
            <c:spPr>
              <a:solidFill>
                <a:srgbClr val="FF00FF"/>
              </a:solidFill>
            </c:spPr>
          </c:dPt>
          <c:dPt>
            <c:idx val="14"/>
            <c:spPr>
              <a:solidFill>
                <a:srgbClr val="BF9000"/>
              </a:solidFill>
            </c:spPr>
          </c:dPt>
          <c:dPt>
            <c:idx val="15"/>
            <c:spPr>
              <a:solidFill>
                <a:srgbClr val="38761D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'Aktualna sytuacja w Polsce'!$B$3:$B$19</c:f>
            </c:strRef>
          </c:cat>
          <c:val>
            <c:numRef>
              <c:f>'Aktualna sytuacja w Polsce'!$C$3:$C$18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9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06537982565379825"/>
          <c:y val="0.06530612244897954"/>
          <c:w val="0.9015388151106929"/>
          <c:h val="0.6730659705742762"/>
        </c:manualLayout>
      </c:layout>
      <c:scatterChart>
        <c:scatterStyle val="lineMarker"/>
        <c:varyColors val="0"/>
        <c:ser>
          <c:idx val="0"/>
          <c:order val="0"/>
          <c:tx>
            <c:strRef>
              <c:f>'Informacje o zgonach do 09.10'!$B$4</c:f>
            </c:strRef>
          </c:tx>
          <c:spPr>
            <a:ln>
              <a:noFill/>
            </a:ln>
          </c:spPr>
          <c:marker>
            <c:symbol val="circle"/>
            <c:size val="2"/>
            <c:spPr>
              <a:solidFill>
                <a:srgbClr val="000000"/>
              </a:solidFill>
              <a:ln cmpd="sng">
                <a:solidFill>
                  <a:srgbClr val="000000"/>
                </a:solidFill>
              </a:ln>
            </c:spPr>
          </c:marker>
          <c:trendline>
            <c:name/>
            <c:spPr>
              <a:ln w="9525">
                <a:solidFill>
                  <a:srgbClr val="000000">
                    <a:alpha val="90196"/>
                  </a:srgbClr>
                </a:solidFill>
              </a:ln>
            </c:spPr>
            <c:trendlineType val="exp"/>
            <c:dispRSqr val="0"/>
            <c:dispEq val="0"/>
          </c:trendline>
          <c:xVal>
            <c:numRef>
              <c:f>'Informacje o zgonach do 09.10'!$D$5:$D$2998</c:f>
            </c:numRef>
          </c:xVal>
          <c:yVal>
            <c:numRef>
              <c:f>'Informacje o zgonach do 09.10'!$B$5:$B$2998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2599505"/>
        <c:axId val="500718591"/>
      </c:scatterChart>
      <c:valAx>
        <c:axId val="187259950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sz="1000">
                    <a:solidFill>
                      <a:srgbClr val="999999"/>
                    </a:solidFill>
                    <a:latin typeface="+mn-lt"/>
                  </a:defRPr>
                </a:pPr>
                <a:r>
                  <a:rPr b="1" sz="1000">
                    <a:solidFill>
                      <a:srgbClr val="999999"/>
                    </a:solidFill>
                    <a:latin typeface="+mn-lt"/>
                  </a:rPr>
                  <a:t>Data</a:t>
                </a:r>
              </a:p>
            </c:rich>
          </c:tx>
          <c:layout>
            <c:manualLayout>
              <c:xMode val="edge"/>
              <c:yMode val="edge"/>
              <c:x val="0.10528858835075146"/>
              <c:y val="0.8863124211285378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00718591"/>
      </c:valAx>
      <c:valAx>
        <c:axId val="500718591"/>
        <c:scaling>
          <c:orientation val="minMax"/>
          <c:max val="9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sz="1000">
                    <a:solidFill>
                      <a:srgbClr val="999999"/>
                    </a:solidFill>
                    <a:latin typeface="+mn-lt"/>
                  </a:defRPr>
                </a:pPr>
                <a:r>
                  <a:rPr b="1" sz="1000">
                    <a:solidFill>
                      <a:srgbClr val="999999"/>
                    </a:solidFill>
                    <a:latin typeface="+mn-lt"/>
                  </a:rPr>
                  <a:t>Wiek</a:t>
                </a:r>
              </a:p>
            </c:rich>
          </c:tx>
          <c:layout>
            <c:manualLayout>
              <c:xMode val="edge"/>
              <c:yMode val="edge"/>
              <c:x val="0.013952170913777085"/>
              <c:y val="0.06530612244897954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7259950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9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1118421052631579"/>
          <c:y val="0.13910689595860756"/>
          <c:w val="0.8382219529085873"/>
          <c:h val="0.7449181664729507"/>
        </c:manualLayout>
      </c:layout>
      <c:lineChart>
        <c:varyColors val="0"/>
        <c:ser>
          <c:idx val="0"/>
          <c:order val="0"/>
          <c:tx>
            <c:strRef>
              <c:f>'Sytuacja epidemiologiczna'!$J$2</c:f>
            </c:strRef>
          </c:tx>
          <c:spPr>
            <a:ln cmpd="sng" w="19050">
              <a:solidFill>
                <a:srgbClr val="434343"/>
              </a:solidFill>
            </a:ln>
          </c:spPr>
          <c:marker>
            <c:symbol val="none"/>
          </c:marker>
          <c:dPt>
            <c:idx val="0"/>
            <c:marker>
              <c:symbol val="none"/>
            </c:marker>
          </c:dPt>
          <c:dPt>
            <c:idx val="2"/>
            <c:marker>
              <c:symbol val="none"/>
            </c:marker>
          </c:dPt>
          <c:dPt>
            <c:idx val="4"/>
            <c:marker>
              <c:symbol val="none"/>
            </c:marker>
          </c:dPt>
          <c:dPt>
            <c:idx val="6"/>
            <c:marker>
              <c:symbol val="none"/>
            </c:marker>
          </c:dPt>
          <c:dPt>
            <c:idx val="8"/>
            <c:marker>
              <c:symbol val="none"/>
            </c:marker>
          </c:dPt>
          <c:dPt>
            <c:idx val="10"/>
            <c:marker>
              <c:symbol val="none"/>
            </c:marker>
          </c:dPt>
          <c:dPt>
            <c:idx val="12"/>
            <c:marker>
              <c:symbol val="none"/>
            </c:marker>
          </c:dPt>
          <c:dPt>
            <c:idx val="13"/>
            <c:marker>
              <c:symbol val="none"/>
            </c:marker>
          </c:dPt>
          <c:dPt>
            <c:idx val="14"/>
            <c:marker>
              <c:symbol val="none"/>
            </c:marker>
          </c:dPt>
          <c:dPt>
            <c:idx val="15"/>
            <c:marker>
              <c:symbol val="none"/>
            </c:marker>
          </c:dPt>
          <c:dPt>
            <c:idx val="16"/>
            <c:marker>
              <c:symbol val="none"/>
            </c:marker>
          </c:dPt>
          <c:dPt>
            <c:idx val="17"/>
            <c:marker>
              <c:symbol val="none"/>
            </c:marker>
          </c:dPt>
          <c:dPt>
            <c:idx val="18"/>
            <c:marker>
              <c:symbol val="none"/>
            </c:marker>
          </c:dPt>
          <c:dPt>
            <c:idx val="19"/>
            <c:marker>
              <c:symbol val="none"/>
            </c:marker>
          </c:dPt>
          <c:dPt>
            <c:idx val="20"/>
            <c:marker>
              <c:symbol val="none"/>
            </c:marker>
          </c:dPt>
          <c:dPt>
            <c:idx val="21"/>
            <c:marker>
              <c:symbol val="none"/>
            </c:marker>
          </c:dPt>
          <c:cat>
            <c:strRef>
              <c:f>'Sytuacja epidemiologiczna'!$A$3:$A$300</c:f>
            </c:strRef>
          </c:cat>
          <c:val>
            <c:numRef>
              <c:f>'Sytuacja epidemiologiczna'!$J$3:$J$300</c:f>
              <c:numCache/>
            </c:numRef>
          </c:val>
          <c:smooth val="0"/>
        </c:ser>
        <c:axId val="2095956244"/>
        <c:axId val="1560003975"/>
      </c:lineChart>
      <c:catAx>
        <c:axId val="20959562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60003975"/>
      </c:catAx>
      <c:valAx>
        <c:axId val="1560003975"/>
        <c:scaling>
          <c:orientation val="minMax"/>
          <c:max val="300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95956244"/>
      </c:valAx>
    </c:plotArea>
    <c:legend>
      <c:legendPos val="t"/>
      <c:overlay val="0"/>
      <c:txPr>
        <a:bodyPr/>
        <a:lstStyle/>
        <a:p>
          <a:pPr lvl="0">
            <a:defRPr b="0" sz="1600">
              <a:solidFill>
                <a:srgbClr val="1A1A1A"/>
              </a:solidFill>
              <a:latin typeface="Roboto"/>
            </a:defRPr>
          </a:pPr>
        </a:p>
      </c:txPr>
    </c:legend>
    <c:plotVisOnly val="1"/>
  </c:chart>
</c:chartSpace>
</file>

<file path=xl/charts/chart19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1155878467635403"/>
          <c:y val="0.13414164742109316"/>
          <c:w val="0.8558124174372523"/>
          <c:h val="0.7742879137798306"/>
        </c:manualLayout>
      </c:layout>
      <c:lineChart>
        <c:varyColors val="0"/>
        <c:ser>
          <c:idx val="0"/>
          <c:order val="0"/>
          <c:tx>
            <c:strRef>
              <c:f>'Sytuacja epidemiologiczna'!$B$2</c:f>
            </c:strRef>
          </c:tx>
          <c:spPr>
            <a:ln cmpd="sng" w="19050">
              <a:solidFill>
                <a:srgbClr val="990000"/>
              </a:solidFill>
            </a:ln>
          </c:spPr>
          <c:marker>
            <c:symbol val="none"/>
          </c:marker>
          <c:cat>
            <c:strRef>
              <c:f>'Sytuacja epidemiologiczna'!$A$3:$A$300</c:f>
            </c:strRef>
          </c:cat>
          <c:val>
            <c:numRef>
              <c:f>'Sytuacja epidemiologiczna'!$B$3:$B$300</c:f>
              <c:numCache/>
            </c:numRef>
          </c:val>
          <c:smooth val="0"/>
        </c:ser>
        <c:axId val="1416539583"/>
        <c:axId val="239111097"/>
      </c:lineChart>
      <c:catAx>
        <c:axId val="14165395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39111097"/>
      </c:catAx>
      <c:valAx>
        <c:axId val="239111097"/>
        <c:scaling>
          <c:orientation val="minMax"/>
          <c:max val="7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16539583"/>
      </c:valAx>
    </c:plotArea>
    <c:legend>
      <c:legendPos val="t"/>
      <c:overlay val="0"/>
      <c:txPr>
        <a:bodyPr/>
        <a:lstStyle/>
        <a:p>
          <a:pPr lvl="0">
            <a:defRPr b="0" sz="16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9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11955085865257596"/>
          <c:y val="0.06385681293302542"/>
          <c:w val="0.8518494055482166"/>
          <c:h val="0.8445727482678985"/>
        </c:manualLayout>
      </c:layout>
      <c:lineChart>
        <c:varyColors val="0"/>
        <c:ser>
          <c:idx val="0"/>
          <c:order val="0"/>
          <c:tx>
            <c:strRef>
              <c:f>'Sytuacja epidemiologiczna'!$B$184</c:f>
            </c:strRef>
          </c:tx>
          <c:spPr>
            <a:ln cmpd="sng" w="19050">
              <a:solidFill>
                <a:srgbClr val="990000"/>
              </a:solidFill>
            </a:ln>
          </c:spPr>
          <c:marker>
            <c:symbol val="circle"/>
            <c:size val="3"/>
            <c:spPr>
              <a:solidFill>
                <a:srgbClr val="990000"/>
              </a:solidFill>
              <a:ln cmpd="sng">
                <a:solidFill>
                  <a:srgbClr val="990000"/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 sz="8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'Sytuacja epidemiologiczna'!$A$185:$A$300</c:f>
            </c:strRef>
          </c:cat>
          <c:val>
            <c:numRef>
              <c:f>'Sytuacja epidemiologiczna'!$B$185:$B$300</c:f>
              <c:numCache/>
            </c:numRef>
          </c:val>
          <c:smooth val="0"/>
        </c:ser>
        <c:axId val="58684639"/>
        <c:axId val="1931456815"/>
      </c:lineChart>
      <c:catAx>
        <c:axId val="586846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31456815"/>
      </c:catAx>
      <c:valAx>
        <c:axId val="1931456815"/>
        <c:scaling>
          <c:orientation val="minMax"/>
          <c:max val="7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8684639"/>
      </c:valAx>
    </c:plotArea>
    <c:plotVisOnly val="1"/>
  </c:chart>
</c:chartSpace>
</file>

<file path=xl/charts/chart19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11997885835095137"/>
          <c:y val="0.08068242800071558"/>
          <c:w val="0.8290825599372381"/>
          <c:h val="0.8017132834007175"/>
        </c:manualLayout>
      </c:layout>
      <c:lineChart>
        <c:varyColors val="0"/>
        <c:ser>
          <c:idx val="0"/>
          <c:order val="0"/>
          <c:tx>
            <c:strRef>
              <c:f>'Sytuacja epidemiologiczna'!$J$184</c:f>
            </c:strRef>
          </c:tx>
          <c:spPr>
            <a:ln cmpd="sng" w="19050">
              <a:solidFill>
                <a:srgbClr val="434343"/>
              </a:solidFill>
            </a:ln>
          </c:spPr>
          <c:marker>
            <c:symbol val="circle"/>
            <c:size val="3"/>
            <c:spPr>
              <a:solidFill>
                <a:srgbClr val="434343"/>
              </a:solidFill>
              <a:ln cmpd="sng">
                <a:solidFill>
                  <a:srgbClr val="434343"/>
                </a:solidFill>
              </a:ln>
            </c:spPr>
          </c:marker>
          <c:dPt>
            <c:idx val="0"/>
            <c:marker>
              <c:symbol val="none"/>
            </c:marker>
          </c:dPt>
          <c:dPt>
            <c:idx val="2"/>
            <c:marker>
              <c:symbol val="none"/>
            </c:marker>
          </c:dPt>
          <c:dPt>
            <c:idx val="4"/>
            <c:marker>
              <c:symbol val="none"/>
            </c:marker>
          </c:dPt>
          <c:dPt>
            <c:idx val="6"/>
            <c:marker>
              <c:symbol val="none"/>
            </c:marker>
          </c:dPt>
          <c:dPt>
            <c:idx val="8"/>
            <c:marker>
              <c:symbol val="none"/>
            </c:marker>
          </c:dPt>
          <c:dPt>
            <c:idx val="10"/>
            <c:marker>
              <c:symbol val="none"/>
            </c:marker>
          </c:dPt>
          <c:dPt>
            <c:idx val="12"/>
            <c:marker>
              <c:symbol val="none"/>
            </c:marker>
          </c:dPt>
          <c:dPt>
            <c:idx val="13"/>
            <c:marker>
              <c:symbol val="none"/>
            </c:marker>
          </c:dPt>
          <c:dPt>
            <c:idx val="14"/>
            <c:marker>
              <c:symbol val="none"/>
            </c:marker>
          </c:dPt>
          <c:dPt>
            <c:idx val="15"/>
            <c:marker>
              <c:symbol val="none"/>
            </c:marker>
          </c:dPt>
          <c:dPt>
            <c:idx val="16"/>
            <c:marker>
              <c:symbol val="none"/>
            </c:marker>
          </c:dPt>
          <c:dPt>
            <c:idx val="17"/>
            <c:marker>
              <c:symbol val="none"/>
            </c:marker>
          </c:dPt>
          <c:dPt>
            <c:idx val="18"/>
            <c:marker>
              <c:symbol val="none"/>
            </c:marker>
          </c:dPt>
          <c:dPt>
            <c:idx val="19"/>
            <c:marker>
              <c:symbol val="none"/>
            </c:marker>
          </c:dPt>
          <c:dPt>
            <c:idx val="20"/>
            <c:marker>
              <c:symbol val="none"/>
            </c:marker>
          </c:dPt>
          <c:dPt>
            <c:idx val="21"/>
            <c:marker>
              <c:symbol val="none"/>
            </c:marker>
          </c:dPt>
          <c:dLbls>
            <c:numFmt formatCode="General" sourceLinked="1"/>
            <c:txPr>
              <a:bodyPr/>
              <a:lstStyle/>
              <a:p>
                <a:pPr lvl="0">
                  <a:defRPr sz="8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'Sytuacja epidemiologiczna'!$A$185:$A$300</c:f>
            </c:strRef>
          </c:cat>
          <c:val>
            <c:numRef>
              <c:f>'Sytuacja epidemiologiczna'!$J$185:$J$300</c:f>
              <c:numCache/>
            </c:numRef>
          </c:val>
          <c:smooth val="0"/>
        </c:ser>
        <c:axId val="214315840"/>
        <c:axId val="1761334123"/>
      </c:lineChart>
      <c:catAx>
        <c:axId val="214315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61334123"/>
      </c:catAx>
      <c:valAx>
        <c:axId val="1761334123"/>
        <c:scaling>
          <c:orientation val="minMax"/>
          <c:max val="300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4315840"/>
      </c:valAx>
    </c:plotArea>
    <c:plotVisOnly val="1"/>
  </c:chart>
</c:chartSpace>
</file>

<file path=xl/charts/chart19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10364014088020558"/>
          <c:y val="0.08904109589041095"/>
          <c:w val="0.8563748613380212"/>
          <c:h val="0.7884589041095891"/>
        </c:manualLayout>
      </c:layout>
      <c:lineChart>
        <c:varyColors val="0"/>
        <c:ser>
          <c:idx val="0"/>
          <c:order val="0"/>
          <c:tx>
            <c:strRef>
              <c:f>'Sytuacja epidemiologiczna'!$K$184</c:f>
            </c:strRef>
          </c:tx>
          <c:marker>
            <c:symbol val="circle"/>
            <c:size val="3"/>
            <c:spPr>
              <a:solidFill>
                <a:srgbClr val="1C4587"/>
              </a:solidFill>
              <a:ln cmpd="sng">
                <a:solidFill>
                  <a:srgbClr val="1C4587"/>
                </a:solidFill>
              </a:ln>
            </c:spPr>
          </c:marker>
          <c:dPt>
            <c:idx val="0"/>
            <c:marker>
              <c:symbol val="none"/>
            </c:marker>
          </c:dPt>
          <c:dPt>
            <c:idx val="2"/>
            <c:marker>
              <c:symbol val="none"/>
            </c:marker>
          </c:dPt>
          <c:dPt>
            <c:idx val="4"/>
            <c:marker>
              <c:symbol val="none"/>
            </c:marker>
          </c:dPt>
          <c:dPt>
            <c:idx val="6"/>
            <c:marker>
              <c:symbol val="none"/>
            </c:marker>
          </c:dPt>
          <c:dPt>
            <c:idx val="8"/>
            <c:marker>
              <c:symbol val="none"/>
            </c:marker>
          </c:dPt>
          <c:dPt>
            <c:idx val="10"/>
            <c:marker>
              <c:symbol val="none"/>
            </c:marker>
          </c:dPt>
          <c:dPt>
            <c:idx val="12"/>
            <c:marker>
              <c:symbol val="none"/>
            </c:marker>
          </c:dPt>
          <c:dPt>
            <c:idx val="14"/>
            <c:marker>
              <c:symbol val="none"/>
            </c:marker>
          </c:dPt>
          <c:dPt>
            <c:idx val="16"/>
            <c:marker>
              <c:symbol val="none"/>
            </c:marker>
          </c:dPt>
          <c:dPt>
            <c:idx val="18"/>
            <c:marker>
              <c:symbol val="none"/>
            </c:marker>
          </c:dPt>
          <c:dPt>
            <c:idx val="20"/>
            <c:marker>
              <c:symbol val="none"/>
            </c:marker>
          </c:dPt>
          <c:dPt>
            <c:idx val="21"/>
            <c:marker>
              <c:symbol val="none"/>
            </c:marker>
          </c:dPt>
          <c:dLbls>
            <c:numFmt formatCode="General" sourceLinked="1"/>
            <c:txPr>
              <a:bodyPr/>
              <a:lstStyle/>
              <a:p>
                <a:pPr lvl="0">
                  <a:defRPr sz="8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'Sytuacja epidemiologiczna'!$A$185:$A$300</c:f>
            </c:strRef>
          </c:cat>
          <c:val>
            <c:numRef>
              <c:f>'Sytuacja epidemiologiczna'!$K$185:$K$300</c:f>
              <c:numCache/>
            </c:numRef>
          </c:val>
          <c:smooth val="0"/>
        </c:ser>
        <c:axId val="1025992021"/>
        <c:axId val="1210870096"/>
      </c:lineChart>
      <c:catAx>
        <c:axId val="10259920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10870096"/>
      </c:catAx>
      <c:valAx>
        <c:axId val="1210870096"/>
        <c:scaling>
          <c:orientation val="minMax"/>
          <c:max val="40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25992021"/>
      </c:valAx>
    </c:plotArea>
    <c:plotVisOnly val="1"/>
  </c:chart>
</c:chartSpace>
</file>

<file path=xl/charts/chart19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10364014088020558"/>
          <c:y val="0.12214611872146118"/>
          <c:w val="0.8563748613380212"/>
          <c:h val="0.7553538812785389"/>
        </c:manualLayout>
      </c:layout>
      <c:lineChart>
        <c:varyColors val="0"/>
        <c:ser>
          <c:idx val="0"/>
          <c:order val="0"/>
          <c:tx>
            <c:strRef>
              <c:f>'Sytuacja epidemiologiczna'!$K$2</c:f>
            </c:strRef>
          </c:tx>
          <c:marker>
            <c:symbol val="none"/>
          </c:marker>
          <c:dPt>
            <c:idx val="0"/>
            <c:marker>
              <c:symbol val="none"/>
            </c:marker>
          </c:dPt>
          <c:dPt>
            <c:idx val="2"/>
            <c:marker>
              <c:symbol val="none"/>
            </c:marker>
          </c:dPt>
          <c:dPt>
            <c:idx val="4"/>
            <c:marker>
              <c:symbol val="none"/>
            </c:marker>
          </c:dPt>
          <c:dPt>
            <c:idx val="6"/>
            <c:marker>
              <c:symbol val="none"/>
            </c:marker>
          </c:dPt>
          <c:dPt>
            <c:idx val="8"/>
            <c:marker>
              <c:symbol val="none"/>
            </c:marker>
          </c:dPt>
          <c:dPt>
            <c:idx val="10"/>
            <c:marker>
              <c:symbol val="none"/>
            </c:marker>
          </c:dPt>
          <c:dPt>
            <c:idx val="12"/>
            <c:marker>
              <c:symbol val="none"/>
            </c:marker>
          </c:dPt>
          <c:dPt>
            <c:idx val="14"/>
            <c:marker>
              <c:symbol val="none"/>
            </c:marker>
          </c:dPt>
          <c:dPt>
            <c:idx val="16"/>
            <c:marker>
              <c:symbol val="none"/>
            </c:marker>
          </c:dPt>
          <c:dPt>
            <c:idx val="18"/>
            <c:marker>
              <c:symbol val="none"/>
            </c:marker>
          </c:dPt>
          <c:dPt>
            <c:idx val="20"/>
            <c:marker>
              <c:symbol val="none"/>
            </c:marker>
          </c:dPt>
          <c:dPt>
            <c:idx val="21"/>
            <c:marker>
              <c:symbol val="none"/>
            </c:marker>
          </c:dPt>
          <c:cat>
            <c:strRef>
              <c:f>'Sytuacja epidemiologiczna'!$A$3:$A$300</c:f>
            </c:strRef>
          </c:cat>
          <c:val>
            <c:numRef>
              <c:f>'Sytuacja epidemiologiczna'!$K$3:$K$300</c:f>
              <c:numCache/>
            </c:numRef>
          </c:val>
          <c:smooth val="0"/>
        </c:ser>
        <c:axId val="1699336113"/>
        <c:axId val="1269259215"/>
      </c:lineChart>
      <c:catAx>
        <c:axId val="16993361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69259215"/>
      </c:catAx>
      <c:valAx>
        <c:axId val="1269259215"/>
        <c:scaling>
          <c:orientation val="minMax"/>
          <c:min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99336113"/>
      </c:valAx>
    </c:plotArea>
    <c:legend>
      <c:legendPos val="t"/>
      <c:layout>
        <c:manualLayout>
          <c:xMode val="edge"/>
          <c:yMode val="edge"/>
          <c:x val="0.2442536327608983"/>
          <c:y val="0.04116028568083363"/>
        </c:manualLayout>
      </c:layout>
      <c:overlay val="0"/>
      <c:txPr>
        <a:bodyPr/>
        <a:lstStyle/>
        <a:p>
          <a:pPr lvl="0">
            <a:defRPr b="0" sz="1600">
              <a:solidFill>
                <a:srgbClr val="000000"/>
              </a:solidFill>
              <a:latin typeface="+mn-lt"/>
            </a:defRPr>
          </a:pPr>
        </a:p>
      </c:txPr>
    </c:legend>
    <c:plotVisOnly val="1"/>
  </c:chart>
</c:chartSpace>
</file>

<file path=xl/charts/chart19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10364014088020558"/>
          <c:y val="0.12214611872146118"/>
          <c:w val="0.8563748613380212"/>
          <c:h val="0.7553538812785389"/>
        </c:manualLayout>
      </c:layout>
      <c:lineChart>
        <c:varyColors val="0"/>
        <c:ser>
          <c:idx val="0"/>
          <c:order val="0"/>
          <c:tx>
            <c:strRef>
              <c:f>'Sytuacja epidemiologiczna'!$E$2</c:f>
            </c:strRef>
          </c:tx>
          <c:marker>
            <c:symbol val="none"/>
          </c:marker>
          <c:dPt>
            <c:idx val="0"/>
            <c:marker>
              <c:symbol val="none"/>
            </c:marker>
          </c:dPt>
          <c:dPt>
            <c:idx val="2"/>
            <c:marker>
              <c:symbol val="none"/>
            </c:marker>
          </c:dPt>
          <c:dPt>
            <c:idx val="4"/>
            <c:marker>
              <c:symbol val="none"/>
            </c:marker>
          </c:dPt>
          <c:dPt>
            <c:idx val="6"/>
            <c:marker>
              <c:symbol val="none"/>
            </c:marker>
          </c:dPt>
          <c:dPt>
            <c:idx val="8"/>
            <c:marker>
              <c:symbol val="none"/>
            </c:marker>
          </c:dPt>
          <c:dPt>
            <c:idx val="10"/>
            <c:marker>
              <c:symbol val="none"/>
            </c:marker>
          </c:dPt>
          <c:dPt>
            <c:idx val="12"/>
            <c:marker>
              <c:symbol val="none"/>
            </c:marker>
          </c:dPt>
          <c:dPt>
            <c:idx val="14"/>
            <c:marker>
              <c:symbol val="none"/>
            </c:marker>
          </c:dPt>
          <c:dPt>
            <c:idx val="16"/>
            <c:marker>
              <c:symbol val="none"/>
            </c:marker>
          </c:dPt>
          <c:dPt>
            <c:idx val="18"/>
            <c:marker>
              <c:symbol val="none"/>
            </c:marker>
          </c:dPt>
          <c:dPt>
            <c:idx val="20"/>
            <c:marker>
              <c:symbol val="none"/>
            </c:marker>
          </c:dPt>
          <c:dPt>
            <c:idx val="21"/>
            <c:marker>
              <c:symbol val="none"/>
            </c:marker>
          </c:dPt>
          <c:cat>
            <c:strRef>
              <c:f>'Sytuacja epidemiologiczna'!$A$3:$A$300</c:f>
            </c:strRef>
          </c:cat>
          <c:val>
            <c:numRef>
              <c:f>'Sytuacja epidemiologiczna'!$E$3:$E$300</c:f>
              <c:numCache/>
            </c:numRef>
          </c:val>
          <c:smooth val="0"/>
        </c:ser>
        <c:axId val="806930333"/>
        <c:axId val="1979049580"/>
      </c:lineChart>
      <c:catAx>
        <c:axId val="8069303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79049580"/>
      </c:catAx>
      <c:valAx>
        <c:axId val="1979049580"/>
        <c:scaling>
          <c:orientation val="minMax"/>
          <c:max val="5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06930333"/>
      </c:valAx>
    </c:plotArea>
    <c:legend>
      <c:legendPos val="t"/>
      <c:layout>
        <c:manualLayout>
          <c:xMode val="edge"/>
          <c:yMode val="edge"/>
          <c:x val="0.3591809775429326"/>
          <c:y val="0.04116028568083363"/>
        </c:manualLayout>
      </c:layout>
      <c:overlay val="0"/>
      <c:txPr>
        <a:bodyPr/>
        <a:lstStyle/>
        <a:p>
          <a:pPr lvl="0">
            <a:defRPr b="0" sz="1600">
              <a:solidFill>
                <a:srgbClr val="000000"/>
              </a:solidFill>
              <a:latin typeface="+mn-lt"/>
            </a:defRPr>
          </a:pPr>
        </a:p>
      </c:txPr>
    </c:legend>
    <c:plotVisOnly val="1"/>
  </c:chart>
</c:chartSpace>
</file>

<file path=xl/charts/chart19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10364014088020558"/>
          <c:y val="0.12214611872146118"/>
          <c:w val="0.8563748613380212"/>
          <c:h val="0.7553538812785389"/>
        </c:manualLayout>
      </c:layout>
      <c:lineChart>
        <c:varyColors val="0"/>
        <c:ser>
          <c:idx val="0"/>
          <c:order val="0"/>
          <c:tx>
            <c:strRef>
              <c:f>'Sytuacja epidemiologiczna'!$E$184</c:f>
            </c:strRef>
          </c:tx>
          <c:marker>
            <c:symbol val="circle"/>
            <c:size val="3"/>
            <c:spPr>
              <a:solidFill>
                <a:srgbClr val="741B47"/>
              </a:solidFill>
              <a:ln cmpd="sng">
                <a:solidFill>
                  <a:srgbClr val="741B47"/>
                </a:solidFill>
              </a:ln>
            </c:spPr>
          </c:marker>
          <c:dPt>
            <c:idx val="0"/>
            <c:marker>
              <c:symbol val="none"/>
            </c:marker>
          </c:dPt>
          <c:dPt>
            <c:idx val="2"/>
            <c:marker>
              <c:symbol val="none"/>
            </c:marker>
          </c:dPt>
          <c:dPt>
            <c:idx val="4"/>
            <c:marker>
              <c:symbol val="none"/>
            </c:marker>
          </c:dPt>
          <c:dPt>
            <c:idx val="6"/>
            <c:marker>
              <c:symbol val="none"/>
            </c:marker>
          </c:dPt>
          <c:dPt>
            <c:idx val="8"/>
            <c:marker>
              <c:symbol val="none"/>
            </c:marker>
          </c:dPt>
          <c:dPt>
            <c:idx val="10"/>
            <c:marker>
              <c:symbol val="none"/>
            </c:marker>
          </c:dPt>
          <c:dPt>
            <c:idx val="12"/>
            <c:marker>
              <c:symbol val="none"/>
            </c:marker>
          </c:dPt>
          <c:dPt>
            <c:idx val="14"/>
            <c:marker>
              <c:symbol val="none"/>
            </c:marker>
          </c:dPt>
          <c:dPt>
            <c:idx val="16"/>
            <c:marker>
              <c:symbol val="none"/>
            </c:marker>
          </c:dPt>
          <c:dPt>
            <c:idx val="18"/>
            <c:marker>
              <c:symbol val="none"/>
            </c:marker>
          </c:dPt>
          <c:dPt>
            <c:idx val="20"/>
            <c:marker>
              <c:symbol val="none"/>
            </c:marker>
          </c:dPt>
          <c:dPt>
            <c:idx val="21"/>
            <c:marker>
              <c:symbol val="none"/>
            </c:marker>
          </c:dPt>
          <c:dLbls>
            <c:numFmt formatCode="General" sourceLinked="1"/>
            <c:txPr>
              <a:bodyPr/>
              <a:lstStyle/>
              <a:p>
                <a:pPr lvl="0">
                  <a:defRPr sz="8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'Sytuacja epidemiologiczna'!$A$185:$A$300</c:f>
            </c:strRef>
          </c:cat>
          <c:val>
            <c:numRef>
              <c:f>'Sytuacja epidemiologiczna'!$E$185:$E$300</c:f>
              <c:numCache/>
            </c:numRef>
          </c:val>
          <c:smooth val="0"/>
        </c:ser>
        <c:axId val="2129453165"/>
        <c:axId val="450013135"/>
      </c:lineChart>
      <c:catAx>
        <c:axId val="21294531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50013135"/>
      </c:catAx>
      <c:valAx>
        <c:axId val="450013135"/>
        <c:scaling>
          <c:orientation val="minMax"/>
          <c:max val="6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29453165"/>
      </c:valAx>
    </c:plotArea>
    <c:plotVisOnly val="1"/>
  </c:chart>
</c:chartSpace>
</file>

<file path=xl/charts/chart19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  <a:latin typeface="Roboto"/>
              </a:defRPr>
            </a:pPr>
            <a:r>
              <a:rPr b="1" sz="1200">
                <a:solidFill>
                  <a:srgbClr val="000000"/>
                </a:solidFill>
                <a:latin typeface="Roboto"/>
              </a:rPr>
              <a:t>Aktywne przypadki</a:t>
            </a:r>
          </a:p>
        </c:rich>
      </c:tx>
      <c:overlay val="0"/>
    </c:title>
    <c:plotArea>
      <c:layout>
        <c:manualLayout>
          <c:xMode val="edge"/>
          <c:yMode val="edge"/>
          <c:x val="0.15643502771478957"/>
          <c:y val="0.19307471043662963"/>
          <c:w val="0.766184019904258"/>
          <c:h val="0.7278624248140845"/>
        </c:manualLayout>
      </c:layout>
      <c:areaChart>
        <c:ser>
          <c:idx val="0"/>
          <c:order val="0"/>
          <c:tx>
            <c:strRef>
              <c:f>Wzrost!$O$2</c:f>
            </c:strRef>
          </c:tx>
          <c:spPr>
            <a:solidFill>
              <a:schemeClr val="accent5">
                <a:alpha val="30000"/>
              </a:schemeClr>
            </a:solidFill>
            <a:ln cmpd="sng" w="19050">
              <a:solidFill>
                <a:schemeClr val="accent5"/>
              </a:solidFill>
            </a:ln>
          </c:spPr>
          <c:cat>
            <c:strRef>
              <c:f>Wzrost!$A$3:$A$300</c:f>
            </c:strRef>
          </c:cat>
          <c:val>
            <c:numRef>
              <c:f>Wzrost!$O$3:$O$300</c:f>
              <c:numCache/>
            </c:numRef>
          </c:val>
        </c:ser>
        <c:axId val="1577484718"/>
        <c:axId val="191465576"/>
      </c:areaChart>
      <c:catAx>
        <c:axId val="15774847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0"/>
          <a:lstStyle/>
          <a:p>
            <a:pPr lvl="0">
              <a:defRPr b="0" sz="1000">
                <a:solidFill>
                  <a:srgbClr val="FFFFFF"/>
                </a:solidFill>
                <a:latin typeface="Roboto"/>
              </a:defRPr>
            </a:pPr>
          </a:p>
        </c:txPr>
        <c:crossAx val="191465576"/>
      </c:catAx>
      <c:valAx>
        <c:axId val="1914655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1000">
                <a:solidFill>
                  <a:srgbClr val="000000"/>
                </a:solidFill>
                <a:latin typeface="Roboto"/>
              </a:defRPr>
            </a:pPr>
          </a:p>
        </c:txPr>
        <c:crossAx val="157748471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Roboto"/>
            </a:defRPr>
          </a:pPr>
        </a:p>
      </c:txPr>
    </c:legend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  <a:latin typeface="+mn-lt"/>
              </a:defRPr>
            </a:pPr>
            <a:r>
              <a:rPr b="1" sz="1600">
                <a:solidFill>
                  <a:srgbClr val="000000"/>
                </a:solidFill>
                <a:latin typeface="+mn-lt"/>
              </a:rPr>
              <a:t>Nowe przypadki w Polsce od 01.09</a:t>
            </a:r>
          </a:p>
        </c:rich>
      </c:tx>
      <c:overlay val="0"/>
    </c:title>
    <c:plotArea>
      <c:layout>
        <c:manualLayout>
          <c:xMode val="edge"/>
          <c:yMode val="edge"/>
          <c:x val="0.07034051643154136"/>
          <c:y val="0.1313364055299539"/>
          <c:w val="0.897895372633299"/>
          <c:h val="0.7866774512829792"/>
        </c:manualLayout>
      </c:layout>
      <c:lineChart>
        <c:varyColors val="0"/>
        <c:ser>
          <c:idx val="0"/>
          <c:order val="0"/>
          <c:tx>
            <c:strRef>
              <c:f>Wzrost!$B$184</c:f>
            </c:strRef>
          </c:tx>
          <c:spPr>
            <a:ln cmpd="sng" w="19050">
              <a:solidFill>
                <a:srgbClr val="FF0000"/>
              </a:solidFill>
            </a:ln>
          </c:spPr>
          <c:marker>
            <c:symbol val="circle"/>
            <c:size val="3"/>
            <c:spPr>
              <a:solidFill>
                <a:srgbClr val="FF0000"/>
              </a:solidFill>
              <a:ln cmpd="sng">
                <a:solidFill>
                  <a:srgbClr val="FF0000"/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 sz="800">
                    <a:solidFill>
                      <a:srgbClr val="999999"/>
                    </a:solidFill>
                    <a:latin typeface="Arial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trendline>
            <c:name/>
            <c:spPr>
              <a:ln w="19050">
                <a:solidFill>
                  <a:srgbClr val="DC1111">
                    <a:alpha val="2000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Wzrost!$A$185:$A$300</c:f>
            </c:strRef>
          </c:cat>
          <c:val>
            <c:numRef>
              <c:f>Wzrost!$B$185:$B$300</c:f>
              <c:numCache/>
            </c:numRef>
          </c:val>
          <c:smooth val="1"/>
        </c:ser>
        <c:axId val="436994889"/>
        <c:axId val="2141139265"/>
      </c:lineChart>
      <c:catAx>
        <c:axId val="4369948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000">
                <a:solidFill>
                  <a:srgbClr val="000000"/>
                </a:solidFill>
                <a:latin typeface="Roboto"/>
              </a:defRPr>
            </a:pPr>
          </a:p>
        </c:txPr>
        <c:crossAx val="2141139265"/>
      </c:catAx>
      <c:valAx>
        <c:axId val="2141139265"/>
        <c:scaling>
          <c:orientation val="minMax"/>
          <c:max val="6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36994889"/>
      </c:valAx>
    </c:plotArea>
    <c:plotVisOnly val="1"/>
  </c:chart>
  <c:spPr>
    <a:solidFill>
      <a:srgbClr val="FFFFFF"/>
    </a:solidFill>
  </c:spPr>
</c:chartSpace>
</file>

<file path=xl/charts/chart2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400">
                <a:solidFill>
                  <a:srgbClr val="000000"/>
                </a:solidFill>
                <a:latin typeface="Arial"/>
              </a:defRPr>
            </a:pPr>
            <a:r>
              <a:rPr b="1" sz="1400">
                <a:solidFill>
                  <a:srgbClr val="000000"/>
                </a:solidFill>
                <a:latin typeface="Arial"/>
              </a:rPr>
              <a:t>Struktura potwierdzonych przypadków według województw</a:t>
            </a:r>
          </a:p>
        </c:rich>
      </c:tx>
      <c:overlay val="0"/>
    </c:title>
    <c:plotArea>
      <c:layout/>
      <c:barChart>
        <c:barDir val="col"/>
        <c:grouping val="percentStacked"/>
        <c:ser>
          <c:idx val="0"/>
          <c:order val="0"/>
          <c:tx>
            <c:strRef>
              <c:f>'Aktualna sytuacja w Polsce'!$U$2</c:f>
            </c:strRef>
          </c:tx>
          <c:spPr>
            <a:solidFill>
              <a:srgbClr val="FF6D01"/>
            </a:solidFill>
          </c:spPr>
          <c:cat>
            <c:strRef>
              <c:f>'Aktualna sytuacja w Polsce'!$B$3:$B$19</c:f>
            </c:strRef>
          </c:cat>
          <c:val>
            <c:numRef>
              <c:f>'Aktualna sytuacja w Polsce'!$U$3:$U$19</c:f>
              <c:numCache/>
            </c:numRef>
          </c:val>
        </c:ser>
        <c:ser>
          <c:idx val="1"/>
          <c:order val="1"/>
          <c:tx>
            <c:strRef>
              <c:f>'Aktualna sytuacja w Polsce'!$T$2</c:f>
            </c:strRef>
          </c:tx>
          <c:spPr>
            <a:solidFill>
              <a:srgbClr val="15874F"/>
            </a:solidFill>
          </c:spPr>
          <c:cat>
            <c:strRef>
              <c:f>'Aktualna sytuacja w Polsce'!$B$3:$B$19</c:f>
            </c:strRef>
          </c:cat>
          <c:val>
            <c:numRef>
              <c:f>'Aktualna sytuacja w Polsce'!$T$3:$T$19</c:f>
              <c:numCache/>
            </c:numRef>
          </c:val>
        </c:ser>
        <c:ser>
          <c:idx val="2"/>
          <c:order val="2"/>
          <c:tx>
            <c:strRef>
              <c:f>'Aktualna sytuacja w Polsce'!$S$2</c:f>
            </c:strRef>
          </c:tx>
          <c:spPr>
            <a:solidFill>
              <a:srgbClr val="000000"/>
            </a:solidFill>
          </c:spPr>
          <c:cat>
            <c:strRef>
              <c:f>'Aktualna sytuacja w Polsce'!$B$3:$B$19</c:f>
            </c:strRef>
          </c:cat>
          <c:val>
            <c:numRef>
              <c:f>'Aktualna sytuacja w Polsce'!$S$3:$S$19</c:f>
              <c:numCache/>
            </c:numRef>
          </c:val>
        </c:ser>
        <c:overlap val="100"/>
        <c:axId val="1605365885"/>
        <c:axId val="1441434908"/>
      </c:barChart>
      <c:catAx>
        <c:axId val="160536588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1800000"/>
          <a:lstStyle/>
          <a:p>
            <a:pPr lvl="0">
              <a:defRPr b="0" sz="1000">
                <a:solidFill>
                  <a:srgbClr val="000000"/>
                </a:solidFill>
                <a:latin typeface="+mn-lt"/>
              </a:defRPr>
            </a:pPr>
          </a:p>
        </c:txPr>
        <c:crossAx val="1441434908"/>
      </c:catAx>
      <c:valAx>
        <c:axId val="14414349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0536588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0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  <a:latin typeface="Roboto"/>
              </a:defRPr>
            </a:pPr>
            <a:r>
              <a:rPr b="1" sz="1200">
                <a:solidFill>
                  <a:srgbClr val="000000"/>
                </a:solidFill>
                <a:latin typeface="Roboto"/>
              </a:rPr>
              <a:t>Nowe przypadki</a:t>
            </a:r>
          </a:p>
        </c:rich>
      </c:tx>
      <c:overlay val="0"/>
    </c:title>
    <c:plotArea>
      <c:layout>
        <c:manualLayout>
          <c:xMode val="edge"/>
          <c:yMode val="edge"/>
          <c:x val="0.16502021664657632"/>
          <c:y val="0.14757709251101322"/>
          <c:w val="0.7860056062525846"/>
          <c:h val="0.7633195273418585"/>
        </c:manualLayout>
      </c:layout>
      <c:lineChart>
        <c:varyColors val="0"/>
        <c:ser>
          <c:idx val="0"/>
          <c:order val="0"/>
          <c:tx>
            <c:strRef>
              <c:f>Wzrost!$B$2</c:f>
            </c:strRef>
          </c:tx>
          <c:spPr>
            <a:ln cmpd="sng" w="19050">
              <a:solidFill>
                <a:srgbClr val="EA9999"/>
              </a:solidFill>
              <a:prstDash val="sysDot"/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DC1111"/>
                </a:solidFill>
              </a:ln>
            </c:spPr>
            <c:trendlineType val="exp"/>
            <c:dispRSqr val="0"/>
            <c:dispEq val="0"/>
          </c:trendline>
          <c:cat>
            <c:strRef>
              <c:f>Wzrost!$A$3:$A$300</c:f>
            </c:strRef>
          </c:cat>
          <c:val>
            <c:numRef>
              <c:f>Wzrost!$B$3:$B$300</c:f>
              <c:numCache/>
            </c:numRef>
          </c:val>
          <c:smooth val="0"/>
        </c:ser>
        <c:axId val="2129223711"/>
        <c:axId val="109836566"/>
      </c:lineChart>
      <c:catAx>
        <c:axId val="21292237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</a:p>
        </c:txPr>
        <c:crossAx val="109836566"/>
      </c:catAx>
      <c:valAx>
        <c:axId val="10983656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1000">
                <a:solidFill>
                  <a:srgbClr val="000000"/>
                </a:solidFill>
                <a:latin typeface="+mn-lt"/>
              </a:defRPr>
            </a:pPr>
          </a:p>
        </c:txPr>
        <c:crossAx val="2129223711"/>
      </c:valAx>
    </c:plotArea>
    <c:plotVisOnly val="1"/>
  </c:chart>
</c:chartSpace>
</file>

<file path=xl/charts/chart20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  <a:latin typeface="Roboto"/>
              </a:defRPr>
            </a:pPr>
            <a:r>
              <a:rPr b="1" sz="1200">
                <a:solidFill>
                  <a:srgbClr val="000000"/>
                </a:solidFill>
                <a:latin typeface="Roboto"/>
              </a:rPr>
              <a:t>Nowe wyzdrowienia</a:t>
            </a:r>
          </a:p>
        </c:rich>
      </c:tx>
      <c:overlay val="0"/>
    </c:title>
    <c:plotArea>
      <c:layout>
        <c:manualLayout>
          <c:xMode val="edge"/>
          <c:yMode val="edge"/>
          <c:x val="0.16502021664657632"/>
          <c:y val="0.14757709251101322"/>
          <c:w val="0.7860056062525846"/>
          <c:h val="0.7633195273418585"/>
        </c:manualLayout>
      </c:layout>
      <c:lineChart>
        <c:varyColors val="0"/>
        <c:ser>
          <c:idx val="0"/>
          <c:order val="0"/>
          <c:tx>
            <c:strRef>
              <c:f>Wzrost!$H$2</c:f>
            </c:strRef>
          </c:tx>
          <c:spPr>
            <a:ln cmpd="sng" w="19050">
              <a:solidFill>
                <a:srgbClr val="B6D7A8"/>
              </a:solidFill>
              <a:prstDash val="sysDot"/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15874F"/>
                </a:solidFill>
              </a:ln>
            </c:spPr>
            <c:trendlineType val="exp"/>
            <c:dispRSqr val="0"/>
            <c:dispEq val="0"/>
          </c:trendline>
          <c:cat>
            <c:strRef>
              <c:f>Wzrost!$A$3:$A$300</c:f>
            </c:strRef>
          </c:cat>
          <c:val>
            <c:numRef>
              <c:f>Wzrost!$H$3:$H$300</c:f>
              <c:numCache/>
            </c:numRef>
          </c:val>
          <c:smooth val="0"/>
        </c:ser>
        <c:axId val="1314964527"/>
        <c:axId val="654246107"/>
      </c:lineChart>
      <c:catAx>
        <c:axId val="13149645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</a:p>
        </c:txPr>
        <c:crossAx val="654246107"/>
      </c:catAx>
      <c:valAx>
        <c:axId val="654246107"/>
        <c:scaling>
          <c:orientation val="minMax"/>
          <c:max val="15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1000">
                <a:solidFill>
                  <a:srgbClr val="000000"/>
                </a:solidFill>
                <a:latin typeface="+mn-lt"/>
              </a:defRPr>
            </a:pPr>
          </a:p>
        </c:txPr>
        <c:crossAx val="1314964527"/>
      </c:valAx>
    </c:plotArea>
    <c:plotVisOnly val="1"/>
  </c:chart>
</c:chartSpace>
</file>

<file path=xl/charts/chart20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  <a:latin typeface="Roboto"/>
              </a:defRPr>
            </a:pPr>
            <a:r>
              <a:rPr b="1" sz="1200">
                <a:solidFill>
                  <a:srgbClr val="000000"/>
                </a:solidFill>
                <a:latin typeface="Roboto"/>
              </a:rPr>
              <a:t>Suma potwierdzonych przypadków</a:t>
            </a:r>
          </a:p>
        </c:rich>
      </c:tx>
      <c:overlay val="0"/>
    </c:title>
    <c:plotArea>
      <c:layout>
        <c:manualLayout>
          <c:xMode val="edge"/>
          <c:yMode val="edge"/>
          <c:x val="0.17632663871989054"/>
          <c:y val="0.22008547008546991"/>
          <c:w val="0.7733130510223037"/>
          <c:h val="0.6934801069361385"/>
        </c:manualLayout>
      </c:layout>
      <c:areaChart>
        <c:ser>
          <c:idx val="0"/>
          <c:order val="0"/>
          <c:tx>
            <c:strRef>
              <c:f>Wzrost!$K$2</c:f>
            </c:strRef>
          </c:tx>
          <c:spPr>
            <a:solidFill>
              <a:srgbClr val="DC1111">
                <a:alpha val="30000"/>
              </a:srgbClr>
            </a:solidFill>
            <a:ln cmpd="sng" w="19050">
              <a:solidFill>
                <a:srgbClr val="DC1111"/>
              </a:solidFill>
            </a:ln>
          </c:spPr>
          <c:cat>
            <c:strRef>
              <c:f>Wzrost!$A$3:$A$300</c:f>
            </c:strRef>
          </c:cat>
          <c:val>
            <c:numRef>
              <c:f>Wzrost!$K$3:$K$300</c:f>
              <c:numCache/>
            </c:numRef>
          </c:val>
        </c:ser>
        <c:axId val="682702595"/>
        <c:axId val="747938955"/>
      </c:areaChart>
      <c:catAx>
        <c:axId val="6827025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</a:p>
        </c:txPr>
        <c:crossAx val="747938955"/>
      </c:catAx>
      <c:valAx>
        <c:axId val="74793895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1000">
                <a:solidFill>
                  <a:srgbClr val="000000"/>
                </a:solidFill>
                <a:latin typeface="+mn-lt"/>
              </a:defRPr>
            </a:pPr>
          </a:p>
        </c:txPr>
        <c:crossAx val="682702595"/>
      </c:valAx>
    </c:plotArea>
    <c:plotVisOnly val="1"/>
  </c:chart>
  <c:spPr>
    <a:solidFill>
      <a:srgbClr val="FFFFFF"/>
    </a:solidFill>
  </c:spPr>
</c:chartSpace>
</file>

<file path=xl/charts/chart20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chemeClr val="dk1"/>
                </a:solidFill>
                <a:latin typeface="Roboto"/>
              </a:defRPr>
            </a:pPr>
            <a:r>
              <a:rPr b="1" sz="1200">
                <a:solidFill>
                  <a:schemeClr val="dk1"/>
                </a:solidFill>
                <a:latin typeface="Roboto"/>
              </a:rPr>
              <a:t>Suma zgonów </a:t>
            </a:r>
          </a:p>
        </c:rich>
      </c:tx>
      <c:overlay val="0"/>
    </c:title>
    <c:plotArea>
      <c:layout>
        <c:manualLayout>
          <c:xMode val="edge"/>
          <c:yMode val="edge"/>
          <c:x val="0.1611644385229148"/>
          <c:y val="0.16260312082032233"/>
          <c:w val="0.7851426592378387"/>
          <c:h val="0.7691149408536866"/>
        </c:manualLayout>
      </c:layout>
      <c:areaChart>
        <c:ser>
          <c:idx val="0"/>
          <c:order val="0"/>
          <c:tx>
            <c:strRef>
              <c:f>Wzrost!$L$2:$L$4</c:f>
            </c:strRef>
          </c:tx>
          <c:spPr>
            <a:solidFill>
              <a:srgbClr val="000000">
                <a:alpha val="30000"/>
              </a:srgbClr>
            </a:solidFill>
            <a:ln cmpd="sng" w="19050">
              <a:solidFill>
                <a:srgbClr val="000000"/>
              </a:solidFill>
            </a:ln>
          </c:spPr>
          <c:cat>
            <c:strRef>
              <c:f>Wzrost!$A$5:$A$300</c:f>
            </c:strRef>
          </c:cat>
          <c:val>
            <c:numRef>
              <c:f>Wzrost!$L$5:$L$300</c:f>
              <c:numCache/>
            </c:numRef>
          </c:val>
        </c:ser>
        <c:axId val="1919432376"/>
        <c:axId val="186785968"/>
      </c:areaChart>
      <c:catAx>
        <c:axId val="1919432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</a:p>
        </c:txPr>
        <c:crossAx val="186785968"/>
      </c:catAx>
      <c:valAx>
        <c:axId val="1867859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1000">
                <a:solidFill>
                  <a:srgbClr val="000000"/>
                </a:solidFill>
                <a:latin typeface="+mn-lt"/>
              </a:defRPr>
            </a:pPr>
          </a:p>
        </c:txPr>
        <c:crossAx val="1919432376"/>
      </c:valAx>
    </c:plotArea>
    <c:plotVisOnly val="1"/>
  </c:chart>
  <c:spPr>
    <a:solidFill>
      <a:srgbClr val="FFFFFF"/>
    </a:solidFill>
  </c:spPr>
</c:chartSpace>
</file>

<file path=xl/charts/chart2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400">
                <a:solidFill>
                  <a:srgbClr val="000000"/>
                </a:solidFill>
                <a:latin typeface="Arial"/>
              </a:defRPr>
            </a:pPr>
            <a:r>
              <a:rPr b="1" sz="1400">
                <a:solidFill>
                  <a:srgbClr val="000000"/>
                </a:solidFill>
                <a:latin typeface="Arial"/>
              </a:rPr>
              <a:t>Aktywne przypadki na 1 tys. mieszkańców.</a:t>
            </a:r>
          </a:p>
        </c:rich>
      </c:tx>
      <c:overlay val="0"/>
    </c:title>
    <c:plotArea>
      <c:layout>
        <c:manualLayout>
          <c:xMode val="edge"/>
          <c:yMode val="edge"/>
          <c:x val="0.10038341346153848"/>
          <c:y val="0.18010752688172044"/>
          <c:w val="0.8710781250000001"/>
          <c:h val="0.6098245598449673"/>
        </c:manualLayout>
      </c:layout>
      <c:barChart>
        <c:barDir val="col"/>
        <c:ser>
          <c:idx val="0"/>
          <c:order val="0"/>
          <c:tx>
            <c:strRef>
              <c:f>'Aktualna sytuacja w Polsce'!$P$2</c:f>
            </c:strRef>
          </c:tx>
          <c:spPr>
            <a:solidFill>
              <a:srgbClr val="FF6D01"/>
            </a:solidFill>
          </c:spPr>
          <c:dLbls>
            <c:numFmt formatCode="General" sourceLinked="1"/>
            <c:txPr>
              <a:bodyPr/>
              <a:lstStyle/>
              <a:p>
                <a:pPr lvl="0">
                  <a:defRPr sz="1000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'Aktualna sytuacja w Polsce'!$B$3:$B$18</c:f>
            </c:strRef>
          </c:cat>
          <c:val>
            <c:numRef>
              <c:f>'Aktualna sytuacja w Polsce'!$P$3:$P$18</c:f>
              <c:numCache/>
            </c:numRef>
          </c:val>
        </c:ser>
        <c:axId val="443091819"/>
        <c:axId val="2127785990"/>
      </c:barChart>
      <c:catAx>
        <c:axId val="4430918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1800000"/>
          <a:lstStyle/>
          <a:p>
            <a:pPr lvl="0">
              <a:defRPr b="0" sz="1000">
                <a:solidFill>
                  <a:srgbClr val="000000"/>
                </a:solidFill>
                <a:latin typeface="+mn-lt"/>
              </a:defRPr>
            </a:pPr>
          </a:p>
        </c:txPr>
        <c:crossAx val="2127785990"/>
      </c:catAx>
      <c:valAx>
        <c:axId val="212778599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4309181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400">
                <a:solidFill>
                  <a:srgbClr val="000000"/>
                </a:solidFill>
                <a:latin typeface="Arial"/>
              </a:defRPr>
            </a:pPr>
            <a:r>
              <a:rPr b="1" sz="1400">
                <a:solidFill>
                  <a:srgbClr val="000000"/>
                </a:solidFill>
                <a:latin typeface="Arial"/>
              </a:rPr>
              <a:t>Zgony na 1 tys. mieszkańców.</a:t>
            </a:r>
          </a:p>
        </c:rich>
      </c:tx>
      <c:overlay val="0"/>
    </c:title>
    <c:plotArea>
      <c:layout>
        <c:manualLayout>
          <c:xMode val="edge"/>
          <c:yMode val="edge"/>
          <c:x val="0.10038341346153848"/>
          <c:y val="0.18010752688172044"/>
          <c:w val="0.8710781250000001"/>
          <c:h val="0.6098245598449673"/>
        </c:manualLayout>
      </c:layout>
      <c:barChart>
        <c:barDir val="col"/>
        <c:ser>
          <c:idx val="0"/>
          <c:order val="0"/>
          <c:tx>
            <c:strRef>
              <c:f>'Aktualna sytuacja w Polsce'!$O$2</c:f>
            </c:strRef>
          </c:tx>
          <c:spPr>
            <a:solidFill>
              <a:schemeClr val="dk1"/>
            </a:solidFill>
          </c:spPr>
          <c:dLbls>
            <c:numFmt formatCode="General" sourceLinked="1"/>
            <c:txPr>
              <a:bodyPr/>
              <a:lstStyle/>
              <a:p>
                <a:pPr lvl="0">
                  <a:defRPr sz="1000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'Aktualna sytuacja w Polsce'!$B$3:$B$18</c:f>
            </c:strRef>
          </c:cat>
          <c:val>
            <c:numRef>
              <c:f>'Aktualna sytuacja w Polsce'!$O$3:$O$18</c:f>
              <c:numCache/>
            </c:numRef>
          </c:val>
        </c:ser>
        <c:axId val="1935427667"/>
        <c:axId val="2075834539"/>
      </c:barChart>
      <c:catAx>
        <c:axId val="19354276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1800000"/>
          <a:lstStyle/>
          <a:p>
            <a:pPr lvl="0">
              <a:defRPr b="0" sz="1000">
                <a:solidFill>
                  <a:srgbClr val="000000"/>
                </a:solidFill>
                <a:latin typeface="+mn-lt"/>
              </a:defRPr>
            </a:pPr>
          </a:p>
        </c:txPr>
        <c:crossAx val="2075834539"/>
      </c:catAx>
      <c:valAx>
        <c:axId val="207583453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3542766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400">
                <a:solidFill>
                  <a:srgbClr val="000000"/>
                </a:solidFill>
                <a:latin typeface="Arial"/>
              </a:defRPr>
            </a:pPr>
            <a:r>
              <a:rPr b="1" sz="1400">
                <a:solidFill>
                  <a:srgbClr val="000000"/>
                </a:solidFill>
                <a:latin typeface="Arial"/>
              </a:rPr>
              <a:t>Liczba zarażeń na jeden zgon według woj.</a:t>
            </a:r>
          </a:p>
        </c:rich>
      </c:tx>
      <c:overlay val="0"/>
    </c:title>
    <c:plotArea>
      <c:layout>
        <c:manualLayout>
          <c:xMode val="edge"/>
          <c:yMode val="edge"/>
          <c:x val="0.10038341346153848"/>
          <c:y val="0.18010752688172044"/>
          <c:w val="0.8710781250000001"/>
          <c:h val="0.6098245598449673"/>
        </c:manualLayout>
      </c:layout>
      <c:barChart>
        <c:barDir val="col"/>
        <c:ser>
          <c:idx val="0"/>
          <c:order val="0"/>
          <c:tx>
            <c:strRef>
              <c:f>'Aktualna sytuacja w Polsce'!$Q$2</c:f>
            </c:strRef>
          </c:tx>
          <c:spPr>
            <a:solidFill>
              <a:srgbClr val="666666"/>
            </a:solidFill>
          </c:spPr>
          <c:dLbls>
            <c:numFmt formatCode="General" sourceLinked="1"/>
            <c:txPr>
              <a:bodyPr/>
              <a:lstStyle/>
              <a:p>
                <a:pPr lvl="0">
                  <a:defRPr sz="1000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'Aktualna sytuacja w Polsce'!$B$3:$B$18</c:f>
            </c:strRef>
          </c:cat>
          <c:val>
            <c:numRef>
              <c:f>'Aktualna sytuacja w Polsce'!$Q$3:$Q$18</c:f>
              <c:numCache/>
            </c:numRef>
          </c:val>
        </c:ser>
        <c:axId val="1942861839"/>
        <c:axId val="1051382608"/>
      </c:barChart>
      <c:catAx>
        <c:axId val="19428618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1800000"/>
          <a:lstStyle/>
          <a:p>
            <a:pPr lvl="0">
              <a:defRPr b="0" sz="1000">
                <a:solidFill>
                  <a:srgbClr val="000000"/>
                </a:solidFill>
                <a:latin typeface="+mn-lt"/>
              </a:defRPr>
            </a:pPr>
          </a:p>
        </c:txPr>
        <c:crossAx val="1051382608"/>
      </c:catAx>
      <c:valAx>
        <c:axId val="10513826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4286183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800">
                <a:solidFill>
                  <a:srgbClr val="434343"/>
                </a:solidFill>
                <a:latin typeface="Arial"/>
              </a:defRPr>
            </a:pPr>
            <a:r>
              <a:rPr b="1" sz="1800">
                <a:solidFill>
                  <a:srgbClr val="434343"/>
                </a:solidFill>
                <a:latin typeface="Arial"/>
              </a:rPr>
              <a:t>Dzienna liczba testów od 01.09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spPr>
            <a:solidFill>
              <a:srgbClr val="3C78D8"/>
            </a:solidFill>
          </c:spPr>
          <c:dPt>
            <c:idx val="1"/>
          </c:dPt>
          <c:dPt>
            <c:idx val="5"/>
            <c:spPr>
              <a:solidFill>
                <a:srgbClr val="1C4587"/>
              </a:solidFill>
            </c:spPr>
          </c:dPt>
          <c:dPt>
            <c:idx val="8"/>
          </c:dPt>
          <c:dPt>
            <c:idx val="12"/>
            <c:spPr>
              <a:solidFill>
                <a:srgbClr val="1C4587"/>
              </a:solidFill>
            </c:spPr>
          </c:dPt>
          <c:dPt>
            <c:idx val="15"/>
          </c:dPt>
          <c:dPt>
            <c:idx val="19"/>
            <c:spPr>
              <a:solidFill>
                <a:srgbClr val="1C4587"/>
              </a:solidFill>
            </c:spPr>
          </c:dPt>
          <c:dPt>
            <c:idx val="21"/>
          </c:dPt>
          <c:dPt>
            <c:idx val="22"/>
          </c:dPt>
          <c:dPt>
            <c:idx val="26"/>
            <c:spPr>
              <a:solidFill>
                <a:srgbClr val="1C4587"/>
              </a:solidFill>
            </c:spPr>
          </c:dPt>
          <c:dPt>
            <c:idx val="28"/>
          </c:dPt>
          <c:dPt>
            <c:idx val="29"/>
          </c:dPt>
          <c:dPt>
            <c:idx val="33"/>
            <c:spPr>
              <a:solidFill>
                <a:srgbClr val="1C4587"/>
              </a:solidFill>
            </c:spPr>
          </c:dPt>
          <c:dPt>
            <c:idx val="36"/>
          </c:dPt>
          <c:dPt>
            <c:idx val="40"/>
            <c:spPr>
              <a:solidFill>
                <a:srgbClr val="1C4587"/>
              </a:solidFill>
            </c:spPr>
          </c:dPt>
          <c:dPt>
            <c:idx val="43"/>
          </c:dPt>
          <c:cat>
            <c:strRef>
              <c:f>Testy!$B$186:$B$300</c:f>
            </c:strRef>
          </c:cat>
          <c:val>
            <c:numRef>
              <c:f>Testy!$F$186:$F$300</c:f>
              <c:numCache/>
            </c:numRef>
          </c:val>
        </c:ser>
        <c:overlap val="100"/>
        <c:axId val="1070821667"/>
        <c:axId val="1769495468"/>
      </c:barChart>
      <c:catAx>
        <c:axId val="10708216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1800000"/>
          <a:lstStyle/>
          <a:p>
            <a:pPr lvl="0">
              <a:defRPr b="0" sz="1000">
                <a:solidFill>
                  <a:srgbClr val="434343"/>
                </a:solidFill>
                <a:latin typeface="+mn-lt"/>
              </a:defRPr>
            </a:pPr>
          </a:p>
        </c:txPr>
        <c:crossAx val="1769495468"/>
      </c:catAx>
      <c:valAx>
        <c:axId val="1769495468"/>
        <c:scaling>
          <c:orientation val="minMax"/>
          <c:max val="50000.0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D9D9D9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434343"/>
                </a:solidFill>
                <a:latin typeface="+mn-lt"/>
              </a:defRPr>
            </a:pPr>
          </a:p>
        </c:txPr>
        <c:crossAx val="1070821667"/>
      </c:valAx>
    </c:plotArea>
    <c:plotVisOnly val="1"/>
  </c:chart>
  <c:spPr>
    <a:solidFill>
      <a:srgbClr val="FFFFFF"/>
    </a:solidFill>
  </c:spPr>
</c:chartSpace>
</file>

<file path=xl/charts/chart2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08932325752617808"/>
          <c:y val="0.13175675675675688"/>
          <c:w val="0.8626837232766144"/>
          <c:h val="0.7777027027027027"/>
        </c:manualLayout>
      </c:layout>
      <c:areaChart>
        <c:grouping val="stacked"/>
        <c:ser>
          <c:idx val="0"/>
          <c:order val="0"/>
          <c:tx>
            <c:strRef>
              <c:f>Testy!$E$2</c:f>
            </c:strRef>
          </c:tx>
          <c:spPr>
            <a:solidFill>
              <a:srgbClr val="1155CC">
                <a:alpha val="40000"/>
              </a:srgbClr>
            </a:solidFill>
            <a:ln cmpd="sng" w="19050">
              <a:solidFill>
                <a:srgbClr val="1155CC"/>
              </a:solidFill>
            </a:ln>
          </c:spPr>
          <c:cat>
            <c:strRef>
              <c:f>Testy!$B$3:$B$300</c:f>
            </c:strRef>
          </c:cat>
          <c:val>
            <c:numRef>
              <c:f>Testy!$E$3:$E$300</c:f>
              <c:numCache/>
            </c:numRef>
          </c:val>
        </c:ser>
        <c:axId val="1012250606"/>
        <c:axId val="1094317326"/>
      </c:areaChart>
      <c:catAx>
        <c:axId val="10122506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FFFFFF"/>
                    </a:solidFill>
                    <a:latin typeface="+mn-lt"/>
                  </a:defRPr>
                </a:pPr>
                <a:r>
                  <a:rPr b="0">
                    <a:solidFill>
                      <a:srgbClr val="FFFFFF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434343"/>
                </a:solidFill>
                <a:latin typeface="+mn-lt"/>
              </a:defRPr>
            </a:pPr>
          </a:p>
        </c:txPr>
        <c:crossAx val="1094317326"/>
      </c:catAx>
      <c:valAx>
        <c:axId val="1094317326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D9D9D9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FFFFFF"/>
                    </a:solidFill>
                    <a:latin typeface="+mn-lt"/>
                  </a:defRPr>
                </a:pPr>
                <a:r>
                  <a:rPr b="0">
                    <a:solidFill>
                      <a:srgbClr val="FFFFFF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434343"/>
                </a:solidFill>
                <a:latin typeface="+mn-lt"/>
              </a:defRPr>
            </a:pPr>
          </a:p>
        </c:txPr>
        <c:crossAx val="1012250606"/>
      </c:valAx>
    </c:plotArea>
    <c:legend>
      <c:legendPos val="t"/>
      <c:overlay val="0"/>
      <c:txPr>
        <a:bodyPr/>
        <a:lstStyle/>
        <a:p>
          <a:pPr lvl="0">
            <a:defRPr b="1" sz="1800">
              <a:solidFill>
                <a:srgbClr val="434343"/>
              </a:solidFill>
              <a:latin typeface="+mn-lt"/>
            </a:defRPr>
          </a:pPr>
        </a:p>
      </c:txPr>
    </c:legend>
    <c:plotVisOnly val="1"/>
  </c:chart>
  <c:spPr>
    <a:solidFill>
      <a:srgbClr val="FFFFFF"/>
    </a:solidFill>
  </c:spPr>
</c:chartSpace>
</file>

<file path=xl/charts/chart2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stacked"/>
        <c:ser>
          <c:idx val="0"/>
          <c:order val="0"/>
          <c:tx>
            <c:strRef>
              <c:f>Testy!$F$2</c:f>
            </c:strRef>
          </c:tx>
          <c:spPr>
            <a:solidFill>
              <a:srgbClr val="3C78D8"/>
            </a:solidFill>
          </c:spPr>
          <c:dPt>
            <c:idx val="4"/>
          </c:dPt>
          <c:dPt>
            <c:idx val="87"/>
          </c:dPt>
          <c:cat>
            <c:strRef>
              <c:f>Testy!$B$3:$B$300</c:f>
            </c:strRef>
          </c:cat>
          <c:val>
            <c:numRef>
              <c:f>Testy!$F$3:$F$300</c:f>
              <c:numCache/>
            </c:numRef>
          </c:val>
        </c:ser>
        <c:overlap val="100"/>
        <c:axId val="292893481"/>
        <c:axId val="1002958766"/>
      </c:barChart>
      <c:catAx>
        <c:axId val="2928934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1800000"/>
          <a:lstStyle/>
          <a:p>
            <a:pPr lvl="0">
              <a:defRPr b="0" sz="1000">
                <a:solidFill>
                  <a:srgbClr val="434343"/>
                </a:solidFill>
                <a:latin typeface="+mn-lt"/>
              </a:defRPr>
            </a:pPr>
          </a:p>
        </c:txPr>
        <c:crossAx val="1002958766"/>
      </c:catAx>
      <c:valAx>
        <c:axId val="1002958766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D9D9D9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434343"/>
                </a:solidFill>
                <a:latin typeface="+mn-lt"/>
              </a:defRPr>
            </a:pPr>
          </a:p>
        </c:txPr>
        <c:crossAx val="292893481"/>
      </c:valAx>
    </c:plotArea>
    <c:legend>
      <c:legendPos val="t"/>
      <c:overlay val="0"/>
      <c:txPr>
        <a:bodyPr/>
        <a:lstStyle/>
        <a:p>
          <a:pPr lvl="0">
            <a:defRPr b="1" sz="180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/>
    </a:solidFill>
  </c:spPr>
</c:chartSpace>
</file>

<file path=xl/charts/chart2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434343"/>
                </a:solidFill>
                <a:latin typeface="Roboto"/>
              </a:defRPr>
            </a:pPr>
            <a:r>
              <a:rPr b="1" sz="1600">
                <a:solidFill>
                  <a:srgbClr val="434343"/>
                </a:solidFill>
                <a:latin typeface="Roboto"/>
              </a:rPr>
              <a:t>7-dniowa średnia ruchoma dobowego % wyników pozytywnych (w dobowej liczbie testów)</a:t>
            </a:r>
          </a:p>
        </c:rich>
      </c:tx>
      <c:layout>
        <c:manualLayout>
          <c:xMode val="edge"/>
          <c:yMode val="edge"/>
          <c:x val="0.034293193717277494"/>
          <c:y val="0.05000000000000001"/>
        </c:manualLayout>
      </c:layout>
      <c:overlay val="0"/>
    </c:title>
    <c:plotArea>
      <c:layout>
        <c:manualLayout>
          <c:xMode val="edge"/>
          <c:yMode val="edge"/>
          <c:x val="0.10209424083769637"/>
          <c:y val="0.13063063063063063"/>
          <c:w val="0.828269623654148"/>
          <c:h val="0.7788288288288289"/>
        </c:manualLayout>
      </c:layout>
      <c:lineChart>
        <c:varyColors val="0"/>
        <c:ser>
          <c:idx val="0"/>
          <c:order val="0"/>
          <c:tx>
            <c:strRef>
              <c:f>Testy!$L$2</c:f>
            </c:strRef>
          </c:tx>
          <c:spPr>
            <a:ln cmpd="sng" w="19050">
              <a:solidFill>
                <a:srgbClr val="B7B7B7"/>
              </a:solidFill>
              <a:prstDash val="sysDot"/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DC1111"/>
                </a:solidFill>
              </a:ln>
            </c:spPr>
            <c:trendlineType val="exp"/>
            <c:dispRSqr val="0"/>
            <c:dispEq val="0"/>
          </c:trendline>
          <c:cat>
            <c:strRef>
              <c:f>Testy!$B$3:$B$300</c:f>
            </c:strRef>
          </c:cat>
          <c:val>
            <c:numRef>
              <c:f>Testy!$L$3:$L$300</c:f>
              <c:numCache/>
            </c:numRef>
          </c:val>
          <c:smooth val="1"/>
        </c:ser>
        <c:axId val="261470788"/>
        <c:axId val="1389027117"/>
      </c:lineChart>
      <c:catAx>
        <c:axId val="2614707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FFFFFF"/>
                    </a:solidFill>
                    <a:latin typeface="+mn-lt"/>
                  </a:defRPr>
                </a:pPr>
                <a:r>
                  <a:rPr b="0">
                    <a:solidFill>
                      <a:srgbClr val="FFFFFF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666666"/>
                </a:solidFill>
                <a:latin typeface="+mn-lt"/>
              </a:defRPr>
            </a:pPr>
          </a:p>
        </c:txPr>
        <c:crossAx val="1389027117"/>
      </c:catAx>
      <c:valAx>
        <c:axId val="1389027117"/>
        <c:scaling>
          <c:orientation val="minMax"/>
          <c:max val="0.2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D9D9D9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FFFFFF"/>
                    </a:solidFill>
                    <a:latin typeface="+mn-lt"/>
                  </a:defRPr>
                </a:pPr>
                <a:r>
                  <a:rPr b="0">
                    <a:solidFill>
                      <a:srgbClr val="FFFFFF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1000">
                <a:solidFill>
                  <a:srgbClr val="434343"/>
                </a:solidFill>
                <a:latin typeface="+mn-lt"/>
              </a:defRPr>
            </a:pPr>
          </a:p>
        </c:txPr>
        <c:crossAx val="261470788"/>
      </c:valAx>
    </c:plotArea>
    <c:plotVisOnly val="1"/>
  </c:chart>
  <c:spPr>
    <a:solidFill>
      <a:srgbClr val="FFFFFF"/>
    </a:solidFill>
  </c:spPr>
</c:chartSpace>
</file>

<file path=xl/charts/chart2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434343"/>
                </a:solidFill>
                <a:latin typeface="Roboto"/>
              </a:defRPr>
            </a:pPr>
            <a:r>
              <a:rPr b="1" sz="1600">
                <a:solidFill>
                  <a:srgbClr val="434343"/>
                </a:solidFill>
                <a:latin typeface="Roboto"/>
              </a:rPr>
              <a:t>7-dniowa średnia ruchoma liczby nowych wyników pozytywnych i dziennej liczby testów</a:t>
            </a:r>
          </a:p>
        </c:rich>
      </c:tx>
      <c:overlay val="0"/>
    </c:title>
    <c:plotArea>
      <c:layout>
        <c:manualLayout>
          <c:xMode val="edge"/>
          <c:yMode val="edge"/>
          <c:x val="0.08058788039921479"/>
          <c:y val="0.17454954954954954"/>
          <c:w val="0.8644382976112565"/>
          <c:h val="0.7262560043915041"/>
        </c:manualLayout>
      </c:layout>
      <c:lineChart>
        <c:varyColors val="0"/>
        <c:ser>
          <c:idx val="1"/>
          <c:order val="1"/>
          <c:tx>
            <c:strRef>
              <c:f>Testy!$F$2</c:f>
            </c:strRef>
          </c:tx>
          <c:spPr>
            <a:ln cmpd="sng" w="9525">
              <a:solidFill>
                <a:srgbClr val="6D9EEB"/>
              </a:solidFill>
              <a:prstDash val="sysDot"/>
            </a:ln>
          </c:spPr>
          <c:marker>
            <c:symbol val="none"/>
          </c:marker>
          <c:dPt>
            <c:idx val="6"/>
            <c:marker>
              <c:symbol val="none"/>
            </c:marker>
          </c:dPt>
          <c:dPt>
            <c:idx val="13"/>
            <c:marker>
              <c:symbol val="none"/>
            </c:marker>
          </c:dPt>
          <c:dPt>
            <c:idx val="20"/>
            <c:marker>
              <c:symbol val="none"/>
            </c:marker>
          </c:dPt>
          <c:dPt>
            <c:idx val="27"/>
            <c:marker>
              <c:symbol val="none"/>
            </c:marker>
          </c:dPt>
          <c:dPt>
            <c:idx val="34"/>
            <c:marker>
              <c:symbol val="none"/>
            </c:marker>
          </c:dPt>
          <c:dPt>
            <c:idx val="41"/>
            <c:marker>
              <c:symbol val="none"/>
            </c:marker>
          </c:dPt>
          <c:dPt>
            <c:idx val="48"/>
            <c:marker>
              <c:symbol val="none"/>
            </c:marker>
          </c:dPt>
          <c:dPt>
            <c:idx val="55"/>
            <c:marker>
              <c:symbol val="none"/>
            </c:marker>
          </c:dPt>
          <c:dPt>
            <c:idx val="62"/>
            <c:marker>
              <c:symbol val="none"/>
            </c:marker>
          </c:dPt>
          <c:dPt>
            <c:idx val="69"/>
            <c:marker>
              <c:symbol val="none"/>
            </c:marker>
          </c:dPt>
          <c:dPt>
            <c:idx val="76"/>
            <c:marker>
              <c:symbol val="none"/>
            </c:marker>
          </c:dPt>
          <c:trendline>
            <c:name/>
            <c:spPr>
              <a:ln w="19050">
                <a:solidFill>
                  <a:srgbClr val="3C78D8"/>
                </a:solidFill>
              </a:ln>
            </c:spPr>
            <c:trendlineType val="exp"/>
            <c:dispRSqr val="0"/>
            <c:dispEq val="0"/>
          </c:trendline>
          <c:cat>
            <c:strRef>
              <c:f>Testy!$B$3:$B$300</c:f>
            </c:strRef>
          </c:cat>
          <c:val>
            <c:numRef>
              <c:f>Testy!$F$3:$F$300</c:f>
              <c:numCache/>
            </c:numRef>
          </c:val>
          <c:smooth val="1"/>
        </c:ser>
        <c:axId val="1595872281"/>
        <c:axId val="1668814987"/>
      </c:lineChart>
      <c:catAx>
        <c:axId val="15958722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000">
                <a:solidFill>
                  <a:srgbClr val="434343"/>
                </a:solidFill>
                <a:latin typeface="+mn-lt"/>
              </a:defRPr>
            </a:pPr>
          </a:p>
        </c:txPr>
        <c:crossAx val="1668814987"/>
      </c:catAx>
      <c:valAx>
        <c:axId val="1668814987"/>
        <c:scaling>
          <c:orientation val="minMax"/>
          <c:max val="40000.0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D9D9D9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6D9EEB"/>
                </a:solidFill>
                <a:latin typeface="+mn-lt"/>
              </a:defRPr>
            </a:pPr>
          </a:p>
        </c:txPr>
        <c:crossAx val="1595872281"/>
      </c:valAx>
      <c:lineChart>
        <c:varyColors val="0"/>
        <c:ser>
          <c:idx val="0"/>
          <c:order val="0"/>
          <c:tx>
            <c:strRef>
              <c:f>Testy!$I$2</c:f>
            </c:strRef>
          </c:tx>
          <c:spPr>
            <a:ln cmpd="sng" w="9525">
              <a:solidFill>
                <a:srgbClr val="E06666"/>
              </a:solidFill>
              <a:prstDash val="sysDot"/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CC0000"/>
                </a:solidFill>
              </a:ln>
            </c:spPr>
            <c:trendlineType val="exp"/>
            <c:dispRSqr val="0"/>
            <c:dispEq val="0"/>
          </c:trendline>
          <c:cat>
            <c:strRef>
              <c:f>Testy!$B$3:$B$300</c:f>
            </c:strRef>
          </c:cat>
          <c:val>
            <c:numRef>
              <c:f>Testy!$I$3:$I$300</c:f>
              <c:numCache/>
            </c:numRef>
          </c:val>
          <c:smooth val="1"/>
        </c:ser>
        <c:axId val="1331876971"/>
        <c:axId val="1420064599"/>
      </c:lineChart>
      <c:catAx>
        <c:axId val="133187697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000">
                <a:solidFill>
                  <a:srgbClr val="434343"/>
                </a:solidFill>
                <a:latin typeface="+mn-lt"/>
              </a:defRPr>
            </a:pPr>
          </a:p>
        </c:txPr>
        <c:crossAx val="1420064599"/>
      </c:catAx>
      <c:valAx>
        <c:axId val="1420064599"/>
        <c:scaling>
          <c:orientation val="minMax"/>
          <c:max val="5000.0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E06666"/>
                </a:solidFill>
                <a:latin typeface="+mn-lt"/>
              </a:defRPr>
            </a:pPr>
          </a:p>
        </c:txPr>
        <c:crossAx val="1331876971"/>
        <c:crosses val="max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434343"/>
              </a:solidFill>
              <a:latin typeface="+mn-lt"/>
            </a:defRPr>
          </a:pPr>
        </a:p>
      </c:txPr>
    </c:legend>
    <c:plotVisOnly val="1"/>
  </c:chart>
  <c:spPr>
    <a:solidFill>
      <a:srgbClr val="FFFFFF"/>
    </a:solidFill>
  </c:spPr>
</c:chartSpace>
</file>

<file path=xl/charts/chart2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>
                <a:solidFill>
                  <a:srgbClr val="434343"/>
                </a:solidFill>
                <a:latin typeface="Roboto"/>
              </a:defRPr>
            </a:pPr>
            <a:r>
              <a:rPr b="0" sz="1600">
                <a:solidFill>
                  <a:srgbClr val="434343"/>
                </a:solidFill>
                <a:latin typeface="Roboto"/>
              </a:rPr>
              <a:t>Przybliżenie od 01.09</a:t>
            </a:r>
          </a:p>
        </c:rich>
      </c:tx>
      <c:layout>
        <c:manualLayout>
          <c:xMode val="edge"/>
          <c:yMode val="edge"/>
          <c:x val="0.034293193717277494"/>
          <c:y val="0.05000000000000001"/>
        </c:manualLayout>
      </c:layout>
      <c:overlay val="0"/>
    </c:title>
    <c:plotArea>
      <c:layout>
        <c:manualLayout>
          <c:xMode val="edge"/>
          <c:yMode val="edge"/>
          <c:x val="0.10209424083769633"/>
          <c:y val="0.13063063063063063"/>
          <c:w val="0.8688481675392671"/>
          <c:h val="0.7788288288288289"/>
        </c:manualLayout>
      </c:layout>
      <c:lineChart>
        <c:varyColors val="0"/>
        <c:ser>
          <c:idx val="0"/>
          <c:order val="0"/>
          <c:tx>
            <c:strRef>
              <c:f>Testy!$L$185</c:f>
            </c:strRef>
          </c:tx>
          <c:spPr>
            <a:ln cmpd="sng" w="19050">
              <a:solidFill>
                <a:srgbClr val="B7B7B7"/>
              </a:solidFill>
              <a:prstDash val="sysDot"/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DC1111"/>
                </a:solidFill>
              </a:ln>
            </c:spPr>
            <c:trendlineType val="exp"/>
            <c:dispRSqr val="0"/>
            <c:dispEq val="0"/>
          </c:trendline>
          <c:cat>
            <c:strRef>
              <c:f>Testy!$B$186:$B$300</c:f>
            </c:strRef>
          </c:cat>
          <c:val>
            <c:numRef>
              <c:f>Testy!$L$186:$L$300</c:f>
              <c:numCache/>
            </c:numRef>
          </c:val>
          <c:smooth val="1"/>
        </c:ser>
        <c:axId val="435385126"/>
        <c:axId val="406276194"/>
      </c:lineChart>
      <c:catAx>
        <c:axId val="4353851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FFFFFF"/>
                    </a:solidFill>
                    <a:latin typeface="+mn-lt"/>
                  </a:defRPr>
                </a:pPr>
                <a:r>
                  <a:rPr b="0">
                    <a:solidFill>
                      <a:srgbClr val="FFFFFF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434343"/>
                </a:solidFill>
                <a:latin typeface="+mn-lt"/>
              </a:defRPr>
            </a:pPr>
          </a:p>
        </c:txPr>
        <c:crossAx val="406276194"/>
      </c:catAx>
      <c:valAx>
        <c:axId val="406276194"/>
        <c:scaling>
          <c:orientation val="minMax"/>
          <c:max val="0.2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D9D9D9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FFFFFF"/>
                    </a:solidFill>
                    <a:latin typeface="+mn-lt"/>
                  </a:defRPr>
                </a:pPr>
                <a:r>
                  <a:rPr b="0">
                    <a:solidFill>
                      <a:srgbClr val="FFFFFF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1000">
                <a:solidFill>
                  <a:srgbClr val="434343"/>
                </a:solidFill>
                <a:latin typeface="+mn-lt"/>
              </a:defRPr>
            </a:pPr>
          </a:p>
        </c:txPr>
        <c:crossAx val="435385126"/>
      </c:valAx>
    </c:plotArea>
    <c:plotVisOnly val="1"/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chemeClr val="dk1"/>
                </a:solidFill>
                <a:latin typeface="+mn-lt"/>
              </a:defRPr>
            </a:pPr>
            <a:r>
              <a:rPr b="1" sz="1600">
                <a:solidFill>
                  <a:schemeClr val="dk1"/>
                </a:solidFill>
                <a:latin typeface="+mn-lt"/>
              </a:rPr>
              <a:t>Wyzdrowienia w Polsce</a:t>
            </a:r>
          </a:p>
        </c:rich>
      </c:tx>
      <c:overlay val="0"/>
    </c:title>
    <c:plotArea>
      <c:layout/>
      <c:lineChart>
        <c:varyColors val="0"/>
        <c:ser>
          <c:idx val="1"/>
          <c:order val="1"/>
          <c:tx>
            <c:strRef>
              <c:f>Wzrost!$M$2</c:f>
            </c:strRef>
          </c:tx>
          <c:marker>
            <c:symbol val="none"/>
          </c:marker>
          <c:cat>
            <c:strRef>
              <c:f>Wzrost!$A$3:$A$300</c:f>
            </c:strRef>
          </c:cat>
          <c:val>
            <c:numRef>
              <c:f>Wzrost!$M$3:$M$300</c:f>
              <c:numCache/>
            </c:numRef>
          </c:val>
          <c:smooth val="0"/>
        </c:ser>
        <c:axId val="52419965"/>
        <c:axId val="1257955233"/>
      </c:lineChart>
      <c:catAx>
        <c:axId val="524199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1800000"/>
          <a:lstStyle/>
          <a:p>
            <a:pPr lvl="0">
              <a:defRPr b="0" sz="1000">
                <a:solidFill>
                  <a:srgbClr val="000000"/>
                </a:solidFill>
                <a:latin typeface="+mn-lt"/>
              </a:defRPr>
            </a:pPr>
          </a:p>
        </c:txPr>
        <c:crossAx val="1257955233"/>
      </c:catAx>
      <c:valAx>
        <c:axId val="125795523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274E13"/>
                </a:solidFill>
                <a:latin typeface="+mn-lt"/>
              </a:defRPr>
            </a:pPr>
          </a:p>
        </c:txPr>
        <c:crossAx val="52419965"/>
      </c:valAx>
      <c:barChart>
        <c:barDir val="col"/>
        <c:ser>
          <c:idx val="0"/>
          <c:order val="0"/>
          <c:tx>
            <c:strRef>
              <c:f>Wzrost!$H$2</c:f>
            </c:strRef>
          </c:tx>
          <c:spPr>
            <a:solidFill>
              <a:srgbClr val="D9EAD3"/>
            </a:solidFill>
          </c:spPr>
          <c:cat>
            <c:strRef>
              <c:f>Wzrost!$A$3:$A$300</c:f>
            </c:strRef>
          </c:cat>
          <c:val>
            <c:numRef>
              <c:f>Wzrost!$H$3:$H$300</c:f>
              <c:numCache/>
            </c:numRef>
          </c:val>
        </c:ser>
        <c:axId val="621343909"/>
        <c:axId val="2086710157"/>
      </c:barChart>
      <c:catAx>
        <c:axId val="62134390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spPr/>
        <c:txPr>
          <a:bodyPr rot="-1800000"/>
          <a:lstStyle/>
          <a:p>
            <a:pPr lvl="0">
              <a:defRPr b="0" sz="1000">
                <a:solidFill>
                  <a:srgbClr val="000000"/>
                </a:solidFill>
                <a:latin typeface="+mn-lt"/>
              </a:defRPr>
            </a:pPr>
          </a:p>
        </c:txPr>
        <c:crossAx val="2086710157"/>
      </c:catAx>
      <c:valAx>
        <c:axId val="2086710157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B6D7A8"/>
                </a:solidFill>
                <a:latin typeface="+mn-lt"/>
              </a:defRPr>
            </a:pPr>
          </a:p>
        </c:txPr>
        <c:crossAx val="621343909"/>
        <c:crosses val="max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/>
    </a:solidFill>
  </c:spPr>
</c:chartSpace>
</file>

<file path=xl/charts/chart3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  <a:latin typeface="Roboto"/>
              </a:defRPr>
            </a:pPr>
            <a:r>
              <a:rPr b="1" sz="1200">
                <a:solidFill>
                  <a:srgbClr val="000000"/>
                </a:solidFill>
                <a:latin typeface="Roboto"/>
              </a:rPr>
              <a:t>Mazowieckie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'Wzrost w województwach'!$A$10</c:f>
            </c:strRef>
          </c:tx>
          <c:marker>
            <c:symbol val="none"/>
          </c:marker>
          <c:trendline>
            <c:name/>
            <c:spPr>
              <a:ln w="19050">
                <a:solidFill>
                  <a:srgbClr val="DC1111"/>
                </a:solidFill>
              </a:ln>
            </c:spPr>
            <c:trendlineType val="exp"/>
            <c:dispRSqr val="0"/>
            <c:dispEq val="0"/>
          </c:trendline>
          <c:cat>
            <c:strRef>
              <c:f>'Wzrost w województwach'!$B$8:$IC$8</c:f>
            </c:strRef>
          </c:cat>
          <c:val>
            <c:numRef>
              <c:f>'Wzrost w województwach'!$B$10:$IC$10</c:f>
              <c:numCache/>
            </c:numRef>
          </c:val>
          <c:smooth val="0"/>
        </c:ser>
        <c:axId val="1819035513"/>
        <c:axId val="2011758475"/>
      </c:lineChart>
      <c:catAx>
        <c:axId val="18190355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11758475"/>
      </c:catAx>
      <c:valAx>
        <c:axId val="2011758475"/>
        <c:scaling>
          <c:orientation val="minMax"/>
          <c:max val="1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1903551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  <a:latin typeface="Roboto"/>
              </a:defRPr>
            </a:pPr>
            <a:r>
              <a:rPr b="1" sz="1200">
                <a:solidFill>
                  <a:srgbClr val="000000"/>
                </a:solidFill>
                <a:latin typeface="Roboto"/>
              </a:rPr>
              <a:t>Śląskie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'Wzrost w województwach'!$A$9</c:f>
            </c:strRef>
          </c:tx>
          <c:marker>
            <c:symbol val="none"/>
          </c:marker>
          <c:trendline>
            <c:name/>
            <c:spPr>
              <a:ln w="19050">
                <a:solidFill>
                  <a:srgbClr val="DC1111"/>
                </a:solidFill>
              </a:ln>
            </c:spPr>
            <c:trendlineType val="exp"/>
            <c:dispRSqr val="0"/>
            <c:dispEq val="0"/>
          </c:trendline>
          <c:cat>
            <c:strRef>
              <c:f>'Wzrost w województwach'!$B$8:$IC$8</c:f>
            </c:strRef>
          </c:cat>
          <c:val>
            <c:numRef>
              <c:f>'Wzrost w województwach'!$B$9:$IC$9</c:f>
              <c:numCache/>
            </c:numRef>
          </c:val>
          <c:smooth val="0"/>
        </c:ser>
        <c:axId val="1507340690"/>
        <c:axId val="2051101753"/>
      </c:lineChart>
      <c:catAx>
        <c:axId val="15073406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51101753"/>
      </c:catAx>
      <c:valAx>
        <c:axId val="2051101753"/>
        <c:scaling>
          <c:orientation val="minMax"/>
          <c:max val="5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0734069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  <a:latin typeface="Roboto"/>
              </a:defRPr>
            </a:pPr>
            <a:r>
              <a:rPr b="1" sz="1200">
                <a:solidFill>
                  <a:srgbClr val="000000"/>
                </a:solidFill>
                <a:latin typeface="Roboto"/>
              </a:rPr>
              <a:t>Wielkopolskie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'Wzrost w województwach'!$A$12</c:f>
            </c:strRef>
          </c:tx>
          <c:marker>
            <c:symbol val="none"/>
          </c:marker>
          <c:trendline>
            <c:name/>
            <c:spPr>
              <a:ln w="19050">
                <a:solidFill>
                  <a:srgbClr val="DC1111"/>
                </a:solidFill>
              </a:ln>
            </c:spPr>
            <c:trendlineType val="exp"/>
            <c:dispRSqr val="0"/>
            <c:dispEq val="0"/>
          </c:trendline>
          <c:cat>
            <c:strRef>
              <c:f>'Wzrost w województwach'!$B$8:$IC$8</c:f>
            </c:strRef>
          </c:cat>
          <c:val>
            <c:numRef>
              <c:f>'Wzrost w województwach'!$B$12:$IC$12</c:f>
              <c:numCache/>
            </c:numRef>
          </c:val>
          <c:smooth val="0"/>
        </c:ser>
        <c:axId val="1113006805"/>
        <c:axId val="943643495"/>
      </c:lineChart>
      <c:catAx>
        <c:axId val="111300680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43643495"/>
      </c:catAx>
      <c:valAx>
        <c:axId val="943643495"/>
        <c:scaling>
          <c:orientation val="minMax"/>
          <c:max val="6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1300680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  <a:latin typeface="Roboto"/>
              </a:defRPr>
            </a:pPr>
            <a:r>
              <a:rPr b="1" sz="1200">
                <a:solidFill>
                  <a:srgbClr val="000000"/>
                </a:solidFill>
                <a:latin typeface="Roboto"/>
              </a:rPr>
              <a:t>Dolnośląskie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'Wzrost w województwach'!$A$15</c:f>
            </c:strRef>
          </c:tx>
          <c:marker>
            <c:symbol val="none"/>
          </c:marker>
          <c:trendline>
            <c:name/>
            <c:spPr>
              <a:ln w="19050">
                <a:solidFill>
                  <a:srgbClr val="DC1111"/>
                </a:solidFill>
              </a:ln>
            </c:spPr>
            <c:trendlineType val="exp"/>
            <c:dispRSqr val="0"/>
            <c:dispEq val="0"/>
          </c:trendline>
          <c:cat>
            <c:strRef>
              <c:f>'Wzrost w województwach'!$B$8:$IC$8</c:f>
            </c:strRef>
          </c:cat>
          <c:val>
            <c:numRef>
              <c:f>'Wzrost w województwach'!$B$15:$IC$15</c:f>
              <c:numCache/>
            </c:numRef>
          </c:val>
          <c:smooth val="0"/>
        </c:ser>
        <c:axId val="1326111270"/>
        <c:axId val="454834672"/>
      </c:lineChart>
      <c:catAx>
        <c:axId val="132611127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54834672"/>
      </c:catAx>
      <c:valAx>
        <c:axId val="454834672"/>
        <c:scaling>
          <c:orientation val="minMax"/>
          <c:max val="4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2611127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  <a:latin typeface="Roboto"/>
              </a:defRPr>
            </a:pPr>
            <a:r>
              <a:rPr b="1" sz="1200">
                <a:solidFill>
                  <a:srgbClr val="000000"/>
                </a:solidFill>
                <a:latin typeface="Roboto"/>
              </a:rPr>
              <a:t>Małopolskie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'Wzrost w województwach'!$A$11</c:f>
            </c:strRef>
          </c:tx>
          <c:marker>
            <c:symbol val="none"/>
          </c:marker>
          <c:trendline>
            <c:name/>
            <c:spPr>
              <a:ln w="19050">
                <a:solidFill>
                  <a:srgbClr val="DC1111"/>
                </a:solidFill>
              </a:ln>
            </c:spPr>
            <c:trendlineType val="exp"/>
            <c:dispRSqr val="0"/>
            <c:dispEq val="0"/>
          </c:trendline>
          <c:cat>
            <c:strRef>
              <c:f>'Wzrost w województwach'!$B$8:$IC$8</c:f>
            </c:strRef>
          </c:cat>
          <c:val>
            <c:numRef>
              <c:f>'Wzrost w województwach'!$B$11:$IC$11</c:f>
              <c:numCache/>
            </c:numRef>
          </c:val>
          <c:smooth val="0"/>
        </c:ser>
        <c:axId val="990271523"/>
        <c:axId val="664810869"/>
      </c:lineChart>
      <c:catAx>
        <c:axId val="9902715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64810869"/>
      </c:catAx>
      <c:valAx>
        <c:axId val="664810869"/>
        <c:scaling>
          <c:orientation val="minMax"/>
          <c:max val="1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9027152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  <a:latin typeface="Roboto"/>
              </a:defRPr>
            </a:pPr>
            <a:r>
              <a:rPr b="1" sz="1200">
                <a:solidFill>
                  <a:srgbClr val="000000"/>
                </a:solidFill>
                <a:latin typeface="Roboto"/>
              </a:rPr>
              <a:t>Łódzkie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'Wzrost w województwach'!$A$13</c:f>
            </c:strRef>
          </c:tx>
          <c:marker>
            <c:symbol val="none"/>
          </c:marker>
          <c:trendline>
            <c:name/>
            <c:spPr>
              <a:ln w="19050">
                <a:solidFill>
                  <a:srgbClr val="DC1111"/>
                </a:solidFill>
              </a:ln>
            </c:spPr>
            <c:trendlineType val="exp"/>
            <c:dispRSqr val="0"/>
            <c:dispEq val="0"/>
          </c:trendline>
          <c:cat>
            <c:strRef>
              <c:f>'Wzrost w województwach'!$B$8:$IC$8</c:f>
            </c:strRef>
          </c:cat>
          <c:val>
            <c:numRef>
              <c:f>'Wzrost w województwach'!$B$13:$IC$13</c:f>
              <c:numCache/>
            </c:numRef>
          </c:val>
          <c:smooth val="0"/>
        </c:ser>
        <c:axId val="2618771"/>
        <c:axId val="877728737"/>
      </c:lineChart>
      <c:catAx>
        <c:axId val="26187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77728737"/>
      </c:catAx>
      <c:valAx>
        <c:axId val="877728737"/>
        <c:scaling>
          <c:orientation val="minMax"/>
          <c:max val="5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61877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  <a:latin typeface="Roboto"/>
              </a:defRPr>
            </a:pPr>
            <a:r>
              <a:rPr b="1" sz="1200">
                <a:solidFill>
                  <a:srgbClr val="000000"/>
                </a:solidFill>
                <a:latin typeface="Roboto"/>
              </a:rPr>
              <a:t>Opolskie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'Wzrost w województwach'!$A$19</c:f>
            </c:strRef>
          </c:tx>
          <c:marker>
            <c:symbol val="none"/>
          </c:marker>
          <c:trendline>
            <c:name/>
            <c:spPr>
              <a:ln w="19050">
                <a:solidFill>
                  <a:srgbClr val="DC1111"/>
                </a:solidFill>
              </a:ln>
            </c:spPr>
            <c:trendlineType val="exp"/>
            <c:dispRSqr val="0"/>
            <c:dispEq val="0"/>
          </c:trendline>
          <c:cat>
            <c:strRef>
              <c:f>'Wzrost w województwach'!$B$8:$IC$8</c:f>
            </c:strRef>
          </c:cat>
          <c:val>
            <c:numRef>
              <c:f>'Wzrost w województwach'!$B$19:$IC$19</c:f>
              <c:numCache/>
            </c:numRef>
          </c:val>
          <c:smooth val="0"/>
        </c:ser>
        <c:axId val="772207242"/>
        <c:axId val="28835035"/>
      </c:lineChart>
      <c:catAx>
        <c:axId val="7722072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8835035"/>
      </c:catAx>
      <c:valAx>
        <c:axId val="28835035"/>
        <c:scaling>
          <c:orientation val="minMax"/>
          <c:max val="2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7220724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  <a:latin typeface="Roboto"/>
              </a:defRPr>
            </a:pPr>
            <a:r>
              <a:rPr b="1" sz="1200">
                <a:solidFill>
                  <a:srgbClr val="000000"/>
                </a:solidFill>
                <a:latin typeface="Roboto"/>
              </a:rPr>
              <a:t>Kujawsko-Pomorskie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'Wzrost w województwach'!$A$17</c:f>
            </c:strRef>
          </c:tx>
          <c:marker>
            <c:symbol val="none"/>
          </c:marker>
          <c:trendline>
            <c:name/>
            <c:spPr>
              <a:ln w="19050">
                <a:solidFill>
                  <a:srgbClr val="DC1111"/>
                </a:solidFill>
              </a:ln>
            </c:spPr>
            <c:trendlineType val="exp"/>
            <c:dispRSqr val="0"/>
            <c:dispEq val="0"/>
          </c:trendline>
          <c:cat>
            <c:strRef>
              <c:f>'Wzrost w województwach'!$B$8:$IC$8</c:f>
            </c:strRef>
          </c:cat>
          <c:val>
            <c:numRef>
              <c:f>'Wzrost w województwach'!$B$17:$IC$17</c:f>
              <c:numCache/>
            </c:numRef>
          </c:val>
          <c:smooth val="0"/>
        </c:ser>
        <c:axId val="485711298"/>
        <c:axId val="463627596"/>
      </c:lineChart>
      <c:catAx>
        <c:axId val="48571129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63627596"/>
      </c:catAx>
      <c:valAx>
        <c:axId val="463627596"/>
        <c:scaling>
          <c:orientation val="minMax"/>
          <c:max val="5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8571129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  <a:latin typeface="Roboto"/>
              </a:defRPr>
            </a:pPr>
            <a:r>
              <a:rPr b="1" sz="1200">
                <a:solidFill>
                  <a:srgbClr val="000000"/>
                </a:solidFill>
                <a:latin typeface="Roboto"/>
              </a:rPr>
              <a:t>Zachodniopomorskie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'Wzrost w województwach'!$A$22</c:f>
            </c:strRef>
          </c:tx>
          <c:marker>
            <c:symbol val="none"/>
          </c:marker>
          <c:trendline>
            <c:name/>
            <c:spPr>
              <a:ln w="19050">
                <a:solidFill>
                  <a:srgbClr val="DC1111"/>
                </a:solidFill>
              </a:ln>
            </c:spPr>
            <c:trendlineType val="exp"/>
            <c:dispRSqr val="0"/>
            <c:dispEq val="0"/>
          </c:trendline>
          <c:cat>
            <c:strRef>
              <c:f>'Wzrost w województwach'!$B$8:$IC$8</c:f>
            </c:strRef>
          </c:cat>
          <c:val>
            <c:numRef>
              <c:f>'Wzrost w województwach'!$B$22:$IC$22</c:f>
              <c:numCache/>
            </c:numRef>
          </c:val>
          <c:smooth val="0"/>
        </c:ser>
        <c:axId val="1946956666"/>
        <c:axId val="1957961027"/>
      </c:lineChart>
      <c:catAx>
        <c:axId val="19469566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57961027"/>
      </c:catAx>
      <c:valAx>
        <c:axId val="1957961027"/>
        <c:scaling>
          <c:orientation val="minMax"/>
          <c:max val="2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4695666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  <a:latin typeface="Roboto"/>
              </a:defRPr>
            </a:pPr>
            <a:r>
              <a:rPr b="1" sz="1200">
                <a:solidFill>
                  <a:srgbClr val="000000"/>
                </a:solidFill>
                <a:latin typeface="Roboto"/>
              </a:rPr>
              <a:t>Pomorskie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'Wzrost w województwach'!$A$14</c:f>
            </c:strRef>
          </c:tx>
          <c:marker>
            <c:symbol val="none"/>
          </c:marker>
          <c:trendline>
            <c:name/>
            <c:spPr>
              <a:ln w="19050">
                <a:solidFill>
                  <a:srgbClr val="DC1111"/>
                </a:solidFill>
              </a:ln>
            </c:spPr>
            <c:trendlineType val="exp"/>
            <c:dispRSqr val="0"/>
            <c:dispEq val="0"/>
          </c:trendline>
          <c:cat>
            <c:strRef>
              <c:f>'Wzrost w województwach'!$B$8:$IC$8</c:f>
            </c:strRef>
          </c:cat>
          <c:val>
            <c:numRef>
              <c:f>'Wzrost w województwach'!$B$14:$IC$14</c:f>
              <c:numCache/>
            </c:numRef>
          </c:val>
          <c:smooth val="0"/>
        </c:ser>
        <c:axId val="274901342"/>
        <c:axId val="1100478106"/>
      </c:lineChart>
      <c:catAx>
        <c:axId val="2749013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00478106"/>
      </c:catAx>
      <c:valAx>
        <c:axId val="1100478106"/>
        <c:scaling>
          <c:orientation val="minMax"/>
          <c:max val="5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7490134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  <a:latin typeface="+mn-lt"/>
              </a:defRPr>
            </a:pPr>
            <a:r>
              <a:rPr b="1" sz="1600">
                <a:solidFill>
                  <a:srgbClr val="000000"/>
                </a:solidFill>
                <a:latin typeface="+mn-lt"/>
              </a:rPr>
              <a:t>Zgony w Polsce</a:t>
            </a:r>
          </a:p>
        </c:rich>
      </c:tx>
      <c:overlay val="0"/>
    </c:title>
    <c:plotArea>
      <c:layout/>
      <c:lineChart>
        <c:varyColors val="0"/>
        <c:ser>
          <c:idx val="1"/>
          <c:order val="1"/>
          <c:tx>
            <c:strRef>
              <c:f>Wzrost!$L$2</c:f>
            </c:strRef>
          </c:tx>
          <c:marker>
            <c:symbol val="none"/>
          </c:marker>
          <c:cat>
            <c:strRef>
              <c:f>Wzrost!$A$3:$A$300</c:f>
            </c:strRef>
          </c:cat>
          <c:val>
            <c:numRef>
              <c:f>Wzrost!$L$3:$L$300</c:f>
              <c:numCache/>
            </c:numRef>
          </c:val>
          <c:smooth val="0"/>
        </c:ser>
        <c:axId val="1586097968"/>
        <c:axId val="1647897865"/>
      </c:lineChart>
      <c:catAx>
        <c:axId val="1586097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1800000"/>
          <a:lstStyle/>
          <a:p>
            <a:pPr lvl="0">
              <a:defRPr b="0" sz="1000">
                <a:solidFill>
                  <a:srgbClr val="000000"/>
                </a:solidFill>
                <a:latin typeface="+mn-lt"/>
              </a:defRPr>
            </a:pPr>
          </a:p>
        </c:txPr>
        <c:crossAx val="1647897865"/>
      </c:catAx>
      <c:valAx>
        <c:axId val="164789786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86097968"/>
      </c:valAx>
      <c:barChart>
        <c:barDir val="col"/>
        <c:ser>
          <c:idx val="0"/>
          <c:order val="0"/>
          <c:tx>
            <c:strRef>
              <c:f>Wzrost!$G$2</c:f>
            </c:strRef>
          </c:tx>
          <c:spPr>
            <a:solidFill>
              <a:srgbClr val="D9D9D9"/>
            </a:solidFill>
          </c:spPr>
          <c:cat>
            <c:strRef>
              <c:f>Wzrost!$A$3:$A$300</c:f>
            </c:strRef>
          </c:cat>
          <c:val>
            <c:numRef>
              <c:f>Wzrost!$G$3:$G$300</c:f>
              <c:numCache/>
            </c:numRef>
          </c:val>
        </c:ser>
        <c:axId val="2111602031"/>
        <c:axId val="689081369"/>
      </c:barChart>
      <c:catAx>
        <c:axId val="211160203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spPr/>
        <c:txPr>
          <a:bodyPr rot="-1800000"/>
          <a:lstStyle/>
          <a:p>
            <a:pPr lvl="0">
              <a:defRPr b="0" sz="1000">
                <a:solidFill>
                  <a:srgbClr val="000000"/>
                </a:solidFill>
                <a:latin typeface="+mn-lt"/>
              </a:defRPr>
            </a:pPr>
          </a:p>
        </c:txPr>
        <c:crossAx val="689081369"/>
      </c:catAx>
      <c:valAx>
        <c:axId val="689081369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B7B7B7"/>
                </a:solidFill>
                <a:latin typeface="+mn-lt"/>
              </a:defRPr>
            </a:pPr>
          </a:p>
        </c:txPr>
        <c:crossAx val="2111602031"/>
        <c:crosses val="max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/>
    </a:solidFill>
  </c:spPr>
</c:chartSpace>
</file>

<file path=xl/charts/chart4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  <a:latin typeface="Roboto"/>
              </a:defRPr>
            </a:pPr>
            <a:r>
              <a:rPr b="1" sz="1200">
                <a:solidFill>
                  <a:srgbClr val="000000"/>
                </a:solidFill>
                <a:latin typeface="Roboto"/>
              </a:rPr>
              <a:t>Podlaskie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'Wzrost w województwach'!$A$21</c:f>
            </c:strRef>
          </c:tx>
          <c:marker>
            <c:symbol val="none"/>
          </c:marker>
          <c:trendline>
            <c:name/>
            <c:spPr>
              <a:ln w="19050">
                <a:solidFill>
                  <a:srgbClr val="DC1111"/>
                </a:solidFill>
              </a:ln>
            </c:spPr>
            <c:trendlineType val="exp"/>
            <c:dispRSqr val="0"/>
            <c:dispEq val="0"/>
          </c:trendline>
          <c:cat>
            <c:strRef>
              <c:f>'Wzrost w województwach'!$B$8:$IC$8</c:f>
            </c:strRef>
          </c:cat>
          <c:val>
            <c:numRef>
              <c:f>'Wzrost w województwach'!$B$21:$IC$21</c:f>
              <c:numCache/>
            </c:numRef>
          </c:val>
          <c:smooth val="0"/>
        </c:ser>
        <c:axId val="1838237244"/>
        <c:axId val="467336626"/>
      </c:lineChart>
      <c:catAx>
        <c:axId val="18382372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67336626"/>
      </c:catAx>
      <c:valAx>
        <c:axId val="467336626"/>
        <c:scaling>
          <c:orientation val="minMax"/>
          <c:max val="2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3823724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  <a:latin typeface="Roboto"/>
              </a:defRPr>
            </a:pPr>
            <a:r>
              <a:rPr b="1" sz="1200">
                <a:solidFill>
                  <a:srgbClr val="000000"/>
                </a:solidFill>
                <a:latin typeface="Roboto"/>
              </a:rPr>
              <a:t>Lubelskie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'Wzrost w województwach'!$A$18</c:f>
            </c:strRef>
          </c:tx>
          <c:marker>
            <c:symbol val="none"/>
          </c:marker>
          <c:trendline>
            <c:name/>
            <c:spPr>
              <a:ln w="19050">
                <a:solidFill>
                  <a:srgbClr val="DC1111"/>
                </a:solidFill>
              </a:ln>
            </c:spPr>
            <c:trendlineType val="exp"/>
            <c:dispRSqr val="0"/>
            <c:dispEq val="0"/>
          </c:trendline>
          <c:cat>
            <c:strRef>
              <c:f>'Wzrost w województwach'!$B$8:$IC$8</c:f>
            </c:strRef>
          </c:cat>
          <c:val>
            <c:numRef>
              <c:f>'Wzrost w województwach'!$B$18:$IC$18</c:f>
              <c:numCache/>
            </c:numRef>
          </c:val>
          <c:smooth val="0"/>
        </c:ser>
        <c:axId val="1446610762"/>
        <c:axId val="527140128"/>
      </c:lineChart>
      <c:catAx>
        <c:axId val="14466107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27140128"/>
      </c:catAx>
      <c:valAx>
        <c:axId val="527140128"/>
        <c:scaling>
          <c:orientation val="minMax"/>
          <c:max val="4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4661076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  <a:latin typeface="Roboto"/>
              </a:defRPr>
            </a:pPr>
            <a:r>
              <a:rPr b="1" sz="1200">
                <a:solidFill>
                  <a:srgbClr val="000000"/>
                </a:solidFill>
                <a:latin typeface="Roboto"/>
              </a:rPr>
              <a:t>Warmińsko-Mazurskie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'Wzrost w województwach'!$A$23</c:f>
            </c:strRef>
          </c:tx>
          <c:marker>
            <c:symbol val="none"/>
          </c:marker>
          <c:trendline>
            <c:name/>
            <c:spPr>
              <a:ln w="19050">
                <a:solidFill>
                  <a:srgbClr val="DC1111"/>
                </a:solidFill>
              </a:ln>
            </c:spPr>
            <c:trendlineType val="exp"/>
            <c:dispRSqr val="0"/>
            <c:dispEq val="0"/>
          </c:trendline>
          <c:cat>
            <c:strRef>
              <c:f>'Wzrost w województwach'!$B$8:$IC$8</c:f>
            </c:strRef>
          </c:cat>
          <c:val>
            <c:numRef>
              <c:f>'Wzrost w województwach'!$B$23:$IC$23</c:f>
              <c:numCache/>
            </c:numRef>
          </c:val>
          <c:smooth val="0"/>
        </c:ser>
        <c:axId val="1478209009"/>
        <c:axId val="473588038"/>
      </c:lineChart>
      <c:catAx>
        <c:axId val="14782090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73588038"/>
      </c:catAx>
      <c:valAx>
        <c:axId val="473588038"/>
        <c:scaling>
          <c:orientation val="minMax"/>
          <c:max val="15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7820900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  <a:latin typeface="Roboto"/>
              </a:defRPr>
            </a:pPr>
            <a:r>
              <a:rPr b="1" sz="1200">
                <a:solidFill>
                  <a:srgbClr val="000000"/>
                </a:solidFill>
                <a:latin typeface="Roboto"/>
              </a:rPr>
              <a:t>Świętokrzyskie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'Wzrost w województwach'!$A$20</c:f>
            </c:strRef>
          </c:tx>
          <c:marker>
            <c:symbol val="none"/>
          </c:marker>
          <c:trendline>
            <c:name/>
            <c:spPr>
              <a:ln w="19050">
                <a:solidFill>
                  <a:srgbClr val="CC0000"/>
                </a:solidFill>
              </a:ln>
            </c:spPr>
            <c:trendlineType val="exp"/>
            <c:dispRSqr val="0"/>
            <c:dispEq val="0"/>
          </c:trendline>
          <c:cat>
            <c:strRef>
              <c:f>'Wzrost w województwach'!$B$8:$IC$8</c:f>
            </c:strRef>
          </c:cat>
          <c:val>
            <c:numRef>
              <c:f>'Wzrost w województwach'!$B$20:$IC$20</c:f>
              <c:numCache/>
            </c:numRef>
          </c:val>
          <c:smooth val="0"/>
        </c:ser>
        <c:axId val="628749785"/>
        <c:axId val="1224686296"/>
      </c:lineChart>
      <c:catAx>
        <c:axId val="62874978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24686296"/>
      </c:catAx>
      <c:valAx>
        <c:axId val="1224686296"/>
        <c:scaling>
          <c:orientation val="minMax"/>
          <c:max val="3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2874978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  <a:latin typeface="Roboto"/>
              </a:defRPr>
            </a:pPr>
            <a:r>
              <a:rPr b="1" sz="1200">
                <a:solidFill>
                  <a:srgbClr val="000000"/>
                </a:solidFill>
                <a:latin typeface="Roboto"/>
              </a:rPr>
              <a:t>Lubuskie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'Wzrost w województwach'!$A$24</c:f>
            </c:strRef>
          </c:tx>
          <c:marker>
            <c:symbol val="none"/>
          </c:marker>
          <c:trendline>
            <c:name/>
            <c:spPr>
              <a:ln w="19050">
                <a:solidFill>
                  <a:srgbClr val="DC1111"/>
                </a:solidFill>
              </a:ln>
            </c:spPr>
            <c:trendlineType val="exp"/>
            <c:dispRSqr val="0"/>
            <c:dispEq val="0"/>
          </c:trendline>
          <c:cat>
            <c:strRef>
              <c:f>'Wzrost w województwach'!$B$8:$IC$8</c:f>
            </c:strRef>
          </c:cat>
          <c:val>
            <c:numRef>
              <c:f>'Wzrost w województwach'!$B$24:$IC$24</c:f>
              <c:numCache/>
            </c:numRef>
          </c:val>
          <c:smooth val="0"/>
        </c:ser>
        <c:axId val="1532705082"/>
        <c:axId val="719500925"/>
      </c:lineChart>
      <c:catAx>
        <c:axId val="153270508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19500925"/>
      </c:catAx>
      <c:valAx>
        <c:axId val="719500925"/>
        <c:scaling>
          <c:orientation val="minMax"/>
          <c:max val="15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3270508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  <a:latin typeface="Roboto"/>
              </a:defRPr>
            </a:pPr>
            <a:r>
              <a:rPr b="1" sz="1200">
                <a:solidFill>
                  <a:srgbClr val="000000"/>
                </a:solidFill>
                <a:latin typeface="Roboto"/>
              </a:rPr>
              <a:t>Podkarpackie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'Wzrost w województwach'!$A$16</c:f>
            </c:strRef>
          </c:tx>
          <c:marker>
            <c:symbol val="none"/>
          </c:marker>
          <c:trendline>
            <c:name/>
            <c:spPr>
              <a:ln w="19050">
                <a:solidFill>
                  <a:srgbClr val="DC1111"/>
                </a:solidFill>
              </a:ln>
            </c:spPr>
            <c:trendlineType val="exp"/>
            <c:dispRSqr val="0"/>
            <c:dispEq val="0"/>
          </c:trendline>
          <c:cat>
            <c:strRef>
              <c:f>'Wzrost w województwach'!$B$8:$IC$8</c:f>
            </c:strRef>
          </c:cat>
          <c:val>
            <c:numRef>
              <c:f>'Wzrost w województwach'!$B$16:$IC$16</c:f>
              <c:numCache/>
            </c:numRef>
          </c:val>
          <c:smooth val="0"/>
        </c:ser>
        <c:axId val="1695212509"/>
        <c:axId val="1891017250"/>
      </c:lineChart>
      <c:catAx>
        <c:axId val="16952125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91017250"/>
      </c:catAx>
      <c:valAx>
        <c:axId val="1891017250"/>
        <c:scaling>
          <c:orientation val="minMax"/>
          <c:max val="5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9521250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  <a:latin typeface="Roboto"/>
              </a:defRPr>
            </a:pPr>
            <a:r>
              <a:rPr b="1" sz="1200">
                <a:solidFill>
                  <a:srgbClr val="000000"/>
                </a:solidFill>
                <a:latin typeface="Roboto"/>
              </a:rPr>
              <a:t>Dolnośląskie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'Wzrost w województwach'!$A$138</c:f>
            </c:strRef>
          </c:tx>
          <c:marker>
            <c:symbol val="none"/>
          </c:marker>
          <c:trendline>
            <c:name/>
            <c:spPr>
              <a:ln w="19050">
                <a:solidFill>
                  <a:srgbClr val="FF6D01"/>
                </a:solidFill>
              </a:ln>
            </c:spPr>
            <c:trendlineType val="exp"/>
            <c:dispRSqr val="0"/>
            <c:dispEq val="0"/>
          </c:trendline>
          <c:cat>
            <c:strRef>
              <c:f>'Wzrost w województwach'!$B$131:$IC$131</c:f>
            </c:strRef>
          </c:cat>
          <c:val>
            <c:numRef>
              <c:f>'Wzrost w województwach'!$B$138:$IC$138</c:f>
              <c:numCache/>
            </c:numRef>
          </c:val>
          <c:smooth val="0"/>
        </c:ser>
        <c:axId val="975705305"/>
        <c:axId val="196360934"/>
      </c:lineChart>
      <c:catAx>
        <c:axId val="97570530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6360934"/>
      </c:catAx>
      <c:valAx>
        <c:axId val="19636093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7570530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  <a:latin typeface="Roboto"/>
              </a:defRPr>
            </a:pPr>
            <a:r>
              <a:rPr b="1" sz="1200">
                <a:solidFill>
                  <a:srgbClr val="000000"/>
                </a:solidFill>
                <a:latin typeface="Roboto"/>
              </a:rPr>
              <a:t>Kujawsko-Pomorskie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'Wzrost w województwach'!$A$140</c:f>
            </c:strRef>
          </c:tx>
          <c:marker>
            <c:symbol val="none"/>
          </c:marker>
          <c:trendline>
            <c:name/>
            <c:spPr>
              <a:ln w="19050">
                <a:solidFill>
                  <a:srgbClr val="FF6D01"/>
                </a:solidFill>
              </a:ln>
            </c:spPr>
            <c:trendlineType val="exp"/>
            <c:dispRSqr val="0"/>
            <c:dispEq val="0"/>
          </c:trendline>
          <c:cat>
            <c:strRef>
              <c:f>'Wzrost w województwach'!$B$131:$IC$131</c:f>
            </c:strRef>
          </c:cat>
          <c:val>
            <c:numRef>
              <c:f>'Wzrost w województwach'!$B$140:$IC$140</c:f>
              <c:numCache/>
            </c:numRef>
          </c:val>
          <c:smooth val="0"/>
        </c:ser>
        <c:axId val="2040164106"/>
        <c:axId val="695246160"/>
      </c:lineChart>
      <c:catAx>
        <c:axId val="20401641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95246160"/>
      </c:catAx>
      <c:valAx>
        <c:axId val="6952461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4016410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  <a:latin typeface="Roboto"/>
              </a:defRPr>
            </a:pPr>
            <a:r>
              <a:rPr b="1" sz="1200">
                <a:solidFill>
                  <a:srgbClr val="000000"/>
                </a:solidFill>
                <a:latin typeface="Roboto"/>
              </a:rPr>
              <a:t>Łódzkie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'Wzrost w województwach'!$A$136</c:f>
            </c:strRef>
          </c:tx>
          <c:marker>
            <c:symbol val="none"/>
          </c:marker>
          <c:trendline>
            <c:name/>
            <c:spPr>
              <a:ln w="19050">
                <a:solidFill>
                  <a:srgbClr val="FF6D01"/>
                </a:solidFill>
              </a:ln>
            </c:spPr>
            <c:trendlineType val="exp"/>
            <c:dispRSqr val="0"/>
            <c:dispEq val="0"/>
          </c:trendline>
          <c:cat>
            <c:strRef>
              <c:f>'Wzrost w województwach'!$B$131:$IC$131</c:f>
            </c:strRef>
          </c:cat>
          <c:val>
            <c:numRef>
              <c:f>'Wzrost w województwach'!$B$136:$IC$136</c:f>
              <c:numCache/>
            </c:numRef>
          </c:val>
          <c:smooth val="0"/>
        </c:ser>
        <c:axId val="1315553151"/>
        <c:axId val="345508152"/>
      </c:lineChart>
      <c:catAx>
        <c:axId val="13155531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45508152"/>
      </c:catAx>
      <c:valAx>
        <c:axId val="3455081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1555315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  <a:latin typeface="Roboto"/>
              </a:defRPr>
            </a:pPr>
            <a:r>
              <a:rPr b="1" sz="1200">
                <a:solidFill>
                  <a:srgbClr val="000000"/>
                </a:solidFill>
                <a:latin typeface="Roboto"/>
              </a:rPr>
              <a:t>Małopolskie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'Wzrost w województwach'!$A$134</c:f>
            </c:strRef>
          </c:tx>
          <c:marker>
            <c:symbol val="none"/>
          </c:marker>
          <c:trendline>
            <c:name/>
            <c:spPr>
              <a:ln w="19050">
                <a:solidFill>
                  <a:srgbClr val="FF6D01"/>
                </a:solidFill>
              </a:ln>
            </c:spPr>
            <c:trendlineType val="exp"/>
            <c:dispRSqr val="0"/>
            <c:dispEq val="0"/>
          </c:trendline>
          <c:cat>
            <c:strRef>
              <c:f>'Wzrost w województwach'!$B$131:$IC$131</c:f>
            </c:strRef>
          </c:cat>
          <c:val>
            <c:numRef>
              <c:f>'Wzrost w województwach'!$B$134:$IC$134</c:f>
              <c:numCache/>
            </c:numRef>
          </c:val>
          <c:smooth val="0"/>
        </c:ser>
        <c:axId val="1468107701"/>
        <c:axId val="833376843"/>
      </c:lineChart>
      <c:catAx>
        <c:axId val="14681077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33376843"/>
      </c:catAx>
      <c:valAx>
        <c:axId val="83337684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6810770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  <a:latin typeface="+mn-lt"/>
              </a:defRPr>
            </a:pPr>
            <a:r>
              <a:rPr b="1" sz="1600">
                <a:solidFill>
                  <a:srgbClr val="000000"/>
                </a:solidFill>
                <a:latin typeface="+mn-lt"/>
              </a:rPr>
              <a:t>Nowe przypadki w Polsce</a:t>
            </a:r>
          </a:p>
        </c:rich>
      </c:tx>
      <c:overlay val="0"/>
    </c:title>
    <c:plotArea>
      <c:layout>
        <c:manualLayout>
          <c:xMode val="edge"/>
          <c:yMode val="edge"/>
          <c:x val="0.07043343653250773"/>
          <c:y val="0.1558891454965358"/>
          <c:w val="0.8990814959789175"/>
          <c:h val="0.7154876660976671"/>
        </c:manualLayout>
      </c:layout>
      <c:barChart>
        <c:barDir val="col"/>
        <c:grouping val="stacked"/>
        <c:ser>
          <c:idx val="0"/>
          <c:order val="0"/>
          <c:tx>
            <c:strRef>
              <c:f>Wzrost!$B$2</c:f>
            </c:strRef>
          </c:tx>
          <c:spPr>
            <a:solidFill>
              <a:srgbClr val="FF0000"/>
            </a:solidFill>
          </c:spPr>
          <c:cat>
            <c:strRef>
              <c:f>Wzrost!$A$3:$A$300</c:f>
            </c:strRef>
          </c:cat>
          <c:val>
            <c:numRef>
              <c:f>Wzrost!$B$3:$B$300</c:f>
              <c:numCache/>
            </c:numRef>
          </c:val>
        </c:ser>
        <c:overlap val="100"/>
        <c:axId val="1797125664"/>
        <c:axId val="705072686"/>
      </c:barChart>
      <c:catAx>
        <c:axId val="1797125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000">
                <a:solidFill>
                  <a:srgbClr val="000000"/>
                </a:solidFill>
                <a:latin typeface="Roboto"/>
              </a:defRPr>
            </a:pPr>
          </a:p>
        </c:txPr>
        <c:crossAx val="705072686"/>
      </c:catAx>
      <c:valAx>
        <c:axId val="705072686"/>
        <c:scaling>
          <c:orientation val="minMax"/>
          <c:max val="6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9712566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Roboto"/>
            </a:defRPr>
          </a:pPr>
        </a:p>
      </c:txPr>
    </c:legend>
    <c:plotVisOnly val="1"/>
  </c:chart>
  <c:spPr>
    <a:solidFill>
      <a:srgbClr val="FFFFFF"/>
    </a:solidFill>
  </c:spPr>
</c:chartSpace>
</file>

<file path=xl/charts/chart5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  <a:latin typeface="Roboto"/>
              </a:defRPr>
            </a:pPr>
            <a:r>
              <a:rPr b="1" sz="1200">
                <a:solidFill>
                  <a:srgbClr val="000000"/>
                </a:solidFill>
                <a:latin typeface="Roboto"/>
              </a:rPr>
              <a:t>Lubelskie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'Wzrost w województwach'!$A$141</c:f>
            </c:strRef>
          </c:tx>
          <c:marker>
            <c:symbol val="none"/>
          </c:marker>
          <c:trendline>
            <c:name/>
            <c:spPr>
              <a:ln w="19050">
                <a:solidFill>
                  <a:srgbClr val="FF6D01"/>
                </a:solidFill>
              </a:ln>
            </c:spPr>
            <c:trendlineType val="exp"/>
            <c:dispRSqr val="0"/>
            <c:dispEq val="0"/>
          </c:trendline>
          <c:cat>
            <c:strRef>
              <c:f>'Wzrost w województwach'!$B$131:$IC$131</c:f>
            </c:strRef>
          </c:cat>
          <c:val>
            <c:numRef>
              <c:f>'Wzrost w województwach'!$B$141:$IC$141</c:f>
              <c:numCache/>
            </c:numRef>
          </c:val>
          <c:smooth val="0"/>
        </c:ser>
        <c:axId val="1035064846"/>
        <c:axId val="1884473692"/>
      </c:lineChart>
      <c:catAx>
        <c:axId val="10350648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84473692"/>
      </c:catAx>
      <c:valAx>
        <c:axId val="18844736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3506484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  <a:latin typeface="Roboto"/>
              </a:defRPr>
            </a:pPr>
            <a:r>
              <a:rPr b="1" sz="1200">
                <a:solidFill>
                  <a:srgbClr val="000000"/>
                </a:solidFill>
                <a:latin typeface="Roboto"/>
              </a:rPr>
              <a:t>Mazowieckie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'Wzrost w województwach'!$A$133</c:f>
            </c:strRef>
          </c:tx>
          <c:marker>
            <c:symbol val="none"/>
          </c:marker>
          <c:trendline>
            <c:name/>
            <c:spPr>
              <a:ln w="19050">
                <a:solidFill>
                  <a:srgbClr val="FF6D01"/>
                </a:solidFill>
              </a:ln>
            </c:spPr>
            <c:trendlineType val="exp"/>
            <c:dispRSqr val="0"/>
            <c:dispEq val="0"/>
          </c:trendline>
          <c:cat>
            <c:strRef>
              <c:f>'Wzrost w województwach'!$B$131:$IC$131</c:f>
            </c:strRef>
          </c:cat>
          <c:val>
            <c:numRef>
              <c:f>'Wzrost w województwach'!$B$133:$IC$133</c:f>
              <c:numCache/>
            </c:numRef>
          </c:val>
          <c:smooth val="0"/>
        </c:ser>
        <c:axId val="1200677491"/>
        <c:axId val="1343067926"/>
      </c:lineChart>
      <c:catAx>
        <c:axId val="12006774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43067926"/>
      </c:catAx>
      <c:valAx>
        <c:axId val="134306792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0067749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  <a:latin typeface="Roboto"/>
              </a:defRPr>
            </a:pPr>
            <a:r>
              <a:rPr b="1" sz="1200">
                <a:solidFill>
                  <a:srgbClr val="000000"/>
                </a:solidFill>
                <a:latin typeface="Roboto"/>
              </a:rPr>
              <a:t>Lubuskie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'Wzrost w województwach'!$A$147</c:f>
            </c:strRef>
          </c:tx>
          <c:marker>
            <c:symbol val="none"/>
          </c:marker>
          <c:trendline>
            <c:name/>
            <c:spPr>
              <a:ln w="19050">
                <a:solidFill>
                  <a:srgbClr val="FF6D01"/>
                </a:solidFill>
              </a:ln>
            </c:spPr>
            <c:trendlineType val="exp"/>
            <c:dispRSqr val="0"/>
            <c:dispEq val="0"/>
          </c:trendline>
          <c:cat>
            <c:strRef>
              <c:f>'Wzrost w województwach'!$B$131:$IC$131</c:f>
            </c:strRef>
          </c:cat>
          <c:val>
            <c:numRef>
              <c:f>'Wzrost w województwach'!$B$147:$IC$147</c:f>
              <c:numCache/>
            </c:numRef>
          </c:val>
          <c:smooth val="0"/>
        </c:ser>
        <c:axId val="797150356"/>
        <c:axId val="2117839462"/>
      </c:lineChart>
      <c:catAx>
        <c:axId val="7971503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17839462"/>
      </c:catAx>
      <c:valAx>
        <c:axId val="211783946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9715035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  <a:latin typeface="Roboto"/>
              </a:defRPr>
            </a:pPr>
            <a:r>
              <a:rPr b="1" sz="1200">
                <a:solidFill>
                  <a:srgbClr val="000000"/>
                </a:solidFill>
                <a:latin typeface="Roboto"/>
              </a:rPr>
              <a:t>Opolskie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'Wzrost w województwach'!$A$142</c:f>
            </c:strRef>
          </c:tx>
          <c:marker>
            <c:symbol val="none"/>
          </c:marker>
          <c:trendline>
            <c:name/>
            <c:spPr>
              <a:ln w="19050">
                <a:solidFill>
                  <a:srgbClr val="FF6D01"/>
                </a:solidFill>
              </a:ln>
            </c:spPr>
            <c:trendlineType val="exp"/>
            <c:dispRSqr val="0"/>
            <c:dispEq val="0"/>
          </c:trendline>
          <c:cat>
            <c:strRef>
              <c:f>'Wzrost w województwach'!$B$131:$IC$131</c:f>
            </c:strRef>
          </c:cat>
          <c:val>
            <c:numRef>
              <c:f>'Wzrost w województwach'!$B$142:$IC$142</c:f>
              <c:numCache/>
            </c:numRef>
          </c:val>
          <c:smooth val="0"/>
        </c:ser>
        <c:axId val="1960385845"/>
        <c:axId val="2108023661"/>
      </c:lineChart>
      <c:catAx>
        <c:axId val="19603858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08023661"/>
      </c:catAx>
      <c:valAx>
        <c:axId val="210802366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6038584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  <a:latin typeface="Roboto"/>
              </a:defRPr>
            </a:pPr>
            <a:r>
              <a:rPr b="1" sz="1200">
                <a:solidFill>
                  <a:srgbClr val="000000"/>
                </a:solidFill>
                <a:latin typeface="Roboto"/>
              </a:rPr>
              <a:t>Śląskie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'Wzrost w województwach'!$A$132</c:f>
            </c:strRef>
          </c:tx>
          <c:marker>
            <c:symbol val="none"/>
          </c:marker>
          <c:trendline>
            <c:name/>
            <c:spPr>
              <a:ln w="19050">
                <a:solidFill>
                  <a:srgbClr val="FF6D01"/>
                </a:solidFill>
              </a:ln>
            </c:spPr>
            <c:trendlineType val="exp"/>
            <c:dispRSqr val="0"/>
            <c:dispEq val="0"/>
          </c:trendline>
          <c:cat>
            <c:strRef>
              <c:f>'Wzrost w województwach'!$B$131:$IC$131</c:f>
            </c:strRef>
          </c:cat>
          <c:val>
            <c:numRef>
              <c:f>'Wzrost w województwach'!$B$132:$IC$132</c:f>
              <c:numCache/>
            </c:numRef>
          </c:val>
          <c:smooth val="0"/>
        </c:ser>
        <c:axId val="869091781"/>
        <c:axId val="433136121"/>
      </c:lineChart>
      <c:catAx>
        <c:axId val="8690917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33136121"/>
      </c:catAx>
      <c:valAx>
        <c:axId val="4331361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6909178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  <a:latin typeface="Roboto"/>
              </a:defRPr>
            </a:pPr>
            <a:r>
              <a:rPr b="1" sz="1200">
                <a:solidFill>
                  <a:srgbClr val="000000"/>
                </a:solidFill>
                <a:latin typeface="Roboto"/>
              </a:rPr>
              <a:t>Pomorskie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'Wzrost w województwach'!$A$137</c:f>
            </c:strRef>
          </c:tx>
          <c:marker>
            <c:symbol val="none"/>
          </c:marker>
          <c:trendline>
            <c:name/>
            <c:spPr>
              <a:ln w="19050">
                <a:solidFill>
                  <a:srgbClr val="FF6D01"/>
                </a:solidFill>
              </a:ln>
            </c:spPr>
            <c:trendlineType val="exp"/>
            <c:dispRSqr val="0"/>
            <c:dispEq val="0"/>
          </c:trendline>
          <c:cat>
            <c:strRef>
              <c:f>'Wzrost w województwach'!$B$131:$IC$131</c:f>
            </c:strRef>
          </c:cat>
          <c:val>
            <c:numRef>
              <c:f>'Wzrost w województwach'!$B$137:$IC$137</c:f>
              <c:numCache/>
            </c:numRef>
          </c:val>
          <c:smooth val="0"/>
        </c:ser>
        <c:axId val="397819673"/>
        <c:axId val="857241887"/>
      </c:lineChart>
      <c:catAx>
        <c:axId val="3978196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57241887"/>
      </c:catAx>
      <c:valAx>
        <c:axId val="85724188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9781967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  <a:latin typeface="Roboto"/>
              </a:defRPr>
            </a:pPr>
            <a:r>
              <a:rPr b="1" sz="1200">
                <a:solidFill>
                  <a:srgbClr val="000000"/>
                </a:solidFill>
                <a:latin typeface="Roboto"/>
              </a:rPr>
              <a:t>Podlaskie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'Wzrost w województwach'!$A$144</c:f>
            </c:strRef>
          </c:tx>
          <c:marker>
            <c:symbol val="none"/>
          </c:marker>
          <c:trendline>
            <c:name/>
            <c:spPr>
              <a:ln w="19050">
                <a:solidFill>
                  <a:srgbClr val="FF6D01"/>
                </a:solidFill>
              </a:ln>
            </c:spPr>
            <c:trendlineType val="exp"/>
            <c:dispRSqr val="0"/>
            <c:dispEq val="0"/>
          </c:trendline>
          <c:cat>
            <c:strRef>
              <c:f>'Wzrost w województwach'!$B$131:$IC$131</c:f>
            </c:strRef>
          </c:cat>
          <c:val>
            <c:numRef>
              <c:f>'Wzrost w województwach'!$B$144:$IC$144</c:f>
              <c:numCache/>
            </c:numRef>
          </c:val>
          <c:smooth val="0"/>
        </c:ser>
        <c:axId val="1113529310"/>
        <c:axId val="1735468975"/>
      </c:lineChart>
      <c:catAx>
        <c:axId val="11135293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35468975"/>
      </c:catAx>
      <c:valAx>
        <c:axId val="173546897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1352931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  <a:latin typeface="Roboto"/>
              </a:defRPr>
            </a:pPr>
            <a:r>
              <a:rPr b="1" sz="1200">
                <a:solidFill>
                  <a:srgbClr val="000000"/>
                </a:solidFill>
                <a:latin typeface="Roboto"/>
              </a:rPr>
              <a:t>Podkarpackie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'Wzrost w województwach'!$A$139</c:f>
            </c:strRef>
          </c:tx>
          <c:marker>
            <c:symbol val="none"/>
          </c:marker>
          <c:trendline>
            <c:name/>
            <c:spPr>
              <a:ln w="19050">
                <a:solidFill>
                  <a:srgbClr val="FF6D01"/>
                </a:solidFill>
              </a:ln>
            </c:spPr>
            <c:trendlineType val="exp"/>
            <c:dispRSqr val="0"/>
            <c:dispEq val="0"/>
          </c:trendline>
          <c:cat>
            <c:strRef>
              <c:f>'Wzrost w województwach'!$B$131:$IC$131</c:f>
            </c:strRef>
          </c:cat>
          <c:val>
            <c:numRef>
              <c:f>'Wzrost w województwach'!$B$139:$IC$139</c:f>
              <c:numCache/>
            </c:numRef>
          </c:val>
          <c:smooth val="0"/>
        </c:ser>
        <c:axId val="1842222823"/>
        <c:axId val="481438766"/>
      </c:lineChart>
      <c:catAx>
        <c:axId val="18422228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81438766"/>
      </c:catAx>
      <c:valAx>
        <c:axId val="48143876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4222282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  <a:latin typeface="Roboto"/>
              </a:defRPr>
            </a:pPr>
            <a:r>
              <a:rPr b="1" sz="1200">
                <a:solidFill>
                  <a:srgbClr val="000000"/>
                </a:solidFill>
                <a:latin typeface="Roboto"/>
              </a:rPr>
              <a:t>Świętokrzyskie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'Wzrost w województwach'!$A$143</c:f>
            </c:strRef>
          </c:tx>
          <c:marker>
            <c:symbol val="none"/>
          </c:marker>
          <c:trendline>
            <c:name/>
            <c:spPr>
              <a:ln w="19050">
                <a:solidFill>
                  <a:srgbClr val="FF6D01"/>
                </a:solidFill>
              </a:ln>
            </c:spPr>
            <c:trendlineType val="exp"/>
            <c:dispRSqr val="0"/>
            <c:dispEq val="0"/>
          </c:trendline>
          <c:cat>
            <c:strRef>
              <c:f>'Wzrost w województwach'!$B$131:$IC$131</c:f>
            </c:strRef>
          </c:cat>
          <c:val>
            <c:numRef>
              <c:f>'Wzrost w województwach'!$B$143:$IC$143</c:f>
              <c:numCache/>
            </c:numRef>
          </c:val>
          <c:smooth val="0"/>
        </c:ser>
        <c:axId val="686640402"/>
        <c:axId val="317664676"/>
      </c:lineChart>
      <c:catAx>
        <c:axId val="68664040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17664676"/>
      </c:catAx>
      <c:valAx>
        <c:axId val="3176646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8664040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  <a:latin typeface="Roboto"/>
              </a:defRPr>
            </a:pPr>
            <a:r>
              <a:rPr b="1" sz="1200">
                <a:solidFill>
                  <a:srgbClr val="000000"/>
                </a:solidFill>
                <a:latin typeface="Roboto"/>
              </a:rPr>
              <a:t>Warmińsko-Mazurskie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'Wzrost w województwach'!$A$146</c:f>
            </c:strRef>
          </c:tx>
          <c:marker>
            <c:symbol val="none"/>
          </c:marker>
          <c:trendline>
            <c:name/>
            <c:spPr>
              <a:ln w="19050">
                <a:solidFill>
                  <a:srgbClr val="FF6D01"/>
                </a:solidFill>
              </a:ln>
            </c:spPr>
            <c:trendlineType val="exp"/>
            <c:dispRSqr val="0"/>
            <c:dispEq val="0"/>
          </c:trendline>
          <c:cat>
            <c:strRef>
              <c:f>'Wzrost w województwach'!$B$131:$IC$131</c:f>
            </c:strRef>
          </c:cat>
          <c:val>
            <c:numRef>
              <c:f>'Wzrost w województwach'!$B$146:$IC$146</c:f>
              <c:numCache/>
            </c:numRef>
          </c:val>
          <c:smooth val="0"/>
        </c:ser>
        <c:axId val="1904151780"/>
        <c:axId val="646738271"/>
      </c:lineChart>
      <c:catAx>
        <c:axId val="19041517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46738271"/>
      </c:catAx>
      <c:valAx>
        <c:axId val="64673827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0415178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  <a:latin typeface="+mn-lt"/>
              </a:defRPr>
            </a:pPr>
            <a:r>
              <a:rPr b="1" sz="1600">
                <a:solidFill>
                  <a:srgbClr val="000000"/>
                </a:solidFill>
                <a:latin typeface="+mn-lt"/>
              </a:rPr>
              <a:t>Zmiana liczby aktywnych przypadków</a:t>
            </a:r>
          </a:p>
        </c:rich>
      </c:tx>
      <c:overlay val="0"/>
    </c:title>
    <c:plotArea>
      <c:layout>
        <c:manualLayout>
          <c:xMode val="edge"/>
          <c:yMode val="edge"/>
          <c:x val="0.07043343653250773"/>
          <c:y val="0.21992753623188407"/>
          <c:w val="0.8990814959789175"/>
          <c:h val="0.6514492753623189"/>
        </c:manualLayout>
      </c:layout>
      <c:barChart>
        <c:barDir val="col"/>
        <c:grouping val="stacked"/>
        <c:ser>
          <c:idx val="0"/>
          <c:order val="0"/>
          <c:tx>
            <c:strRef>
              <c:f>Wzrost!$J$2</c:f>
            </c:strRef>
          </c:tx>
          <c:spPr>
            <a:solidFill>
              <a:srgbClr val="FF9900"/>
            </a:solidFill>
          </c:spPr>
          <c:cat>
            <c:strRef>
              <c:f>Wzrost!$A$3:$A$300</c:f>
            </c:strRef>
          </c:cat>
          <c:val>
            <c:numRef>
              <c:f>Wzrost!$J$3:$J$300</c:f>
              <c:numCache/>
            </c:numRef>
          </c:val>
        </c:ser>
        <c:overlap val="100"/>
        <c:axId val="837312603"/>
        <c:axId val="855009354"/>
      </c:barChart>
      <c:catAx>
        <c:axId val="8373126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000">
                <a:solidFill>
                  <a:srgbClr val="000000"/>
                </a:solidFill>
                <a:latin typeface="Roboto"/>
              </a:defRPr>
            </a:pPr>
          </a:p>
        </c:txPr>
        <c:crossAx val="855009354"/>
      </c:catAx>
      <c:valAx>
        <c:axId val="85500935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3731260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Roboto"/>
            </a:defRPr>
          </a:pPr>
        </a:p>
      </c:txPr>
    </c:legend>
    <c:plotVisOnly val="1"/>
  </c:chart>
  <c:spPr>
    <a:solidFill>
      <a:srgbClr val="FFFFFF"/>
    </a:solidFill>
  </c:spPr>
</c:chartSpace>
</file>

<file path=xl/charts/chart6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  <a:latin typeface="Roboto"/>
              </a:defRPr>
            </a:pPr>
            <a:r>
              <a:rPr b="1" sz="1200">
                <a:solidFill>
                  <a:srgbClr val="000000"/>
                </a:solidFill>
                <a:latin typeface="Roboto"/>
              </a:rPr>
              <a:t>Wielkopolskie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'Wzrost w województwach'!$A$135</c:f>
            </c:strRef>
          </c:tx>
          <c:marker>
            <c:symbol val="none"/>
          </c:marker>
          <c:trendline>
            <c:name/>
            <c:spPr>
              <a:ln w="19050">
                <a:solidFill>
                  <a:srgbClr val="FF6D01"/>
                </a:solidFill>
              </a:ln>
            </c:spPr>
            <c:trendlineType val="exp"/>
            <c:dispRSqr val="0"/>
            <c:dispEq val="0"/>
          </c:trendline>
          <c:cat>
            <c:strRef>
              <c:f>'Wzrost w województwach'!$B$131:$IC$131</c:f>
            </c:strRef>
          </c:cat>
          <c:val>
            <c:numRef>
              <c:f>'Wzrost w województwach'!$B$135:$IC$135</c:f>
              <c:numCache/>
            </c:numRef>
          </c:val>
          <c:smooth val="0"/>
        </c:ser>
        <c:axId val="944072465"/>
        <c:axId val="311267457"/>
      </c:lineChart>
      <c:catAx>
        <c:axId val="9440724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11267457"/>
      </c:catAx>
      <c:valAx>
        <c:axId val="3112674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4407246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  <a:latin typeface="Roboto"/>
              </a:defRPr>
            </a:pPr>
            <a:r>
              <a:rPr b="1" sz="1200">
                <a:solidFill>
                  <a:srgbClr val="000000"/>
                </a:solidFill>
                <a:latin typeface="Roboto"/>
              </a:rPr>
              <a:t>Zachodniopomorskie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'Wzrost w województwach'!$A$145</c:f>
            </c:strRef>
          </c:tx>
          <c:marker>
            <c:symbol val="none"/>
          </c:marker>
          <c:trendline>
            <c:name/>
            <c:spPr>
              <a:ln w="19050">
                <a:solidFill>
                  <a:srgbClr val="FF6D01"/>
                </a:solidFill>
              </a:ln>
            </c:spPr>
            <c:trendlineType val="exp"/>
            <c:dispRSqr val="0"/>
            <c:dispEq val="0"/>
          </c:trendline>
          <c:cat>
            <c:strRef>
              <c:f>'Wzrost w województwach'!$B$131:$IC$131</c:f>
            </c:strRef>
          </c:cat>
          <c:val>
            <c:numRef>
              <c:f>'Wzrost w województwach'!$B$145:$IC$145</c:f>
              <c:numCache/>
            </c:numRef>
          </c:val>
          <c:smooth val="0"/>
        </c:ser>
        <c:axId val="834362749"/>
        <c:axId val="228513819"/>
      </c:lineChart>
      <c:catAx>
        <c:axId val="83436274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28513819"/>
      </c:catAx>
      <c:valAx>
        <c:axId val="22851381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3436274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  <a:latin typeface="Roboto"/>
              </a:defRPr>
            </a:pPr>
            <a:r>
              <a:rPr b="1" sz="1200">
                <a:solidFill>
                  <a:srgbClr val="000000"/>
                </a:solidFill>
                <a:latin typeface="Roboto"/>
              </a:rPr>
              <a:t>Dolnośląskie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'Wzrost w województwach'!$A$58</c:f>
            </c:strRef>
          </c:tx>
          <c:marker>
            <c:symbol val="none"/>
          </c:marker>
          <c:trendline>
            <c:name/>
            <c:spPr>
              <a:ln w="19050">
                <a:solidFill>
                  <a:srgbClr val="434343"/>
                </a:solidFill>
              </a:ln>
            </c:spPr>
            <c:trendlineType val="exp"/>
            <c:dispRSqr val="0"/>
            <c:dispEq val="0"/>
          </c:trendline>
          <c:cat>
            <c:strRef>
              <c:f>'Wzrost w województwach'!$B$51:$IC$51</c:f>
            </c:strRef>
          </c:cat>
          <c:val>
            <c:numRef>
              <c:f>'Wzrost w województwach'!$B$58:$IC$58</c:f>
              <c:numCache/>
            </c:numRef>
          </c:val>
          <c:smooth val="0"/>
        </c:ser>
        <c:axId val="114304642"/>
        <c:axId val="377359852"/>
      </c:lineChart>
      <c:catAx>
        <c:axId val="1143046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77359852"/>
      </c:catAx>
      <c:valAx>
        <c:axId val="377359852"/>
        <c:scaling>
          <c:orientation val="minMax"/>
          <c:max val="1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430464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  <a:latin typeface="Roboto"/>
              </a:defRPr>
            </a:pPr>
            <a:r>
              <a:rPr b="1" sz="1200">
                <a:solidFill>
                  <a:srgbClr val="000000"/>
                </a:solidFill>
                <a:latin typeface="Roboto"/>
              </a:rPr>
              <a:t>Kujawsko-Pomorskie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'Wzrost w województwach'!$A$60</c:f>
            </c:strRef>
          </c:tx>
          <c:marker>
            <c:symbol val="none"/>
          </c:marker>
          <c:trendline>
            <c:name/>
            <c:spPr>
              <a:ln w="19050">
                <a:solidFill>
                  <a:srgbClr val="434343"/>
                </a:solidFill>
              </a:ln>
            </c:spPr>
            <c:trendlineType val="exp"/>
            <c:dispRSqr val="0"/>
            <c:dispEq val="0"/>
          </c:trendline>
          <c:cat>
            <c:strRef>
              <c:f>'Wzrost w województwach'!$B$51:$IC$51</c:f>
            </c:strRef>
          </c:cat>
          <c:val>
            <c:numRef>
              <c:f>'Wzrost w województwach'!$B$60:$IC$60</c:f>
              <c:numCache/>
            </c:numRef>
          </c:val>
          <c:smooth val="0"/>
        </c:ser>
        <c:axId val="1376532872"/>
        <c:axId val="1107110437"/>
      </c:lineChart>
      <c:catAx>
        <c:axId val="1376532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07110437"/>
      </c:catAx>
      <c:valAx>
        <c:axId val="1107110437"/>
        <c:scaling>
          <c:orientation val="minMax"/>
          <c:max val="1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7653287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  <a:latin typeface="Roboto"/>
              </a:defRPr>
            </a:pPr>
            <a:r>
              <a:rPr b="1" sz="1200">
                <a:solidFill>
                  <a:srgbClr val="000000"/>
                </a:solidFill>
                <a:latin typeface="Roboto"/>
              </a:rPr>
              <a:t>Łódzkie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'Wzrost w województwach'!$A$56</c:f>
            </c:strRef>
          </c:tx>
          <c:marker>
            <c:symbol val="none"/>
          </c:marker>
          <c:trendline>
            <c:name/>
            <c:spPr>
              <a:ln w="19050">
                <a:solidFill>
                  <a:srgbClr val="434343"/>
                </a:solidFill>
              </a:ln>
            </c:spPr>
            <c:trendlineType val="exp"/>
            <c:dispRSqr val="0"/>
            <c:dispEq val="0"/>
          </c:trendline>
          <c:cat>
            <c:strRef>
              <c:f>'Wzrost w województwach'!$B$51:$IC$51</c:f>
            </c:strRef>
          </c:cat>
          <c:val>
            <c:numRef>
              <c:f>'Wzrost w województwach'!$B$56:$IC$56</c:f>
              <c:numCache/>
            </c:numRef>
          </c:val>
          <c:smooth val="0"/>
        </c:ser>
        <c:axId val="351379831"/>
        <c:axId val="1868418387"/>
      </c:lineChart>
      <c:catAx>
        <c:axId val="3513798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68418387"/>
      </c:catAx>
      <c:valAx>
        <c:axId val="1868418387"/>
        <c:scaling>
          <c:orientation val="minMax"/>
          <c:max val="1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5137983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  <a:latin typeface="Roboto"/>
              </a:defRPr>
            </a:pPr>
            <a:r>
              <a:rPr b="1" sz="1200">
                <a:solidFill>
                  <a:srgbClr val="000000"/>
                </a:solidFill>
                <a:latin typeface="Roboto"/>
              </a:rPr>
              <a:t>Małopolskie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'Wzrost w województwach'!$A$54</c:f>
            </c:strRef>
          </c:tx>
          <c:marker>
            <c:symbol val="none"/>
          </c:marker>
          <c:trendline>
            <c:name/>
            <c:spPr>
              <a:ln w="19050">
                <a:solidFill>
                  <a:srgbClr val="434343"/>
                </a:solidFill>
              </a:ln>
            </c:spPr>
            <c:trendlineType val="exp"/>
            <c:dispRSqr val="0"/>
            <c:dispEq val="0"/>
          </c:trendline>
          <c:cat>
            <c:strRef>
              <c:f>'Wzrost w województwach'!$B$51:$IC$51</c:f>
            </c:strRef>
          </c:cat>
          <c:val>
            <c:numRef>
              <c:f>'Wzrost w województwach'!$B$54:$IC$54</c:f>
              <c:numCache/>
            </c:numRef>
          </c:val>
          <c:smooth val="0"/>
        </c:ser>
        <c:axId val="216146126"/>
        <c:axId val="224258824"/>
      </c:lineChart>
      <c:catAx>
        <c:axId val="2161461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24258824"/>
      </c:catAx>
      <c:valAx>
        <c:axId val="224258824"/>
        <c:scaling>
          <c:orientation val="minMax"/>
          <c:max val="1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614612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  <a:latin typeface="Roboto"/>
              </a:defRPr>
            </a:pPr>
            <a:r>
              <a:rPr b="1" sz="1200">
                <a:solidFill>
                  <a:srgbClr val="000000"/>
                </a:solidFill>
                <a:latin typeface="Roboto"/>
              </a:rPr>
              <a:t>Lubelskie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'Wzrost w województwach'!$A$61</c:f>
            </c:strRef>
          </c:tx>
          <c:marker>
            <c:symbol val="none"/>
          </c:marker>
          <c:trendline>
            <c:name/>
            <c:spPr>
              <a:ln w="19050">
                <a:solidFill>
                  <a:srgbClr val="434343"/>
                </a:solidFill>
              </a:ln>
            </c:spPr>
            <c:trendlineType val="exp"/>
            <c:dispRSqr val="0"/>
            <c:dispEq val="0"/>
          </c:trendline>
          <c:cat>
            <c:strRef>
              <c:f>'Wzrost w województwach'!$B$51:$IC$51</c:f>
            </c:strRef>
          </c:cat>
          <c:val>
            <c:numRef>
              <c:f>'Wzrost w województwach'!$B$61:$IC$61</c:f>
              <c:numCache/>
            </c:numRef>
          </c:val>
          <c:smooth val="0"/>
        </c:ser>
        <c:axId val="1199649709"/>
        <c:axId val="486841793"/>
      </c:lineChart>
      <c:catAx>
        <c:axId val="11996497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86841793"/>
      </c:catAx>
      <c:valAx>
        <c:axId val="486841793"/>
        <c:scaling>
          <c:orientation val="minMax"/>
          <c:max val="1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9964970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  <a:latin typeface="Roboto"/>
              </a:defRPr>
            </a:pPr>
            <a:r>
              <a:rPr b="1" sz="1200">
                <a:solidFill>
                  <a:srgbClr val="000000"/>
                </a:solidFill>
                <a:latin typeface="Roboto"/>
              </a:rPr>
              <a:t>Mazowieckie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'Wzrost w województwach'!$A$53</c:f>
            </c:strRef>
          </c:tx>
          <c:marker>
            <c:symbol val="none"/>
          </c:marker>
          <c:trendline>
            <c:name/>
            <c:spPr>
              <a:ln w="19050">
                <a:solidFill>
                  <a:srgbClr val="434343"/>
                </a:solidFill>
              </a:ln>
            </c:spPr>
            <c:trendlineType val="exp"/>
            <c:dispRSqr val="0"/>
            <c:dispEq val="0"/>
          </c:trendline>
          <c:cat>
            <c:strRef>
              <c:f>'Wzrost w województwach'!$B$51:$IC$51</c:f>
            </c:strRef>
          </c:cat>
          <c:val>
            <c:numRef>
              <c:f>'Wzrost w województwach'!$B$53:$IC$53</c:f>
              <c:numCache/>
            </c:numRef>
          </c:val>
          <c:smooth val="0"/>
        </c:ser>
        <c:axId val="1170248478"/>
        <c:axId val="1963556735"/>
      </c:lineChart>
      <c:catAx>
        <c:axId val="11702484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63556735"/>
      </c:catAx>
      <c:valAx>
        <c:axId val="1963556735"/>
        <c:scaling>
          <c:orientation val="minMax"/>
          <c:max val="15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7024847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  <a:latin typeface="Roboto"/>
              </a:defRPr>
            </a:pPr>
            <a:r>
              <a:rPr b="1" sz="1200">
                <a:solidFill>
                  <a:srgbClr val="000000"/>
                </a:solidFill>
                <a:latin typeface="Roboto"/>
              </a:rPr>
              <a:t>Lubuskie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'Wzrost w województwach'!$A$67</c:f>
            </c:strRef>
          </c:tx>
          <c:marker>
            <c:symbol val="none"/>
          </c:marker>
          <c:trendline>
            <c:name/>
            <c:spPr>
              <a:ln w="19050">
                <a:solidFill>
                  <a:srgbClr val="434343"/>
                </a:solidFill>
              </a:ln>
            </c:spPr>
            <c:trendlineType val="exp"/>
            <c:dispRSqr val="0"/>
            <c:dispEq val="0"/>
          </c:trendline>
          <c:cat>
            <c:strRef>
              <c:f>'Wzrost w województwach'!$B$51:$IC$51</c:f>
            </c:strRef>
          </c:cat>
          <c:val>
            <c:numRef>
              <c:f>'Wzrost w województwach'!$B$67:$IC$67</c:f>
              <c:numCache/>
            </c:numRef>
          </c:val>
          <c:smooth val="0"/>
        </c:ser>
        <c:axId val="1763367546"/>
        <c:axId val="1778553056"/>
      </c:lineChart>
      <c:catAx>
        <c:axId val="17633675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78553056"/>
      </c:catAx>
      <c:valAx>
        <c:axId val="1778553056"/>
        <c:scaling>
          <c:orientation val="minMax"/>
          <c:max val="1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6336754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  <a:latin typeface="Roboto"/>
              </a:defRPr>
            </a:pPr>
            <a:r>
              <a:rPr b="1" sz="1200">
                <a:solidFill>
                  <a:srgbClr val="000000"/>
                </a:solidFill>
                <a:latin typeface="Roboto"/>
              </a:rPr>
              <a:t>Opolskie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'Wzrost w województwach'!$A$62</c:f>
            </c:strRef>
          </c:tx>
          <c:marker>
            <c:symbol val="none"/>
          </c:marker>
          <c:trendline>
            <c:name/>
            <c:spPr>
              <a:ln w="19050">
                <a:solidFill>
                  <a:srgbClr val="434343"/>
                </a:solidFill>
              </a:ln>
            </c:spPr>
            <c:trendlineType val="exp"/>
            <c:dispRSqr val="0"/>
            <c:dispEq val="0"/>
          </c:trendline>
          <c:cat>
            <c:strRef>
              <c:f>'Wzrost w województwach'!$B$51:$IC$51</c:f>
            </c:strRef>
          </c:cat>
          <c:val>
            <c:numRef>
              <c:f>'Wzrost w województwach'!$B$62:$IC$62</c:f>
              <c:numCache/>
            </c:numRef>
          </c:val>
          <c:smooth val="0"/>
        </c:ser>
        <c:axId val="731591792"/>
        <c:axId val="1254597202"/>
      </c:lineChart>
      <c:catAx>
        <c:axId val="731591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54597202"/>
      </c:catAx>
      <c:valAx>
        <c:axId val="1254597202"/>
        <c:scaling>
          <c:orientation val="minMax"/>
          <c:max val="1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3159179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  <a:latin typeface="+mn-lt"/>
              </a:defRPr>
            </a:pPr>
            <a:r>
              <a:rPr b="1" sz="1600">
                <a:solidFill>
                  <a:srgbClr val="000000"/>
                </a:solidFill>
                <a:latin typeface="+mn-lt"/>
              </a:rPr>
              <a:t>Struktura potwierdzonych przypadków od 04.04</a:t>
            </a:r>
          </a:p>
        </c:rich>
      </c:tx>
      <c:overlay val="0"/>
    </c:title>
    <c:plotArea>
      <c:layout/>
      <c:areaChart>
        <c:grouping val="percentStacked"/>
        <c:ser>
          <c:idx val="0"/>
          <c:order val="0"/>
          <c:tx>
            <c:strRef>
              <c:f>Wzrost!$W$34</c:f>
            </c:strRef>
          </c:tx>
          <c:spPr>
            <a:solidFill>
              <a:schemeClr val="dk1">
                <a:alpha val="30000"/>
              </a:schemeClr>
            </a:solidFill>
            <a:ln cmpd="sng" w="19050">
              <a:solidFill>
                <a:schemeClr val="dk1"/>
              </a:solidFill>
            </a:ln>
          </c:spPr>
          <c:cat>
            <c:strRef>
              <c:f>Wzrost!$A$35:$A$300</c:f>
            </c:strRef>
          </c:cat>
          <c:val>
            <c:numRef>
              <c:f>Wzrost!$W$35:$W$300</c:f>
              <c:numCache/>
            </c:numRef>
          </c:val>
        </c:ser>
        <c:ser>
          <c:idx val="1"/>
          <c:order val="1"/>
          <c:tx>
            <c:strRef>
              <c:f>Wzrost!$X$34</c:f>
            </c:strRef>
          </c:tx>
          <c:spPr>
            <a:solidFill>
              <a:srgbClr val="34A853">
                <a:alpha val="30000"/>
              </a:srgbClr>
            </a:solidFill>
            <a:ln cmpd="sng" w="19050">
              <a:solidFill>
                <a:srgbClr val="34A853"/>
              </a:solidFill>
            </a:ln>
          </c:spPr>
          <c:cat>
            <c:strRef>
              <c:f>Wzrost!$A$35:$A$300</c:f>
            </c:strRef>
          </c:cat>
          <c:val>
            <c:numRef>
              <c:f>Wzrost!$X$35:$X$300</c:f>
              <c:numCache/>
            </c:numRef>
          </c:val>
        </c:ser>
        <c:ser>
          <c:idx val="2"/>
          <c:order val="2"/>
          <c:tx>
            <c:strRef>
              <c:f>Wzrost!$Z$34</c:f>
            </c:strRef>
          </c:tx>
          <c:spPr>
            <a:solidFill>
              <a:schemeClr val="accent5">
                <a:alpha val="30000"/>
              </a:schemeClr>
            </a:solidFill>
            <a:ln cmpd="sng" w="19050">
              <a:solidFill>
                <a:schemeClr val="accent5"/>
              </a:solidFill>
            </a:ln>
          </c:spPr>
          <c:cat>
            <c:strRef>
              <c:f>Wzrost!$A$35:$A$300</c:f>
            </c:strRef>
          </c:cat>
          <c:val>
            <c:numRef>
              <c:f>Wzrost!$Z$35:$Z$300</c:f>
              <c:numCache/>
            </c:numRef>
          </c:val>
        </c:ser>
        <c:axId val="1419787451"/>
        <c:axId val="1256388636"/>
      </c:areaChart>
      <c:catAx>
        <c:axId val="14197874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000">
                <a:solidFill>
                  <a:srgbClr val="000000"/>
                </a:solidFill>
                <a:latin typeface="Roboto"/>
              </a:defRPr>
            </a:pPr>
          </a:p>
        </c:txPr>
        <c:crossAx val="1256388636"/>
      </c:catAx>
      <c:valAx>
        <c:axId val="12563886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19787451"/>
      </c:valAx>
    </c:plotArea>
    <c:plotVisOnly val="1"/>
  </c:chart>
  <c:spPr>
    <a:solidFill>
      <a:srgbClr val="FFFFFF"/>
    </a:solidFill>
  </c:spPr>
</c:chartSpace>
</file>

<file path=xl/charts/chart7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  <a:latin typeface="Roboto"/>
              </a:defRPr>
            </a:pPr>
            <a:r>
              <a:rPr b="1" sz="1200">
                <a:solidFill>
                  <a:srgbClr val="000000"/>
                </a:solidFill>
                <a:latin typeface="Roboto"/>
              </a:rPr>
              <a:t>Śląskie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'Wzrost w województwach'!$A$52</c:f>
            </c:strRef>
          </c:tx>
          <c:marker>
            <c:symbol val="none"/>
          </c:marker>
          <c:trendline>
            <c:name/>
            <c:spPr>
              <a:ln w="19050">
                <a:solidFill>
                  <a:srgbClr val="434343"/>
                </a:solidFill>
              </a:ln>
            </c:spPr>
            <c:trendlineType val="exp"/>
            <c:dispRSqr val="0"/>
            <c:dispEq val="0"/>
          </c:trendline>
          <c:cat>
            <c:strRef>
              <c:f>'Wzrost w województwach'!$B$51:$IC$51</c:f>
            </c:strRef>
          </c:cat>
          <c:val>
            <c:numRef>
              <c:f>'Wzrost w województwach'!$B$52:$IC$52</c:f>
              <c:numCache/>
            </c:numRef>
          </c:val>
          <c:smooth val="0"/>
        </c:ser>
        <c:axId val="1252502382"/>
        <c:axId val="1545654460"/>
      </c:lineChart>
      <c:catAx>
        <c:axId val="125250238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45654460"/>
      </c:catAx>
      <c:valAx>
        <c:axId val="1545654460"/>
        <c:scaling>
          <c:orientation val="minMax"/>
          <c:max val="1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5250238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  <a:latin typeface="Roboto"/>
              </a:defRPr>
            </a:pPr>
            <a:r>
              <a:rPr b="1" sz="1200">
                <a:solidFill>
                  <a:srgbClr val="000000"/>
                </a:solidFill>
                <a:latin typeface="Roboto"/>
              </a:rPr>
              <a:t>Zachodniopomorskie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'Wzrost w województwach'!$A$65</c:f>
            </c:strRef>
          </c:tx>
          <c:marker>
            <c:symbol val="none"/>
          </c:marker>
          <c:trendline>
            <c:name/>
            <c:spPr>
              <a:ln w="19050">
                <a:solidFill>
                  <a:srgbClr val="434343"/>
                </a:solidFill>
              </a:ln>
            </c:spPr>
            <c:trendlineType val="exp"/>
            <c:dispRSqr val="0"/>
            <c:dispEq val="0"/>
          </c:trendline>
          <c:cat>
            <c:strRef>
              <c:f>'Wzrost w województwach'!$B$51:$IC$51</c:f>
            </c:strRef>
          </c:cat>
          <c:val>
            <c:numRef>
              <c:f>'Wzrost w województwach'!$B$65:$IC$65</c:f>
              <c:numCache/>
            </c:numRef>
          </c:val>
          <c:smooth val="0"/>
        </c:ser>
        <c:axId val="1947530709"/>
        <c:axId val="1416925384"/>
      </c:lineChart>
      <c:catAx>
        <c:axId val="19475307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16925384"/>
      </c:catAx>
      <c:valAx>
        <c:axId val="1416925384"/>
        <c:scaling>
          <c:orientation val="minMax"/>
          <c:max val="1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4753070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  <a:latin typeface="Roboto"/>
              </a:defRPr>
            </a:pPr>
            <a:r>
              <a:rPr b="1" sz="1200">
                <a:solidFill>
                  <a:srgbClr val="000000"/>
                </a:solidFill>
                <a:latin typeface="Roboto"/>
              </a:rPr>
              <a:t>Wielkopolskie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'Wzrost w województwach'!$A$55</c:f>
            </c:strRef>
          </c:tx>
          <c:marker>
            <c:symbol val="none"/>
          </c:marker>
          <c:trendline>
            <c:name/>
            <c:spPr>
              <a:ln w="19050">
                <a:solidFill>
                  <a:srgbClr val="434343"/>
                </a:solidFill>
              </a:ln>
            </c:spPr>
            <c:trendlineType val="exp"/>
            <c:dispRSqr val="0"/>
            <c:dispEq val="0"/>
          </c:trendline>
          <c:cat>
            <c:strRef>
              <c:f>'Wzrost w województwach'!$B$51:$IC$51</c:f>
            </c:strRef>
          </c:cat>
          <c:val>
            <c:numRef>
              <c:f>'Wzrost w województwach'!$B$55:$IC$55</c:f>
              <c:numCache/>
            </c:numRef>
          </c:val>
          <c:smooth val="0"/>
        </c:ser>
        <c:axId val="1403123013"/>
        <c:axId val="930152275"/>
      </c:lineChart>
      <c:catAx>
        <c:axId val="14031230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30152275"/>
      </c:catAx>
      <c:valAx>
        <c:axId val="930152275"/>
        <c:scaling>
          <c:orientation val="minMax"/>
          <c:max val="15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0312301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  <a:latin typeface="Roboto"/>
              </a:defRPr>
            </a:pPr>
            <a:r>
              <a:rPr b="1" sz="1200">
                <a:solidFill>
                  <a:srgbClr val="000000"/>
                </a:solidFill>
                <a:latin typeface="Roboto"/>
              </a:rPr>
              <a:t>Pomorskie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'Wzrost w województwach'!$A$57</c:f>
            </c:strRef>
          </c:tx>
          <c:marker>
            <c:symbol val="none"/>
          </c:marker>
          <c:trendline>
            <c:name/>
            <c:spPr>
              <a:ln w="19050">
                <a:solidFill>
                  <a:srgbClr val="434343"/>
                </a:solidFill>
              </a:ln>
            </c:spPr>
            <c:trendlineType val="exp"/>
            <c:dispRSqr val="0"/>
            <c:dispEq val="0"/>
          </c:trendline>
          <c:cat>
            <c:strRef>
              <c:f>'Wzrost w województwach'!$B$51:$IC$51</c:f>
            </c:strRef>
          </c:cat>
          <c:val>
            <c:numRef>
              <c:f>'Wzrost w województwach'!$B$57:$IC$57</c:f>
              <c:numCache/>
            </c:numRef>
          </c:val>
          <c:smooth val="0"/>
        </c:ser>
        <c:axId val="2105049159"/>
        <c:axId val="108664987"/>
      </c:lineChart>
      <c:catAx>
        <c:axId val="21050491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8664987"/>
      </c:catAx>
      <c:valAx>
        <c:axId val="108664987"/>
        <c:scaling>
          <c:orientation val="minMax"/>
          <c:max val="1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0504915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  <a:latin typeface="Roboto"/>
              </a:defRPr>
            </a:pPr>
            <a:r>
              <a:rPr b="1" sz="1200">
                <a:solidFill>
                  <a:srgbClr val="000000"/>
                </a:solidFill>
                <a:latin typeface="Roboto"/>
              </a:rPr>
              <a:t>Podlaskie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'Wzrost w województwach'!$A$64</c:f>
            </c:strRef>
          </c:tx>
          <c:marker>
            <c:symbol val="none"/>
          </c:marker>
          <c:trendline>
            <c:name/>
            <c:spPr>
              <a:ln w="19050">
                <a:solidFill>
                  <a:srgbClr val="434343"/>
                </a:solidFill>
              </a:ln>
            </c:spPr>
            <c:trendlineType val="exp"/>
            <c:dispRSqr val="0"/>
            <c:dispEq val="0"/>
          </c:trendline>
          <c:cat>
            <c:strRef>
              <c:f>'Wzrost w województwach'!$B$51:$IC$51</c:f>
            </c:strRef>
          </c:cat>
          <c:val>
            <c:numRef>
              <c:f>'Wzrost w województwach'!$B$64:$IC$64</c:f>
              <c:numCache/>
            </c:numRef>
          </c:val>
          <c:smooth val="0"/>
        </c:ser>
        <c:axId val="635004170"/>
        <c:axId val="468948104"/>
      </c:lineChart>
      <c:catAx>
        <c:axId val="63500417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68948104"/>
      </c:catAx>
      <c:valAx>
        <c:axId val="468948104"/>
        <c:scaling>
          <c:orientation val="minMax"/>
          <c:max val="1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3500417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  <a:latin typeface="Roboto"/>
              </a:defRPr>
            </a:pPr>
            <a:r>
              <a:rPr b="1" sz="1200">
                <a:solidFill>
                  <a:srgbClr val="000000"/>
                </a:solidFill>
                <a:latin typeface="Roboto"/>
              </a:rPr>
              <a:t>Warmińsko-Mazurskie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'Wzrost w województwach'!$A$66</c:f>
            </c:strRef>
          </c:tx>
          <c:marker>
            <c:symbol val="none"/>
          </c:marker>
          <c:trendline>
            <c:name/>
            <c:spPr>
              <a:ln w="19050">
                <a:solidFill>
                  <a:srgbClr val="434343"/>
                </a:solidFill>
              </a:ln>
            </c:spPr>
            <c:trendlineType val="exp"/>
            <c:dispRSqr val="0"/>
            <c:dispEq val="0"/>
          </c:trendline>
          <c:cat>
            <c:strRef>
              <c:f>'Wzrost w województwach'!$B$51:$IC$51</c:f>
            </c:strRef>
          </c:cat>
          <c:val>
            <c:numRef>
              <c:f>'Wzrost w województwach'!$B$66:$IC$66</c:f>
              <c:numCache/>
            </c:numRef>
          </c:val>
          <c:smooth val="0"/>
        </c:ser>
        <c:axId val="864797571"/>
        <c:axId val="497289449"/>
      </c:lineChart>
      <c:catAx>
        <c:axId val="8647975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97289449"/>
      </c:catAx>
      <c:valAx>
        <c:axId val="497289449"/>
        <c:scaling>
          <c:orientation val="minMax"/>
          <c:max val="1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6479757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  <a:latin typeface="Roboto"/>
              </a:defRPr>
            </a:pPr>
            <a:r>
              <a:rPr b="1" sz="1200">
                <a:solidFill>
                  <a:srgbClr val="000000"/>
                </a:solidFill>
                <a:latin typeface="Roboto"/>
              </a:rPr>
              <a:t>Świętokrzyskie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'Wzrost w województwach'!$A$63</c:f>
            </c:strRef>
          </c:tx>
          <c:marker>
            <c:symbol val="none"/>
          </c:marker>
          <c:trendline>
            <c:name/>
            <c:spPr>
              <a:ln w="19050">
                <a:solidFill>
                  <a:srgbClr val="434343"/>
                </a:solidFill>
              </a:ln>
            </c:spPr>
            <c:trendlineType val="exp"/>
            <c:dispRSqr val="0"/>
            <c:dispEq val="0"/>
          </c:trendline>
          <c:cat>
            <c:strRef>
              <c:f>'Wzrost w województwach'!$B$51:$IC$51</c:f>
            </c:strRef>
          </c:cat>
          <c:val>
            <c:numRef>
              <c:f>'Wzrost w województwach'!$B$63:$IC$63</c:f>
              <c:numCache/>
            </c:numRef>
          </c:val>
          <c:smooth val="0"/>
        </c:ser>
        <c:axId val="1721952005"/>
        <c:axId val="731814777"/>
      </c:lineChart>
      <c:catAx>
        <c:axId val="172195200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31814777"/>
      </c:catAx>
      <c:valAx>
        <c:axId val="731814777"/>
        <c:scaling>
          <c:orientation val="minMax"/>
          <c:max val="1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2195200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  <a:latin typeface="Roboto"/>
              </a:defRPr>
            </a:pPr>
            <a:r>
              <a:rPr b="1" sz="1200">
                <a:solidFill>
                  <a:srgbClr val="000000"/>
                </a:solidFill>
                <a:latin typeface="Roboto"/>
              </a:rPr>
              <a:t>Podkarpackie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'Wzrost w województwach'!$A$59</c:f>
            </c:strRef>
          </c:tx>
          <c:marker>
            <c:symbol val="none"/>
          </c:marker>
          <c:trendline>
            <c:name/>
            <c:spPr>
              <a:ln w="19050">
                <a:solidFill>
                  <a:srgbClr val="434343"/>
                </a:solidFill>
              </a:ln>
            </c:spPr>
            <c:trendlineType val="exp"/>
            <c:dispRSqr val="0"/>
            <c:dispEq val="0"/>
          </c:trendline>
          <c:cat>
            <c:strRef>
              <c:f>'Wzrost w województwach'!$B$51:$IC$51</c:f>
            </c:strRef>
          </c:cat>
          <c:val>
            <c:numRef>
              <c:f>'Wzrost w województwach'!$B$59:$IC$59</c:f>
              <c:numCache/>
            </c:numRef>
          </c:val>
          <c:smooth val="0"/>
        </c:ser>
        <c:axId val="474190397"/>
        <c:axId val="2068924996"/>
      </c:lineChart>
      <c:catAx>
        <c:axId val="4741903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68924996"/>
      </c:catAx>
      <c:valAx>
        <c:axId val="2068924996"/>
        <c:scaling>
          <c:orientation val="minMax"/>
          <c:max val="1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7419039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  <a:latin typeface="Roboto"/>
              </a:defRPr>
            </a:pPr>
            <a:r>
              <a:rPr b="1" sz="1200">
                <a:solidFill>
                  <a:srgbClr val="000000"/>
                </a:solidFill>
                <a:latin typeface="Roboto"/>
              </a:rPr>
              <a:t>Śląskie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'Wzrost w województwach'!$BH$172</c:f>
            </c:strRef>
          </c:tx>
          <c:marker>
            <c:symbol val="none"/>
          </c:marker>
          <c:trendline>
            <c:name/>
            <c:spPr>
              <a:ln w="19050">
                <a:solidFill>
                  <a:srgbClr val="DC1111"/>
                </a:solidFill>
              </a:ln>
            </c:spPr>
            <c:trendlineType val="exp"/>
            <c:dispRSqr val="0"/>
            <c:dispEq val="0"/>
          </c:trendline>
          <c:cat>
            <c:strRef>
              <c:f>'Wzrost w województwach'!$BI$171:$IC$171</c:f>
            </c:strRef>
          </c:cat>
          <c:val>
            <c:numRef>
              <c:f>'Wzrost w województwach'!$BI$172:$IC$172</c:f>
              <c:numCache/>
            </c:numRef>
          </c:val>
          <c:smooth val="0"/>
        </c:ser>
        <c:axId val="153068346"/>
        <c:axId val="16279463"/>
      </c:lineChart>
      <c:catAx>
        <c:axId val="1530683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279463"/>
      </c:catAx>
      <c:valAx>
        <c:axId val="16279463"/>
        <c:scaling>
          <c:orientation val="minMax"/>
          <c:max val="0.1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999999"/>
                </a:solidFill>
                <a:latin typeface="+mn-lt"/>
              </a:defRPr>
            </a:pPr>
          </a:p>
        </c:txPr>
        <c:crossAx val="15306834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  <a:latin typeface="Roboto"/>
              </a:defRPr>
            </a:pPr>
            <a:r>
              <a:rPr b="1" sz="1200">
                <a:solidFill>
                  <a:srgbClr val="000000"/>
                </a:solidFill>
                <a:latin typeface="Roboto"/>
              </a:rPr>
              <a:t>Opolskie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'Wzrost w województwach'!$BH$182</c:f>
            </c:strRef>
          </c:tx>
          <c:marker>
            <c:symbol val="none"/>
          </c:marker>
          <c:trendline>
            <c:name/>
            <c:spPr>
              <a:ln w="19050">
                <a:solidFill>
                  <a:srgbClr val="DC1111"/>
                </a:solidFill>
              </a:ln>
            </c:spPr>
            <c:trendlineType val="exp"/>
            <c:dispRSqr val="0"/>
            <c:dispEq val="0"/>
          </c:trendline>
          <c:cat>
            <c:strRef>
              <c:f>'Wzrost w województwach'!$BI$171:$IC$171</c:f>
            </c:strRef>
          </c:cat>
          <c:val>
            <c:numRef>
              <c:f>'Wzrost w województwach'!$BI$182:$IC$182</c:f>
              <c:numCache/>
            </c:numRef>
          </c:val>
          <c:smooth val="0"/>
        </c:ser>
        <c:axId val="1760974817"/>
        <c:axId val="2057526746"/>
      </c:lineChart>
      <c:catAx>
        <c:axId val="17609748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57526746"/>
      </c:catAx>
      <c:valAx>
        <c:axId val="2057526746"/>
        <c:scaling>
          <c:orientation val="minMax"/>
          <c:max val="0.06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6097481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400">
                <a:solidFill>
                  <a:srgbClr val="000000"/>
                </a:solidFill>
                <a:latin typeface="+mn-lt"/>
              </a:defRPr>
            </a:pPr>
            <a:r>
              <a:rPr b="1" sz="1400">
                <a:solidFill>
                  <a:srgbClr val="000000"/>
                </a:solidFill>
                <a:latin typeface="+mn-lt"/>
              </a:rPr>
              <a:t>(7-dniowa średnia ruchoma)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Wzrost!$B$2</c:f>
            </c:strRef>
          </c:tx>
          <c:spPr>
            <a:ln cmpd="sng">
              <a:solidFill>
                <a:srgbClr val="DC1111"/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DC1111"/>
                </a:solidFill>
              </a:ln>
            </c:spPr>
            <c:trendlineType val="exp"/>
            <c:dispRSqr val="0"/>
            <c:dispEq val="0"/>
          </c:trendline>
          <c:cat>
            <c:strRef>
              <c:f>Wzrost!$A$3:$A$300</c:f>
            </c:strRef>
          </c:cat>
          <c:val>
            <c:numRef>
              <c:f>Wzrost!$B$3:$B$300</c:f>
              <c:numCache/>
            </c:numRef>
          </c:val>
          <c:smooth val="1"/>
        </c:ser>
        <c:ser>
          <c:idx val="1"/>
          <c:order val="1"/>
          <c:tx>
            <c:strRef>
              <c:f>Wzrost!$G$2</c:f>
            </c:strRef>
          </c:tx>
          <c:spPr>
            <a:ln cmpd="sng">
              <a:solidFill>
                <a:schemeClr val="dk1"/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0"/>
            <c:dispEq val="0"/>
          </c:trendline>
          <c:cat>
            <c:strRef>
              <c:f>Wzrost!$A$3:$A$300</c:f>
            </c:strRef>
          </c:cat>
          <c:val>
            <c:numRef>
              <c:f>Wzrost!$G$3:$G$300</c:f>
              <c:numCache/>
            </c:numRef>
          </c:val>
          <c:smooth val="1"/>
        </c:ser>
        <c:ser>
          <c:idx val="2"/>
          <c:order val="2"/>
          <c:tx>
            <c:strRef>
              <c:f>Wzrost!$H$2</c:f>
            </c:strRef>
          </c:tx>
          <c:spPr>
            <a:ln cmpd="sng">
              <a:solidFill>
                <a:srgbClr val="15874F"/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15874F"/>
                </a:solidFill>
              </a:ln>
            </c:spPr>
            <c:trendlineType val="exp"/>
            <c:dispRSqr val="0"/>
            <c:dispEq val="0"/>
          </c:trendline>
          <c:cat>
            <c:strRef>
              <c:f>Wzrost!$A$3:$A$300</c:f>
            </c:strRef>
          </c:cat>
          <c:val>
            <c:numRef>
              <c:f>Wzrost!$H$3:$H$300</c:f>
              <c:numCache/>
            </c:numRef>
          </c:val>
          <c:smooth val="1"/>
        </c:ser>
        <c:ser>
          <c:idx val="3"/>
          <c:order val="3"/>
          <c:tx>
            <c:strRef>
              <c:f>Wzrost!$J$2</c:f>
            </c:strRef>
          </c:tx>
          <c:spPr>
            <a:ln cmpd="sng">
              <a:solidFill>
                <a:schemeClr val="accent5"/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FF6D01"/>
                </a:solidFill>
              </a:ln>
            </c:spPr>
            <c:trendlineType val="exp"/>
            <c:dispRSqr val="0"/>
            <c:dispEq val="0"/>
          </c:trendline>
          <c:cat>
            <c:strRef>
              <c:f>Wzrost!$A$3:$A$300</c:f>
            </c:strRef>
          </c:cat>
          <c:val>
            <c:numRef>
              <c:f>Wzrost!$J$3:$J$300</c:f>
              <c:numCache/>
            </c:numRef>
          </c:val>
          <c:smooth val="1"/>
        </c:ser>
        <c:axId val="399018984"/>
        <c:axId val="935368478"/>
      </c:lineChart>
      <c:catAx>
        <c:axId val="399018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000">
                <a:solidFill>
                  <a:srgbClr val="000000"/>
                </a:solidFill>
                <a:latin typeface="+mn-lt"/>
              </a:defRPr>
            </a:pPr>
          </a:p>
        </c:txPr>
        <c:crossAx val="935368478"/>
      </c:catAx>
      <c:valAx>
        <c:axId val="935368478"/>
        <c:scaling>
          <c:orientation val="minMax"/>
          <c:max val="5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9901898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  <a:latin typeface="Roboto"/>
              </a:defRPr>
            </a:pPr>
            <a:r>
              <a:rPr b="1" sz="1200">
                <a:solidFill>
                  <a:srgbClr val="000000"/>
                </a:solidFill>
                <a:latin typeface="Roboto"/>
              </a:rPr>
              <a:t>Lubuskie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'Wzrost w województwach'!$BH$187</c:f>
            </c:strRef>
          </c:tx>
          <c:marker>
            <c:symbol val="none"/>
          </c:marker>
          <c:trendline>
            <c:name/>
            <c:spPr>
              <a:ln w="19050">
                <a:solidFill>
                  <a:srgbClr val="DC1111"/>
                </a:solidFill>
              </a:ln>
            </c:spPr>
            <c:trendlineType val="exp"/>
            <c:dispRSqr val="0"/>
            <c:dispEq val="0"/>
          </c:trendline>
          <c:cat>
            <c:strRef>
              <c:f>'Wzrost w województwach'!$BI$171:$IC$171</c:f>
            </c:strRef>
          </c:cat>
          <c:val>
            <c:numRef>
              <c:f>'Wzrost w województwach'!$BI$187:$IC$187</c:f>
              <c:numCache/>
            </c:numRef>
          </c:val>
          <c:smooth val="0"/>
        </c:ser>
        <c:axId val="705535664"/>
        <c:axId val="1283307196"/>
      </c:lineChart>
      <c:catAx>
        <c:axId val="705535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83307196"/>
      </c:catAx>
      <c:valAx>
        <c:axId val="1283307196"/>
        <c:scaling>
          <c:orientation val="minMax"/>
          <c:max val="0.1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0553566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  <a:latin typeface="Roboto"/>
              </a:defRPr>
            </a:pPr>
            <a:r>
              <a:rPr b="1" sz="1200">
                <a:solidFill>
                  <a:srgbClr val="000000"/>
                </a:solidFill>
                <a:latin typeface="Roboto"/>
              </a:rPr>
              <a:t>Zachodniopomorskie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'Wzrost w województwach'!$BH$185</c:f>
            </c:strRef>
          </c:tx>
          <c:marker>
            <c:symbol val="none"/>
          </c:marker>
          <c:trendline>
            <c:name/>
            <c:spPr>
              <a:ln w="19050">
                <a:solidFill>
                  <a:srgbClr val="DC1111"/>
                </a:solidFill>
              </a:ln>
            </c:spPr>
            <c:trendlineType val="exp"/>
            <c:dispRSqr val="0"/>
            <c:dispEq val="0"/>
          </c:trendline>
          <c:cat>
            <c:strRef>
              <c:f>'Wzrost w województwach'!$BI$171:$IC$171</c:f>
            </c:strRef>
          </c:cat>
          <c:val>
            <c:numRef>
              <c:f>'Wzrost w województwach'!$BI$185:$IC$185</c:f>
              <c:numCache/>
            </c:numRef>
          </c:val>
          <c:smooth val="0"/>
        </c:ser>
        <c:axId val="135504541"/>
        <c:axId val="1899330690"/>
      </c:lineChart>
      <c:catAx>
        <c:axId val="1355045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99330690"/>
      </c:catAx>
      <c:valAx>
        <c:axId val="1899330690"/>
        <c:scaling>
          <c:orientation val="minMax"/>
          <c:max val="0.08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550454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  <a:latin typeface="Roboto"/>
              </a:defRPr>
            </a:pPr>
            <a:r>
              <a:rPr b="1" sz="1200">
                <a:solidFill>
                  <a:srgbClr val="000000"/>
                </a:solidFill>
                <a:latin typeface="Roboto"/>
              </a:rPr>
              <a:t>Wielkopolskie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'Wzrost w województwach'!$BH$175</c:f>
            </c:strRef>
          </c:tx>
          <c:marker>
            <c:symbol val="none"/>
          </c:marker>
          <c:trendline>
            <c:name/>
            <c:spPr>
              <a:ln w="19050">
                <a:solidFill>
                  <a:srgbClr val="DC1111"/>
                </a:solidFill>
              </a:ln>
            </c:spPr>
            <c:trendlineType val="exp"/>
            <c:dispRSqr val="0"/>
            <c:dispEq val="0"/>
          </c:trendline>
          <c:cat>
            <c:strRef>
              <c:f>'Wzrost w województwach'!$BI$171:$IC$171</c:f>
            </c:strRef>
          </c:cat>
          <c:val>
            <c:numRef>
              <c:f>'Wzrost w województwach'!$BI$175:$IC$175</c:f>
              <c:numCache/>
            </c:numRef>
          </c:val>
          <c:smooth val="0"/>
        </c:ser>
        <c:axId val="36250733"/>
        <c:axId val="1522390914"/>
      </c:lineChart>
      <c:catAx>
        <c:axId val="362507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22390914"/>
      </c:catAx>
      <c:valAx>
        <c:axId val="1522390914"/>
        <c:scaling>
          <c:orientation val="minMax"/>
          <c:max val="0.06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625073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  <a:latin typeface="Roboto"/>
              </a:defRPr>
            </a:pPr>
            <a:r>
              <a:rPr b="1" sz="1200">
                <a:solidFill>
                  <a:srgbClr val="000000"/>
                </a:solidFill>
                <a:latin typeface="Roboto"/>
              </a:rPr>
              <a:t>Pomorskie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'Wzrost w województwach'!$BH$177</c:f>
            </c:strRef>
          </c:tx>
          <c:marker>
            <c:symbol val="none"/>
          </c:marker>
          <c:trendline>
            <c:name/>
            <c:spPr>
              <a:ln w="19050">
                <a:solidFill>
                  <a:srgbClr val="DC1111"/>
                </a:solidFill>
              </a:ln>
            </c:spPr>
            <c:trendlineType val="exp"/>
            <c:dispRSqr val="0"/>
            <c:dispEq val="0"/>
          </c:trendline>
          <c:cat>
            <c:strRef>
              <c:f>'Wzrost w województwach'!$BI$171:$IC$171</c:f>
            </c:strRef>
          </c:cat>
          <c:val>
            <c:numRef>
              <c:f>'Wzrost w województwach'!$BI$177:$IC$177</c:f>
              <c:numCache/>
            </c:numRef>
          </c:val>
          <c:smooth val="0"/>
        </c:ser>
        <c:axId val="1886123356"/>
        <c:axId val="573804263"/>
      </c:lineChart>
      <c:catAx>
        <c:axId val="18861233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73804263"/>
      </c:catAx>
      <c:valAx>
        <c:axId val="573804263"/>
        <c:scaling>
          <c:orientation val="minMax"/>
          <c:max val="0.06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8612335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  <a:latin typeface="Roboto"/>
              </a:defRPr>
            </a:pPr>
            <a:r>
              <a:rPr b="1" sz="1200">
                <a:solidFill>
                  <a:srgbClr val="000000"/>
                </a:solidFill>
                <a:latin typeface="Roboto"/>
              </a:rPr>
              <a:t>Mazowieckie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'Wzrost w województwach'!$BH$173</c:f>
            </c:strRef>
          </c:tx>
          <c:marker>
            <c:symbol val="none"/>
          </c:marker>
          <c:trendline>
            <c:name/>
            <c:spPr>
              <a:ln w="19050">
                <a:solidFill>
                  <a:srgbClr val="DC1111"/>
                </a:solidFill>
              </a:ln>
            </c:spPr>
            <c:trendlineType val="exp"/>
            <c:dispRSqr val="0"/>
            <c:dispEq val="0"/>
          </c:trendline>
          <c:cat>
            <c:strRef>
              <c:f>'Wzrost w województwach'!$BI$171:$IC$171</c:f>
            </c:strRef>
          </c:cat>
          <c:val>
            <c:numRef>
              <c:f>'Wzrost w województwach'!$BI$173:$IC$173</c:f>
              <c:numCache/>
            </c:numRef>
          </c:val>
          <c:smooth val="0"/>
        </c:ser>
        <c:axId val="1960380651"/>
        <c:axId val="665446535"/>
      </c:lineChart>
      <c:catAx>
        <c:axId val="19603806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65446535"/>
      </c:catAx>
      <c:valAx>
        <c:axId val="665446535"/>
        <c:scaling>
          <c:orientation val="minMax"/>
          <c:max val="0.0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6038065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  <a:latin typeface="Roboto"/>
              </a:defRPr>
            </a:pPr>
            <a:r>
              <a:rPr b="1" sz="1200">
                <a:solidFill>
                  <a:srgbClr val="000000"/>
                </a:solidFill>
                <a:latin typeface="Roboto"/>
              </a:rPr>
              <a:t>Lubelskie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'Wzrost w województwach'!$BH$181</c:f>
            </c:strRef>
          </c:tx>
          <c:marker>
            <c:symbol val="none"/>
          </c:marker>
          <c:trendline>
            <c:name/>
            <c:spPr>
              <a:ln w="19050">
                <a:solidFill>
                  <a:srgbClr val="DC1111"/>
                </a:solidFill>
              </a:ln>
            </c:spPr>
            <c:trendlineType val="exp"/>
            <c:dispRSqr val="0"/>
            <c:dispEq val="0"/>
          </c:trendline>
          <c:cat>
            <c:strRef>
              <c:f>'Wzrost w województwach'!$BI$171:$IC$171</c:f>
            </c:strRef>
          </c:cat>
          <c:val>
            <c:numRef>
              <c:f>'Wzrost w województwach'!$BI$181:$IC$181</c:f>
              <c:numCache/>
            </c:numRef>
          </c:val>
          <c:smooth val="0"/>
        </c:ser>
        <c:axId val="1836379857"/>
        <c:axId val="1516602824"/>
      </c:lineChart>
      <c:catAx>
        <c:axId val="183637985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16602824"/>
      </c:catAx>
      <c:valAx>
        <c:axId val="1516602824"/>
        <c:scaling>
          <c:orientation val="minMax"/>
          <c:max val="0.08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3637985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  <a:latin typeface="Roboto"/>
              </a:defRPr>
            </a:pPr>
            <a:r>
              <a:rPr b="1" sz="1200">
                <a:solidFill>
                  <a:srgbClr val="000000"/>
                </a:solidFill>
                <a:latin typeface="Roboto"/>
              </a:rPr>
              <a:t>Kujawsko-Pomorskie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'Wzrost w województwach'!$BH$180</c:f>
            </c:strRef>
          </c:tx>
          <c:marker>
            <c:symbol val="none"/>
          </c:marker>
          <c:trendline>
            <c:name/>
            <c:spPr>
              <a:ln w="19050">
                <a:solidFill>
                  <a:srgbClr val="DC1111"/>
                </a:solidFill>
              </a:ln>
            </c:spPr>
            <c:trendlineType val="exp"/>
            <c:dispRSqr val="0"/>
            <c:dispEq val="0"/>
          </c:trendline>
          <c:cat>
            <c:strRef>
              <c:f>'Wzrost w województwach'!$BI$171:$IC$171</c:f>
            </c:strRef>
          </c:cat>
          <c:val>
            <c:numRef>
              <c:f>'Wzrost w województwach'!$BI$180:$IC$180</c:f>
              <c:numCache/>
            </c:numRef>
          </c:val>
          <c:smooth val="0"/>
        </c:ser>
        <c:axId val="869260711"/>
        <c:axId val="1798902072"/>
      </c:lineChart>
      <c:catAx>
        <c:axId val="8692607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98902072"/>
      </c:catAx>
      <c:valAx>
        <c:axId val="1798902072"/>
        <c:scaling>
          <c:orientation val="minMax"/>
          <c:max val="0.1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6926071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  <a:latin typeface="Roboto"/>
              </a:defRPr>
            </a:pPr>
            <a:r>
              <a:rPr b="1" sz="1200">
                <a:solidFill>
                  <a:srgbClr val="000000"/>
                </a:solidFill>
                <a:latin typeface="Roboto"/>
              </a:rPr>
              <a:t>Małopolskie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'Wzrost w województwach'!$BH$174</c:f>
            </c:strRef>
          </c:tx>
          <c:marker>
            <c:symbol val="none"/>
          </c:marker>
          <c:trendline>
            <c:name/>
            <c:spPr>
              <a:ln w="19050">
                <a:solidFill>
                  <a:srgbClr val="DC1111"/>
                </a:solidFill>
              </a:ln>
            </c:spPr>
            <c:trendlineType val="exp"/>
            <c:dispRSqr val="0"/>
            <c:dispEq val="0"/>
          </c:trendline>
          <c:cat>
            <c:strRef>
              <c:f>'Wzrost w województwach'!$BI$171:$IC$171</c:f>
            </c:strRef>
          </c:cat>
          <c:val>
            <c:numRef>
              <c:f>'Wzrost w województwach'!$BI$174:$IC$174</c:f>
              <c:numCache/>
            </c:numRef>
          </c:val>
          <c:smooth val="0"/>
        </c:ser>
        <c:axId val="790088882"/>
        <c:axId val="1005922174"/>
      </c:lineChart>
      <c:catAx>
        <c:axId val="79008888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05922174"/>
      </c:catAx>
      <c:valAx>
        <c:axId val="1005922174"/>
        <c:scaling>
          <c:orientation val="minMax"/>
          <c:max val="0.06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9008888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  <a:latin typeface="Roboto"/>
              </a:defRPr>
            </a:pPr>
            <a:r>
              <a:rPr b="1" sz="1200">
                <a:solidFill>
                  <a:srgbClr val="000000"/>
                </a:solidFill>
                <a:latin typeface="Roboto"/>
              </a:rPr>
              <a:t>Podlaskie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'Wzrost w województwach'!$BH$184</c:f>
            </c:strRef>
          </c:tx>
          <c:marker>
            <c:symbol val="none"/>
          </c:marker>
          <c:trendline>
            <c:name/>
            <c:spPr>
              <a:ln w="19050">
                <a:solidFill>
                  <a:srgbClr val="DC1111"/>
                </a:solidFill>
              </a:ln>
            </c:spPr>
            <c:trendlineType val="exp"/>
            <c:dispRSqr val="0"/>
            <c:dispEq val="0"/>
          </c:trendline>
          <c:cat>
            <c:strRef>
              <c:f>'Wzrost w województwach'!$BI$171:$IC$171</c:f>
            </c:strRef>
          </c:cat>
          <c:val>
            <c:numRef>
              <c:f>'Wzrost w województwach'!$BI$184:$IC$184</c:f>
              <c:numCache/>
            </c:numRef>
          </c:val>
          <c:smooth val="0"/>
        </c:ser>
        <c:axId val="1733301401"/>
        <c:axId val="2111357042"/>
      </c:lineChart>
      <c:catAx>
        <c:axId val="17333014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11357042"/>
      </c:catAx>
      <c:valAx>
        <c:axId val="2111357042"/>
        <c:scaling>
          <c:orientation val="minMax"/>
          <c:max val="0.06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3330140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  <a:latin typeface="Roboto"/>
              </a:defRPr>
            </a:pPr>
            <a:r>
              <a:rPr b="1" sz="1200">
                <a:solidFill>
                  <a:srgbClr val="000000"/>
                </a:solidFill>
                <a:latin typeface="Roboto"/>
              </a:rPr>
              <a:t>Warmińsko-Mazurskie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'Wzrost w województwach'!$BH$186</c:f>
            </c:strRef>
          </c:tx>
          <c:marker>
            <c:symbol val="none"/>
          </c:marker>
          <c:trendline>
            <c:name/>
            <c:spPr>
              <a:ln w="19050">
                <a:solidFill>
                  <a:srgbClr val="DC1111"/>
                </a:solidFill>
              </a:ln>
            </c:spPr>
            <c:trendlineType val="exp"/>
            <c:dispRSqr val="0"/>
            <c:dispEq val="0"/>
          </c:trendline>
          <c:cat>
            <c:strRef>
              <c:f>'Wzrost w województwach'!$BI$171:$IC$171</c:f>
            </c:strRef>
          </c:cat>
          <c:val>
            <c:numRef>
              <c:f>'Wzrost w województwach'!$BI$186:$IC$186</c:f>
              <c:numCache/>
            </c:numRef>
          </c:val>
          <c:smooth val="0"/>
        </c:ser>
        <c:axId val="401481606"/>
        <c:axId val="883212769"/>
      </c:lineChart>
      <c:catAx>
        <c:axId val="4014816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83212769"/>
      </c:catAx>
      <c:valAx>
        <c:axId val="883212769"/>
        <c:scaling>
          <c:orientation val="minMax"/>
          <c:max val="0.1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0148160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  <a:latin typeface="+mn-lt"/>
              </a:defRPr>
            </a:pPr>
            <a:r>
              <a:rPr b="1" sz="1600">
                <a:solidFill>
                  <a:srgbClr val="000000"/>
                </a:solidFill>
                <a:latin typeface="+mn-lt"/>
              </a:rPr>
              <a:t>Przyrost nowych przypadków (od aktywnych przypadków) od 05.04</a:t>
            </a:r>
          </a:p>
        </c:rich>
      </c:tx>
      <c:layout>
        <c:manualLayout>
          <c:xMode val="edge"/>
          <c:yMode val="edge"/>
          <c:x val="0.028695073235685754"/>
          <c:y val="0.05"/>
        </c:manualLayout>
      </c:layout>
      <c:overlay val="0"/>
    </c:title>
    <c:plotArea>
      <c:layout/>
      <c:lineChart>
        <c:varyColors val="0"/>
        <c:ser>
          <c:idx val="0"/>
          <c:order val="0"/>
          <c:tx>
            <c:strRef>
              <c:f>Wzrost!$E$34</c:f>
            </c:strRef>
          </c:tx>
          <c:spPr>
            <a:ln cmpd="sng" w="19050">
              <a:solidFill>
                <a:srgbClr val="F6B26B"/>
              </a:solidFill>
              <a:prstDash val="sysDot"/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FF6D01"/>
                </a:solidFill>
              </a:ln>
            </c:spPr>
            <c:trendlineType val="exp"/>
            <c:dispRSqr val="0"/>
            <c:dispEq val="0"/>
          </c:trendline>
          <c:cat>
            <c:strRef>
              <c:f>Wzrost!$A$35:$A$300</c:f>
            </c:strRef>
          </c:cat>
          <c:val>
            <c:numRef>
              <c:f>Wzrost!$E$35:$E$300</c:f>
              <c:numCache/>
            </c:numRef>
          </c:val>
          <c:smooth val="1"/>
        </c:ser>
        <c:axId val="1142604439"/>
        <c:axId val="1239105472"/>
      </c:lineChart>
      <c:catAx>
        <c:axId val="11426044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000">
                <a:solidFill>
                  <a:srgbClr val="000000"/>
                </a:solidFill>
                <a:latin typeface="+mn-lt"/>
              </a:defRPr>
            </a:pPr>
          </a:p>
        </c:txPr>
        <c:crossAx val="1239105472"/>
      </c:catAx>
      <c:valAx>
        <c:axId val="12391054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4260443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  <a:latin typeface="Roboto"/>
              </a:defRPr>
            </a:pPr>
            <a:r>
              <a:rPr b="1" sz="1200">
                <a:solidFill>
                  <a:srgbClr val="000000"/>
                </a:solidFill>
                <a:latin typeface="Roboto"/>
              </a:rPr>
              <a:t>Świętokrzyskie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'Wzrost w województwach'!$BH$183</c:f>
            </c:strRef>
          </c:tx>
          <c:marker>
            <c:symbol val="none"/>
          </c:marker>
          <c:trendline>
            <c:name/>
            <c:spPr>
              <a:ln w="19050">
                <a:solidFill>
                  <a:srgbClr val="DC1111"/>
                </a:solidFill>
              </a:ln>
            </c:spPr>
            <c:trendlineType val="exp"/>
            <c:dispRSqr val="0"/>
            <c:dispEq val="0"/>
          </c:trendline>
          <c:cat>
            <c:strRef>
              <c:f>'Wzrost w województwach'!$BI$171:$IC$171</c:f>
            </c:strRef>
          </c:cat>
          <c:val>
            <c:numRef>
              <c:f>'Wzrost w województwach'!$BI$183:$IC$183</c:f>
              <c:numCache/>
            </c:numRef>
          </c:val>
          <c:smooth val="0"/>
        </c:ser>
        <c:axId val="1384190899"/>
        <c:axId val="692312528"/>
      </c:lineChart>
      <c:catAx>
        <c:axId val="13841908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92312528"/>
      </c:catAx>
      <c:valAx>
        <c:axId val="692312528"/>
        <c:scaling>
          <c:orientation val="minMax"/>
          <c:max val="0.08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8419089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  <a:latin typeface="Roboto"/>
              </a:defRPr>
            </a:pPr>
            <a:r>
              <a:rPr b="1" sz="1200">
                <a:solidFill>
                  <a:srgbClr val="000000"/>
                </a:solidFill>
                <a:latin typeface="Roboto"/>
              </a:rPr>
              <a:t>Podkarpackie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'Wzrost w województwach'!$BH$179</c:f>
            </c:strRef>
          </c:tx>
          <c:marker>
            <c:symbol val="none"/>
          </c:marker>
          <c:trendline>
            <c:name/>
            <c:spPr>
              <a:ln w="19050">
                <a:solidFill>
                  <a:srgbClr val="DC1111"/>
                </a:solidFill>
              </a:ln>
            </c:spPr>
            <c:trendlineType val="exp"/>
            <c:dispRSqr val="0"/>
            <c:dispEq val="0"/>
          </c:trendline>
          <c:cat>
            <c:strRef>
              <c:f>'Wzrost w województwach'!$BI$171:$IC$171</c:f>
            </c:strRef>
          </c:cat>
          <c:val>
            <c:numRef>
              <c:f>'Wzrost w województwach'!$BI$179:$IC$179</c:f>
              <c:numCache/>
            </c:numRef>
          </c:val>
          <c:smooth val="0"/>
        </c:ser>
        <c:axId val="2014430192"/>
        <c:axId val="1191037048"/>
      </c:lineChart>
      <c:catAx>
        <c:axId val="2014430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91037048"/>
      </c:catAx>
      <c:valAx>
        <c:axId val="1191037048"/>
        <c:scaling>
          <c:orientation val="minMax"/>
          <c:max val="0.08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1443019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  <a:latin typeface="Roboto"/>
              </a:defRPr>
            </a:pPr>
            <a:r>
              <a:rPr b="1" sz="1200">
                <a:solidFill>
                  <a:srgbClr val="000000"/>
                </a:solidFill>
                <a:latin typeface="Roboto"/>
              </a:rPr>
              <a:t>Łódzkie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'Wzrost w województwach'!$BH$176</c:f>
            </c:strRef>
          </c:tx>
          <c:marker>
            <c:symbol val="none"/>
          </c:marker>
          <c:trendline>
            <c:name/>
            <c:spPr>
              <a:ln w="19050">
                <a:solidFill>
                  <a:srgbClr val="DC1111"/>
                </a:solidFill>
              </a:ln>
            </c:spPr>
            <c:trendlineType val="exp"/>
            <c:dispRSqr val="0"/>
            <c:dispEq val="0"/>
          </c:trendline>
          <c:cat>
            <c:strRef>
              <c:f>'Wzrost w województwach'!$BI$171:$IC$171</c:f>
            </c:strRef>
          </c:cat>
          <c:val>
            <c:numRef>
              <c:f>'Wzrost w województwach'!$BI$176:$IC$176</c:f>
              <c:numCache/>
            </c:numRef>
          </c:val>
          <c:smooth val="0"/>
        </c:ser>
        <c:axId val="1425852318"/>
        <c:axId val="662117859"/>
      </c:lineChart>
      <c:catAx>
        <c:axId val="14258523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62117859"/>
      </c:catAx>
      <c:valAx>
        <c:axId val="662117859"/>
        <c:scaling>
          <c:orientation val="minMax"/>
          <c:max val="0.0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2585231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  <a:latin typeface="Roboto"/>
              </a:defRPr>
            </a:pPr>
            <a:r>
              <a:rPr b="1" sz="1200">
                <a:solidFill>
                  <a:srgbClr val="000000"/>
                </a:solidFill>
                <a:latin typeface="Roboto"/>
              </a:rPr>
              <a:t>Dolnośląskie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'Wzrost w województwach'!$BH$178</c:f>
            </c:strRef>
          </c:tx>
          <c:marker>
            <c:symbol val="none"/>
          </c:marker>
          <c:trendline>
            <c:name/>
            <c:spPr>
              <a:ln w="19050">
                <a:solidFill>
                  <a:srgbClr val="DC1111"/>
                </a:solidFill>
              </a:ln>
            </c:spPr>
            <c:trendlineType val="exp"/>
            <c:dispRSqr val="0"/>
            <c:dispEq val="0"/>
          </c:trendline>
          <c:cat>
            <c:strRef>
              <c:f>'Wzrost w województwach'!$BI$171:$IC$171</c:f>
            </c:strRef>
          </c:cat>
          <c:val>
            <c:numRef>
              <c:f>'Wzrost w województwach'!$BI$178:$IC$178</c:f>
              <c:numCache/>
            </c:numRef>
          </c:val>
          <c:smooth val="0"/>
        </c:ser>
        <c:axId val="328637840"/>
        <c:axId val="1637230764"/>
      </c:lineChart>
      <c:catAx>
        <c:axId val="328637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37230764"/>
      </c:catAx>
      <c:valAx>
        <c:axId val="1637230764"/>
        <c:scaling>
          <c:orientation val="minMax"/>
          <c:max val="0.0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2863784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  <a:latin typeface="Roboto"/>
              </a:defRPr>
            </a:pPr>
            <a:r>
              <a:rPr b="1" sz="1200">
                <a:solidFill>
                  <a:srgbClr val="000000"/>
                </a:solidFill>
                <a:latin typeface="Roboto"/>
              </a:rPr>
              <a:t>Dolnośląskie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'Wzrost w województwach'!$A$158</c:f>
            </c:strRef>
          </c:tx>
          <c:marker>
            <c:symbol val="none"/>
          </c:marker>
          <c:trendline>
            <c:name/>
            <c:spPr>
              <a:ln w="19050">
                <a:solidFill>
                  <a:srgbClr val="FF6D01"/>
                </a:solidFill>
              </a:ln>
            </c:spPr>
            <c:trendlineType val="exp"/>
            <c:dispRSqr val="0"/>
            <c:dispEq val="0"/>
          </c:trendline>
          <c:cat>
            <c:strRef>
              <c:f>'Wzrost w województwach'!$B$151:$IC$151</c:f>
            </c:strRef>
          </c:cat>
          <c:val>
            <c:numRef>
              <c:f>'Wzrost w województwach'!$B$158:$IC$158</c:f>
              <c:numCache/>
            </c:numRef>
          </c:val>
          <c:smooth val="0"/>
        </c:ser>
        <c:axId val="760165613"/>
        <c:axId val="43497975"/>
      </c:lineChart>
      <c:catAx>
        <c:axId val="7601656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3497975"/>
      </c:catAx>
      <c:valAx>
        <c:axId val="4349797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6016561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  <a:latin typeface="Roboto"/>
              </a:defRPr>
            </a:pPr>
            <a:r>
              <a:rPr b="1" sz="1200">
                <a:solidFill>
                  <a:srgbClr val="000000"/>
                </a:solidFill>
                <a:latin typeface="Roboto"/>
              </a:rPr>
              <a:t>Kujawsko-Pomorskie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'Wzrost w województwach'!$A$160</c:f>
            </c:strRef>
          </c:tx>
          <c:marker>
            <c:symbol val="none"/>
          </c:marker>
          <c:trendline>
            <c:name/>
            <c:spPr>
              <a:ln w="19050">
                <a:solidFill>
                  <a:srgbClr val="FF6D01"/>
                </a:solidFill>
              </a:ln>
            </c:spPr>
            <c:trendlineType val="exp"/>
            <c:dispRSqr val="0"/>
            <c:dispEq val="0"/>
          </c:trendline>
          <c:cat>
            <c:strRef>
              <c:f>'Wzrost w województwach'!$B$151:$IC$151</c:f>
            </c:strRef>
          </c:cat>
          <c:val>
            <c:numRef>
              <c:f>'Wzrost w województwach'!$B$160:$IC$160</c:f>
              <c:numCache/>
            </c:numRef>
          </c:val>
          <c:smooth val="0"/>
        </c:ser>
        <c:axId val="104631013"/>
        <c:axId val="339679641"/>
      </c:lineChart>
      <c:catAx>
        <c:axId val="1046310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39679641"/>
      </c:catAx>
      <c:valAx>
        <c:axId val="33967964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463101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  <a:latin typeface="Roboto"/>
              </a:defRPr>
            </a:pPr>
            <a:r>
              <a:rPr b="1" sz="1200">
                <a:solidFill>
                  <a:srgbClr val="000000"/>
                </a:solidFill>
                <a:latin typeface="Roboto"/>
              </a:rPr>
              <a:t>Lubelskie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'Wzrost w województwach'!$A$161</c:f>
            </c:strRef>
          </c:tx>
          <c:marker>
            <c:symbol val="none"/>
          </c:marker>
          <c:trendline>
            <c:name/>
            <c:spPr>
              <a:ln w="19050">
                <a:solidFill>
                  <a:srgbClr val="FF6D01"/>
                </a:solidFill>
              </a:ln>
            </c:spPr>
            <c:trendlineType val="exp"/>
            <c:dispRSqr val="0"/>
            <c:dispEq val="0"/>
          </c:trendline>
          <c:cat>
            <c:strRef>
              <c:f>'Wzrost w województwach'!$B$151:$IC$151</c:f>
            </c:strRef>
          </c:cat>
          <c:val>
            <c:numRef>
              <c:f>'Wzrost w województwach'!$B$161:$IC$161</c:f>
              <c:numCache/>
            </c:numRef>
          </c:val>
          <c:smooth val="0"/>
        </c:ser>
        <c:axId val="767958354"/>
        <c:axId val="2069706042"/>
      </c:lineChart>
      <c:catAx>
        <c:axId val="7679583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69706042"/>
      </c:catAx>
      <c:valAx>
        <c:axId val="206970604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6795835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  <a:latin typeface="Roboto"/>
              </a:defRPr>
            </a:pPr>
            <a:r>
              <a:rPr b="1" sz="1200">
                <a:solidFill>
                  <a:srgbClr val="000000"/>
                </a:solidFill>
                <a:latin typeface="Roboto"/>
              </a:rPr>
              <a:t>Lubuskie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'Wzrost w województwach'!$A$167</c:f>
            </c:strRef>
          </c:tx>
          <c:marker>
            <c:symbol val="none"/>
          </c:marker>
          <c:trendline>
            <c:name/>
            <c:spPr>
              <a:ln w="19050">
                <a:solidFill>
                  <a:srgbClr val="FF6D01"/>
                </a:solidFill>
              </a:ln>
            </c:spPr>
            <c:trendlineType val="exp"/>
            <c:dispRSqr val="0"/>
            <c:dispEq val="0"/>
          </c:trendline>
          <c:cat>
            <c:strRef>
              <c:f>'Wzrost w województwach'!$B$151:$IC$151</c:f>
            </c:strRef>
          </c:cat>
          <c:val>
            <c:numRef>
              <c:f>'Wzrost w województwach'!$B$167:$IC$167</c:f>
              <c:numCache/>
            </c:numRef>
          </c:val>
          <c:smooth val="0"/>
        </c:ser>
        <c:axId val="1553504303"/>
        <c:axId val="450245378"/>
      </c:lineChart>
      <c:catAx>
        <c:axId val="15535043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50245378"/>
      </c:catAx>
      <c:valAx>
        <c:axId val="4502453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5350430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  <a:latin typeface="Roboto"/>
              </a:defRPr>
            </a:pPr>
            <a:r>
              <a:rPr b="1" sz="1200">
                <a:solidFill>
                  <a:srgbClr val="000000"/>
                </a:solidFill>
                <a:latin typeface="Roboto"/>
              </a:rPr>
              <a:t>Opolskie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'Wzrost w województwach'!$A$162</c:f>
            </c:strRef>
          </c:tx>
          <c:marker>
            <c:symbol val="none"/>
          </c:marker>
          <c:trendline>
            <c:name/>
            <c:spPr>
              <a:ln w="19050">
                <a:solidFill>
                  <a:srgbClr val="FF6D01"/>
                </a:solidFill>
              </a:ln>
            </c:spPr>
            <c:trendlineType val="exp"/>
            <c:dispRSqr val="0"/>
            <c:dispEq val="0"/>
          </c:trendline>
          <c:cat>
            <c:strRef>
              <c:f>'Wzrost w województwach'!$B$151:$IC$151</c:f>
            </c:strRef>
          </c:cat>
          <c:val>
            <c:numRef>
              <c:f>'Wzrost w województwach'!$B$162:$IC$162</c:f>
              <c:numCache/>
            </c:numRef>
          </c:val>
          <c:smooth val="0"/>
        </c:ser>
        <c:axId val="1527330840"/>
        <c:axId val="691848797"/>
      </c:lineChart>
      <c:catAx>
        <c:axId val="1527330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91848797"/>
      </c:catAx>
      <c:valAx>
        <c:axId val="69184879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2733084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  <a:latin typeface="Roboto"/>
              </a:defRPr>
            </a:pPr>
            <a:r>
              <a:rPr b="1" sz="1200">
                <a:solidFill>
                  <a:srgbClr val="000000"/>
                </a:solidFill>
                <a:latin typeface="Roboto"/>
              </a:rPr>
              <a:t>Mazowieckie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'Wzrost w województwach'!$A$153</c:f>
            </c:strRef>
          </c:tx>
          <c:marker>
            <c:symbol val="none"/>
          </c:marker>
          <c:trendline>
            <c:name/>
            <c:spPr>
              <a:ln w="19050">
                <a:solidFill>
                  <a:srgbClr val="FF6D01"/>
                </a:solidFill>
              </a:ln>
            </c:spPr>
            <c:trendlineType val="exp"/>
            <c:dispRSqr val="0"/>
            <c:dispEq val="0"/>
          </c:trendline>
          <c:cat>
            <c:strRef>
              <c:f>'Wzrost w województwach'!$B$151:$IC$151</c:f>
            </c:strRef>
          </c:cat>
          <c:val>
            <c:numRef>
              <c:f>'Wzrost w województwach'!$B$153:$IC$153</c:f>
              <c:numCache/>
            </c:numRef>
          </c:val>
          <c:smooth val="0"/>
        </c:ser>
        <c:axId val="2084900489"/>
        <c:axId val="445773743"/>
      </c:lineChart>
      <c:catAx>
        <c:axId val="20849004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45773743"/>
      </c:catAx>
      <c:valAx>
        <c:axId val="44577374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8490048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5.png"/><Relationship Id="rId2" Type="http://schemas.openxmlformats.org/officeDocument/2006/relationships/image" Target="../media/image4.png"/><Relationship Id="rId3" Type="http://schemas.openxmlformats.org/officeDocument/2006/relationships/image" Target="../media/image1.png"/></Relationships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chart" Target="../charts/chart191.xml"/><Relationship Id="rId2" Type="http://schemas.openxmlformats.org/officeDocument/2006/relationships/chart" Target="../charts/chart192.xml"/><Relationship Id="rId3" Type="http://schemas.openxmlformats.org/officeDocument/2006/relationships/chart" Target="../charts/chart193.xml"/><Relationship Id="rId4" Type="http://schemas.openxmlformats.org/officeDocument/2006/relationships/chart" Target="../charts/chart194.xml"/><Relationship Id="rId5" Type="http://schemas.openxmlformats.org/officeDocument/2006/relationships/chart" Target="../charts/chart195.xml"/><Relationship Id="rId6" Type="http://schemas.openxmlformats.org/officeDocument/2006/relationships/chart" Target="../charts/chart196.xml"/><Relationship Id="rId7" Type="http://schemas.openxmlformats.org/officeDocument/2006/relationships/chart" Target="../charts/chart197.xml"/><Relationship Id="rId8" Type="http://schemas.openxmlformats.org/officeDocument/2006/relationships/chart" Target="../charts/chart198.xml"/></Relationships>
</file>

<file path=xl/drawings/_rels/drawing1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99.xml"/><Relationship Id="rId2" Type="http://schemas.openxmlformats.org/officeDocument/2006/relationships/chart" Target="../charts/chart200.xml"/><Relationship Id="rId3" Type="http://schemas.openxmlformats.org/officeDocument/2006/relationships/chart" Target="../charts/chart201.xml"/><Relationship Id="rId4" Type="http://schemas.openxmlformats.org/officeDocument/2006/relationships/chart" Target="../charts/chart202.xml"/><Relationship Id="rId5" Type="http://schemas.openxmlformats.org/officeDocument/2006/relationships/chart" Target="../charts/chart203.xml"/></Relationships>
</file>

<file path=xl/drawings/_rels/drawing2.xml.rels><?xml version="1.0" encoding="UTF-8" standalone="yes"?><Relationships xmlns="http://schemas.openxmlformats.org/package/2006/relationships"><Relationship Id="rId11" Type="http://schemas.openxmlformats.org/officeDocument/2006/relationships/chart" Target="../charts/chart11.xml"/><Relationship Id="rId10" Type="http://schemas.openxmlformats.org/officeDocument/2006/relationships/chart" Target="../charts/chart10.xml"/><Relationship Id="rId13" Type="http://schemas.openxmlformats.org/officeDocument/2006/relationships/image" Target="../media/image2.png"/><Relationship Id="rId12" Type="http://schemas.openxmlformats.org/officeDocument/2006/relationships/chart" Target="../charts/chart12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_rels/drawing3.xml.rels><?xml version="1.0" encoding="UTF-8" standalone="yes"?><Relationships xmlns="http://schemas.openxmlformats.org/package/2006/relationships"><Relationship Id="rId11" Type="http://schemas.openxmlformats.org/officeDocument/2006/relationships/chart" Target="../charts/chart23.xml"/><Relationship Id="rId10" Type="http://schemas.openxmlformats.org/officeDocument/2006/relationships/chart" Target="../charts/chart22.xml"/><Relationship Id="rId12" Type="http://schemas.openxmlformats.org/officeDocument/2006/relationships/image" Target="../media/image3.png"/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Relationship Id="rId5" Type="http://schemas.openxmlformats.org/officeDocument/2006/relationships/chart" Target="../charts/chart17.xml"/><Relationship Id="rId6" Type="http://schemas.openxmlformats.org/officeDocument/2006/relationships/chart" Target="../charts/chart18.xml"/><Relationship Id="rId7" Type="http://schemas.openxmlformats.org/officeDocument/2006/relationships/chart" Target="../charts/chart19.xml"/><Relationship Id="rId8" Type="http://schemas.openxmlformats.org/officeDocument/2006/relationships/chart" Target="../charts/chart20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24.xml"/><Relationship Id="rId2" Type="http://schemas.openxmlformats.org/officeDocument/2006/relationships/chart" Target="../charts/chart25.xml"/><Relationship Id="rId3" Type="http://schemas.openxmlformats.org/officeDocument/2006/relationships/chart" Target="../charts/chart26.xml"/><Relationship Id="rId4" Type="http://schemas.openxmlformats.org/officeDocument/2006/relationships/chart" Target="../charts/chart27.xml"/><Relationship Id="rId5" Type="http://schemas.openxmlformats.org/officeDocument/2006/relationships/chart" Target="../charts/chart28.xml"/><Relationship Id="rId6" Type="http://schemas.openxmlformats.org/officeDocument/2006/relationships/chart" Target="../charts/chart29.xml"/></Relationships>
</file>

<file path=xl/drawings/_rels/drawing8.xml.rels><?xml version="1.0" encoding="UTF-8" standalone="yes"?><Relationships xmlns="http://schemas.openxmlformats.org/package/2006/relationships"><Relationship Id="rId40" Type="http://schemas.openxmlformats.org/officeDocument/2006/relationships/chart" Target="../charts/chart69.xml"/><Relationship Id="rId42" Type="http://schemas.openxmlformats.org/officeDocument/2006/relationships/chart" Target="../charts/chart71.xml"/><Relationship Id="rId41" Type="http://schemas.openxmlformats.org/officeDocument/2006/relationships/chart" Target="../charts/chart70.xml"/><Relationship Id="rId44" Type="http://schemas.openxmlformats.org/officeDocument/2006/relationships/chart" Target="../charts/chart73.xml"/><Relationship Id="rId43" Type="http://schemas.openxmlformats.org/officeDocument/2006/relationships/chart" Target="../charts/chart72.xml"/><Relationship Id="rId46" Type="http://schemas.openxmlformats.org/officeDocument/2006/relationships/chart" Target="../charts/chart75.xml"/><Relationship Id="rId45" Type="http://schemas.openxmlformats.org/officeDocument/2006/relationships/chart" Target="../charts/chart74.xml"/><Relationship Id="rId107" Type="http://schemas.openxmlformats.org/officeDocument/2006/relationships/chart" Target="../charts/chart136.xml"/><Relationship Id="rId106" Type="http://schemas.openxmlformats.org/officeDocument/2006/relationships/chart" Target="../charts/chart135.xml"/><Relationship Id="rId105" Type="http://schemas.openxmlformats.org/officeDocument/2006/relationships/chart" Target="../charts/chart134.xml"/><Relationship Id="rId104" Type="http://schemas.openxmlformats.org/officeDocument/2006/relationships/chart" Target="../charts/chart133.xml"/><Relationship Id="rId109" Type="http://schemas.openxmlformats.org/officeDocument/2006/relationships/chart" Target="../charts/chart138.xml"/><Relationship Id="rId108" Type="http://schemas.openxmlformats.org/officeDocument/2006/relationships/chart" Target="../charts/chart137.xml"/><Relationship Id="rId48" Type="http://schemas.openxmlformats.org/officeDocument/2006/relationships/chart" Target="../charts/chart77.xml"/><Relationship Id="rId47" Type="http://schemas.openxmlformats.org/officeDocument/2006/relationships/chart" Target="../charts/chart76.xml"/><Relationship Id="rId49" Type="http://schemas.openxmlformats.org/officeDocument/2006/relationships/chart" Target="../charts/chart78.xml"/><Relationship Id="rId103" Type="http://schemas.openxmlformats.org/officeDocument/2006/relationships/chart" Target="../charts/chart132.xml"/><Relationship Id="rId102" Type="http://schemas.openxmlformats.org/officeDocument/2006/relationships/chart" Target="../charts/chart131.xml"/><Relationship Id="rId101" Type="http://schemas.openxmlformats.org/officeDocument/2006/relationships/chart" Target="../charts/chart130.xml"/><Relationship Id="rId100" Type="http://schemas.openxmlformats.org/officeDocument/2006/relationships/chart" Target="../charts/chart129.xml"/><Relationship Id="rId31" Type="http://schemas.openxmlformats.org/officeDocument/2006/relationships/chart" Target="../charts/chart60.xml"/><Relationship Id="rId30" Type="http://schemas.openxmlformats.org/officeDocument/2006/relationships/chart" Target="../charts/chart59.xml"/><Relationship Id="rId33" Type="http://schemas.openxmlformats.org/officeDocument/2006/relationships/chart" Target="../charts/chart62.xml"/><Relationship Id="rId32" Type="http://schemas.openxmlformats.org/officeDocument/2006/relationships/chart" Target="../charts/chart61.xml"/><Relationship Id="rId35" Type="http://schemas.openxmlformats.org/officeDocument/2006/relationships/chart" Target="../charts/chart64.xml"/><Relationship Id="rId34" Type="http://schemas.openxmlformats.org/officeDocument/2006/relationships/chart" Target="../charts/chart63.xml"/><Relationship Id="rId37" Type="http://schemas.openxmlformats.org/officeDocument/2006/relationships/chart" Target="../charts/chart66.xml"/><Relationship Id="rId36" Type="http://schemas.openxmlformats.org/officeDocument/2006/relationships/chart" Target="../charts/chart65.xml"/><Relationship Id="rId39" Type="http://schemas.openxmlformats.org/officeDocument/2006/relationships/chart" Target="../charts/chart68.xml"/><Relationship Id="rId38" Type="http://schemas.openxmlformats.org/officeDocument/2006/relationships/chart" Target="../charts/chart67.xml"/><Relationship Id="rId20" Type="http://schemas.openxmlformats.org/officeDocument/2006/relationships/chart" Target="../charts/chart49.xml"/><Relationship Id="rId22" Type="http://schemas.openxmlformats.org/officeDocument/2006/relationships/chart" Target="../charts/chart51.xml"/><Relationship Id="rId21" Type="http://schemas.openxmlformats.org/officeDocument/2006/relationships/chart" Target="../charts/chart50.xml"/><Relationship Id="rId24" Type="http://schemas.openxmlformats.org/officeDocument/2006/relationships/chart" Target="../charts/chart53.xml"/><Relationship Id="rId23" Type="http://schemas.openxmlformats.org/officeDocument/2006/relationships/chart" Target="../charts/chart52.xml"/><Relationship Id="rId129" Type="http://schemas.openxmlformats.org/officeDocument/2006/relationships/chart" Target="../charts/chart158.xml"/><Relationship Id="rId128" Type="http://schemas.openxmlformats.org/officeDocument/2006/relationships/chart" Target="../charts/chart157.xml"/><Relationship Id="rId127" Type="http://schemas.openxmlformats.org/officeDocument/2006/relationships/chart" Target="../charts/chart156.xml"/><Relationship Id="rId126" Type="http://schemas.openxmlformats.org/officeDocument/2006/relationships/chart" Target="../charts/chart155.xml"/><Relationship Id="rId26" Type="http://schemas.openxmlformats.org/officeDocument/2006/relationships/chart" Target="../charts/chart55.xml"/><Relationship Id="rId121" Type="http://schemas.openxmlformats.org/officeDocument/2006/relationships/chart" Target="../charts/chart150.xml"/><Relationship Id="rId25" Type="http://schemas.openxmlformats.org/officeDocument/2006/relationships/chart" Target="../charts/chart54.xml"/><Relationship Id="rId120" Type="http://schemas.openxmlformats.org/officeDocument/2006/relationships/chart" Target="../charts/chart149.xml"/><Relationship Id="rId28" Type="http://schemas.openxmlformats.org/officeDocument/2006/relationships/chart" Target="../charts/chart57.xml"/><Relationship Id="rId27" Type="http://schemas.openxmlformats.org/officeDocument/2006/relationships/chart" Target="../charts/chart56.xml"/><Relationship Id="rId125" Type="http://schemas.openxmlformats.org/officeDocument/2006/relationships/chart" Target="../charts/chart154.xml"/><Relationship Id="rId29" Type="http://schemas.openxmlformats.org/officeDocument/2006/relationships/chart" Target="../charts/chart58.xml"/><Relationship Id="rId124" Type="http://schemas.openxmlformats.org/officeDocument/2006/relationships/chart" Target="../charts/chart153.xml"/><Relationship Id="rId123" Type="http://schemas.openxmlformats.org/officeDocument/2006/relationships/chart" Target="../charts/chart152.xml"/><Relationship Id="rId122" Type="http://schemas.openxmlformats.org/officeDocument/2006/relationships/chart" Target="../charts/chart151.xml"/><Relationship Id="rId95" Type="http://schemas.openxmlformats.org/officeDocument/2006/relationships/chart" Target="../charts/chart124.xml"/><Relationship Id="rId94" Type="http://schemas.openxmlformats.org/officeDocument/2006/relationships/chart" Target="../charts/chart123.xml"/><Relationship Id="rId97" Type="http://schemas.openxmlformats.org/officeDocument/2006/relationships/chart" Target="../charts/chart126.xml"/><Relationship Id="rId96" Type="http://schemas.openxmlformats.org/officeDocument/2006/relationships/chart" Target="../charts/chart125.xml"/><Relationship Id="rId11" Type="http://schemas.openxmlformats.org/officeDocument/2006/relationships/chart" Target="../charts/chart40.xml"/><Relationship Id="rId99" Type="http://schemas.openxmlformats.org/officeDocument/2006/relationships/chart" Target="../charts/chart128.xml"/><Relationship Id="rId10" Type="http://schemas.openxmlformats.org/officeDocument/2006/relationships/chart" Target="../charts/chart39.xml"/><Relationship Id="rId98" Type="http://schemas.openxmlformats.org/officeDocument/2006/relationships/chart" Target="../charts/chart127.xml"/><Relationship Id="rId13" Type="http://schemas.openxmlformats.org/officeDocument/2006/relationships/chart" Target="../charts/chart42.xml"/><Relationship Id="rId12" Type="http://schemas.openxmlformats.org/officeDocument/2006/relationships/chart" Target="../charts/chart41.xml"/><Relationship Id="rId91" Type="http://schemas.openxmlformats.org/officeDocument/2006/relationships/chart" Target="../charts/chart120.xml"/><Relationship Id="rId90" Type="http://schemas.openxmlformats.org/officeDocument/2006/relationships/chart" Target="../charts/chart119.xml"/><Relationship Id="rId93" Type="http://schemas.openxmlformats.org/officeDocument/2006/relationships/chart" Target="../charts/chart122.xml"/><Relationship Id="rId92" Type="http://schemas.openxmlformats.org/officeDocument/2006/relationships/chart" Target="../charts/chart121.xml"/><Relationship Id="rId118" Type="http://schemas.openxmlformats.org/officeDocument/2006/relationships/chart" Target="../charts/chart147.xml"/><Relationship Id="rId117" Type="http://schemas.openxmlformats.org/officeDocument/2006/relationships/chart" Target="../charts/chart146.xml"/><Relationship Id="rId116" Type="http://schemas.openxmlformats.org/officeDocument/2006/relationships/chart" Target="../charts/chart145.xml"/><Relationship Id="rId115" Type="http://schemas.openxmlformats.org/officeDocument/2006/relationships/chart" Target="../charts/chart144.xml"/><Relationship Id="rId119" Type="http://schemas.openxmlformats.org/officeDocument/2006/relationships/chart" Target="../charts/chart148.xml"/><Relationship Id="rId15" Type="http://schemas.openxmlformats.org/officeDocument/2006/relationships/chart" Target="../charts/chart44.xml"/><Relationship Id="rId110" Type="http://schemas.openxmlformats.org/officeDocument/2006/relationships/chart" Target="../charts/chart139.xml"/><Relationship Id="rId14" Type="http://schemas.openxmlformats.org/officeDocument/2006/relationships/chart" Target="../charts/chart43.xml"/><Relationship Id="rId17" Type="http://schemas.openxmlformats.org/officeDocument/2006/relationships/chart" Target="../charts/chart46.xml"/><Relationship Id="rId16" Type="http://schemas.openxmlformats.org/officeDocument/2006/relationships/chart" Target="../charts/chart45.xml"/><Relationship Id="rId19" Type="http://schemas.openxmlformats.org/officeDocument/2006/relationships/chart" Target="../charts/chart48.xml"/><Relationship Id="rId114" Type="http://schemas.openxmlformats.org/officeDocument/2006/relationships/chart" Target="../charts/chart143.xml"/><Relationship Id="rId18" Type="http://schemas.openxmlformats.org/officeDocument/2006/relationships/chart" Target="../charts/chart47.xml"/><Relationship Id="rId113" Type="http://schemas.openxmlformats.org/officeDocument/2006/relationships/chart" Target="../charts/chart142.xml"/><Relationship Id="rId112" Type="http://schemas.openxmlformats.org/officeDocument/2006/relationships/chart" Target="../charts/chart141.xml"/><Relationship Id="rId111" Type="http://schemas.openxmlformats.org/officeDocument/2006/relationships/chart" Target="../charts/chart140.xml"/><Relationship Id="rId84" Type="http://schemas.openxmlformats.org/officeDocument/2006/relationships/chart" Target="../charts/chart113.xml"/><Relationship Id="rId83" Type="http://schemas.openxmlformats.org/officeDocument/2006/relationships/chart" Target="../charts/chart112.xml"/><Relationship Id="rId86" Type="http://schemas.openxmlformats.org/officeDocument/2006/relationships/chart" Target="../charts/chart115.xml"/><Relationship Id="rId85" Type="http://schemas.openxmlformats.org/officeDocument/2006/relationships/chart" Target="../charts/chart114.xml"/><Relationship Id="rId88" Type="http://schemas.openxmlformats.org/officeDocument/2006/relationships/chart" Target="../charts/chart117.xml"/><Relationship Id="rId150" Type="http://schemas.openxmlformats.org/officeDocument/2006/relationships/chart" Target="../charts/chart179.xml"/><Relationship Id="rId87" Type="http://schemas.openxmlformats.org/officeDocument/2006/relationships/chart" Target="../charts/chart116.xml"/><Relationship Id="rId89" Type="http://schemas.openxmlformats.org/officeDocument/2006/relationships/chart" Target="../charts/chart118.xml"/><Relationship Id="rId80" Type="http://schemas.openxmlformats.org/officeDocument/2006/relationships/chart" Target="../charts/chart109.xml"/><Relationship Id="rId82" Type="http://schemas.openxmlformats.org/officeDocument/2006/relationships/chart" Target="../charts/chart111.xml"/><Relationship Id="rId81" Type="http://schemas.openxmlformats.org/officeDocument/2006/relationships/chart" Target="../charts/chart110.xml"/><Relationship Id="rId1" Type="http://schemas.openxmlformats.org/officeDocument/2006/relationships/chart" Target="../charts/chart30.xml"/><Relationship Id="rId2" Type="http://schemas.openxmlformats.org/officeDocument/2006/relationships/chart" Target="../charts/chart31.xml"/><Relationship Id="rId3" Type="http://schemas.openxmlformats.org/officeDocument/2006/relationships/chart" Target="../charts/chart32.xml"/><Relationship Id="rId149" Type="http://schemas.openxmlformats.org/officeDocument/2006/relationships/chart" Target="../charts/chart178.xml"/><Relationship Id="rId4" Type="http://schemas.openxmlformats.org/officeDocument/2006/relationships/chart" Target="../charts/chart33.xml"/><Relationship Id="rId148" Type="http://schemas.openxmlformats.org/officeDocument/2006/relationships/chart" Target="../charts/chart177.xml"/><Relationship Id="rId9" Type="http://schemas.openxmlformats.org/officeDocument/2006/relationships/chart" Target="../charts/chart38.xml"/><Relationship Id="rId143" Type="http://schemas.openxmlformats.org/officeDocument/2006/relationships/chart" Target="../charts/chart172.xml"/><Relationship Id="rId142" Type="http://schemas.openxmlformats.org/officeDocument/2006/relationships/chart" Target="../charts/chart171.xml"/><Relationship Id="rId141" Type="http://schemas.openxmlformats.org/officeDocument/2006/relationships/chart" Target="../charts/chart170.xml"/><Relationship Id="rId140" Type="http://schemas.openxmlformats.org/officeDocument/2006/relationships/chart" Target="../charts/chart169.xml"/><Relationship Id="rId5" Type="http://schemas.openxmlformats.org/officeDocument/2006/relationships/chart" Target="../charts/chart34.xml"/><Relationship Id="rId147" Type="http://schemas.openxmlformats.org/officeDocument/2006/relationships/chart" Target="../charts/chart176.xml"/><Relationship Id="rId6" Type="http://schemas.openxmlformats.org/officeDocument/2006/relationships/chart" Target="../charts/chart35.xml"/><Relationship Id="rId146" Type="http://schemas.openxmlformats.org/officeDocument/2006/relationships/chart" Target="../charts/chart175.xml"/><Relationship Id="rId7" Type="http://schemas.openxmlformats.org/officeDocument/2006/relationships/chart" Target="../charts/chart36.xml"/><Relationship Id="rId145" Type="http://schemas.openxmlformats.org/officeDocument/2006/relationships/chart" Target="../charts/chart174.xml"/><Relationship Id="rId8" Type="http://schemas.openxmlformats.org/officeDocument/2006/relationships/chart" Target="../charts/chart37.xml"/><Relationship Id="rId144" Type="http://schemas.openxmlformats.org/officeDocument/2006/relationships/chart" Target="../charts/chart173.xml"/><Relationship Id="rId73" Type="http://schemas.openxmlformats.org/officeDocument/2006/relationships/chart" Target="../charts/chart102.xml"/><Relationship Id="rId72" Type="http://schemas.openxmlformats.org/officeDocument/2006/relationships/chart" Target="../charts/chart101.xml"/><Relationship Id="rId75" Type="http://schemas.openxmlformats.org/officeDocument/2006/relationships/chart" Target="../charts/chart104.xml"/><Relationship Id="rId74" Type="http://schemas.openxmlformats.org/officeDocument/2006/relationships/chart" Target="../charts/chart103.xml"/><Relationship Id="rId77" Type="http://schemas.openxmlformats.org/officeDocument/2006/relationships/chart" Target="../charts/chart106.xml"/><Relationship Id="rId76" Type="http://schemas.openxmlformats.org/officeDocument/2006/relationships/chart" Target="../charts/chart105.xml"/><Relationship Id="rId79" Type="http://schemas.openxmlformats.org/officeDocument/2006/relationships/chart" Target="../charts/chart108.xml"/><Relationship Id="rId78" Type="http://schemas.openxmlformats.org/officeDocument/2006/relationships/chart" Target="../charts/chart107.xml"/><Relationship Id="rId71" Type="http://schemas.openxmlformats.org/officeDocument/2006/relationships/chart" Target="../charts/chart100.xml"/><Relationship Id="rId70" Type="http://schemas.openxmlformats.org/officeDocument/2006/relationships/chart" Target="../charts/chart99.xml"/><Relationship Id="rId139" Type="http://schemas.openxmlformats.org/officeDocument/2006/relationships/chart" Target="../charts/chart168.xml"/><Relationship Id="rId138" Type="http://schemas.openxmlformats.org/officeDocument/2006/relationships/chart" Target="../charts/chart167.xml"/><Relationship Id="rId137" Type="http://schemas.openxmlformats.org/officeDocument/2006/relationships/chart" Target="../charts/chart166.xml"/><Relationship Id="rId132" Type="http://schemas.openxmlformats.org/officeDocument/2006/relationships/chart" Target="../charts/chart161.xml"/><Relationship Id="rId131" Type="http://schemas.openxmlformats.org/officeDocument/2006/relationships/chart" Target="../charts/chart160.xml"/><Relationship Id="rId130" Type="http://schemas.openxmlformats.org/officeDocument/2006/relationships/chart" Target="../charts/chart159.xml"/><Relationship Id="rId136" Type="http://schemas.openxmlformats.org/officeDocument/2006/relationships/chart" Target="../charts/chart165.xml"/><Relationship Id="rId135" Type="http://schemas.openxmlformats.org/officeDocument/2006/relationships/chart" Target="../charts/chart164.xml"/><Relationship Id="rId134" Type="http://schemas.openxmlformats.org/officeDocument/2006/relationships/chart" Target="../charts/chart163.xml"/><Relationship Id="rId133" Type="http://schemas.openxmlformats.org/officeDocument/2006/relationships/chart" Target="../charts/chart162.xml"/><Relationship Id="rId62" Type="http://schemas.openxmlformats.org/officeDocument/2006/relationships/chart" Target="../charts/chart91.xml"/><Relationship Id="rId61" Type="http://schemas.openxmlformats.org/officeDocument/2006/relationships/chart" Target="../charts/chart90.xml"/><Relationship Id="rId64" Type="http://schemas.openxmlformats.org/officeDocument/2006/relationships/chart" Target="../charts/chart93.xml"/><Relationship Id="rId63" Type="http://schemas.openxmlformats.org/officeDocument/2006/relationships/chart" Target="../charts/chart92.xml"/><Relationship Id="rId66" Type="http://schemas.openxmlformats.org/officeDocument/2006/relationships/chart" Target="../charts/chart95.xml"/><Relationship Id="rId65" Type="http://schemas.openxmlformats.org/officeDocument/2006/relationships/chart" Target="../charts/chart94.xml"/><Relationship Id="rId68" Type="http://schemas.openxmlformats.org/officeDocument/2006/relationships/chart" Target="../charts/chart97.xml"/><Relationship Id="rId67" Type="http://schemas.openxmlformats.org/officeDocument/2006/relationships/chart" Target="../charts/chart96.xml"/><Relationship Id="rId60" Type="http://schemas.openxmlformats.org/officeDocument/2006/relationships/chart" Target="../charts/chart89.xml"/><Relationship Id="rId69" Type="http://schemas.openxmlformats.org/officeDocument/2006/relationships/chart" Target="../charts/chart98.xml"/><Relationship Id="rId51" Type="http://schemas.openxmlformats.org/officeDocument/2006/relationships/chart" Target="../charts/chart80.xml"/><Relationship Id="rId50" Type="http://schemas.openxmlformats.org/officeDocument/2006/relationships/chart" Target="../charts/chart79.xml"/><Relationship Id="rId53" Type="http://schemas.openxmlformats.org/officeDocument/2006/relationships/chart" Target="../charts/chart82.xml"/><Relationship Id="rId52" Type="http://schemas.openxmlformats.org/officeDocument/2006/relationships/chart" Target="../charts/chart81.xml"/><Relationship Id="rId55" Type="http://schemas.openxmlformats.org/officeDocument/2006/relationships/chart" Target="../charts/chart84.xml"/><Relationship Id="rId54" Type="http://schemas.openxmlformats.org/officeDocument/2006/relationships/chart" Target="../charts/chart83.xml"/><Relationship Id="rId57" Type="http://schemas.openxmlformats.org/officeDocument/2006/relationships/chart" Target="../charts/chart86.xml"/><Relationship Id="rId56" Type="http://schemas.openxmlformats.org/officeDocument/2006/relationships/chart" Target="../charts/chart85.xml"/><Relationship Id="rId59" Type="http://schemas.openxmlformats.org/officeDocument/2006/relationships/chart" Target="../charts/chart88.xml"/><Relationship Id="rId58" Type="http://schemas.openxmlformats.org/officeDocument/2006/relationships/chart" Target="../charts/chart87.xml"/></Relationships>
</file>

<file path=xl/drawings/_rels/drawing9.xml.rels><?xml version="1.0" encoding="UTF-8" standalone="yes"?><Relationships xmlns="http://schemas.openxmlformats.org/package/2006/relationships"><Relationship Id="rId11" Type="http://schemas.openxmlformats.org/officeDocument/2006/relationships/chart" Target="../charts/chart190.xml"/><Relationship Id="rId10" Type="http://schemas.openxmlformats.org/officeDocument/2006/relationships/chart" Target="../charts/chart189.xml"/><Relationship Id="rId12" Type="http://schemas.openxmlformats.org/officeDocument/2006/relationships/image" Target="../media/image2.png"/><Relationship Id="rId1" Type="http://schemas.openxmlformats.org/officeDocument/2006/relationships/chart" Target="../charts/chart180.xml"/><Relationship Id="rId2" Type="http://schemas.openxmlformats.org/officeDocument/2006/relationships/chart" Target="../charts/chart181.xml"/><Relationship Id="rId3" Type="http://schemas.openxmlformats.org/officeDocument/2006/relationships/chart" Target="../charts/chart182.xml"/><Relationship Id="rId4" Type="http://schemas.openxmlformats.org/officeDocument/2006/relationships/chart" Target="../charts/chart183.xml"/><Relationship Id="rId9" Type="http://schemas.openxmlformats.org/officeDocument/2006/relationships/chart" Target="../charts/chart188.xml"/><Relationship Id="rId5" Type="http://schemas.openxmlformats.org/officeDocument/2006/relationships/chart" Target="../charts/chart184.xml"/><Relationship Id="rId6" Type="http://schemas.openxmlformats.org/officeDocument/2006/relationships/chart" Target="../charts/chart185.xml"/><Relationship Id="rId7" Type="http://schemas.openxmlformats.org/officeDocument/2006/relationships/chart" Target="../charts/chart186.xml"/><Relationship Id="rId8" Type="http://schemas.openxmlformats.org/officeDocument/2006/relationships/chart" Target="../charts/chart187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0</xdr:colOff>
      <xdr:row>4</xdr:row>
      <xdr:rowOff>0</xdr:rowOff>
    </xdr:from>
    <xdr:ext cx="228600" cy="228600"/>
    <xdr:pic>
      <xdr:nvPicPr>
        <xdr:cNvPr id="0" name="image5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4</xdr:row>
      <xdr:rowOff>0</xdr:rowOff>
    </xdr:from>
    <xdr:ext cx="228600" cy="228600"/>
    <xdr:pic>
      <xdr:nvPicPr>
        <xdr:cNvPr id="0" name="image4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4</xdr:row>
      <xdr:rowOff>0</xdr:rowOff>
    </xdr:from>
    <xdr:ext cx="228600" cy="228600"/>
    <xdr:pic>
      <xdr:nvPicPr>
        <xdr:cNvPr id="0" name="image1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428625</xdr:colOff>
      <xdr:row>24</xdr:row>
      <xdr:rowOff>9525</xdr:rowOff>
    </xdr:from>
    <xdr:ext cx="7600950" cy="4124325"/>
    <xdr:graphicFrame>
      <xdr:nvGraphicFramePr>
        <xdr:cNvPr id="191" name="Chart 191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11</xdr:col>
      <xdr:colOff>428625</xdr:colOff>
      <xdr:row>3</xdr:row>
      <xdr:rowOff>95250</xdr:rowOff>
    </xdr:from>
    <xdr:ext cx="7600950" cy="4124325"/>
    <xdr:graphicFrame>
      <xdr:nvGraphicFramePr>
        <xdr:cNvPr id="192" name="Chart 192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19</xdr:col>
      <xdr:colOff>600075</xdr:colOff>
      <xdr:row>3</xdr:row>
      <xdr:rowOff>95250</xdr:rowOff>
    </xdr:from>
    <xdr:ext cx="7610475" cy="4124325"/>
    <xdr:graphicFrame>
      <xdr:nvGraphicFramePr>
        <xdr:cNvPr id="193" name="Chart 193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19</xdr:col>
      <xdr:colOff>600075</xdr:colOff>
      <xdr:row>24</xdr:row>
      <xdr:rowOff>9525</xdr:rowOff>
    </xdr:from>
    <xdr:ext cx="7610475" cy="4124325"/>
    <xdr:graphicFrame>
      <xdr:nvGraphicFramePr>
        <xdr:cNvPr id="194" name="Chart 194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19</xdr:col>
      <xdr:colOff>600075</xdr:colOff>
      <xdr:row>45</xdr:row>
      <xdr:rowOff>57150</xdr:rowOff>
    </xdr:from>
    <xdr:ext cx="7610475" cy="4171950"/>
    <xdr:graphicFrame>
      <xdr:nvGraphicFramePr>
        <xdr:cNvPr id="195" name="Chart 195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11</xdr:col>
      <xdr:colOff>428625</xdr:colOff>
      <xdr:row>45</xdr:row>
      <xdr:rowOff>57150</xdr:rowOff>
    </xdr:from>
    <xdr:ext cx="7600950" cy="4171950"/>
    <xdr:graphicFrame>
      <xdr:nvGraphicFramePr>
        <xdr:cNvPr id="196" name="Chart 196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11</xdr:col>
      <xdr:colOff>428625</xdr:colOff>
      <xdr:row>66</xdr:row>
      <xdr:rowOff>161925</xdr:rowOff>
    </xdr:from>
    <xdr:ext cx="7600950" cy="4171950"/>
    <xdr:graphicFrame>
      <xdr:nvGraphicFramePr>
        <xdr:cNvPr id="197" name="Chart 197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19</xdr:col>
      <xdr:colOff>600075</xdr:colOff>
      <xdr:row>66</xdr:row>
      <xdr:rowOff>171450</xdr:rowOff>
    </xdr:from>
    <xdr:ext cx="7610475" cy="4171950"/>
    <xdr:graphicFrame>
      <xdr:nvGraphicFramePr>
        <xdr:cNvPr id="198" name="Chart 198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66675</xdr:colOff>
      <xdr:row>59</xdr:row>
      <xdr:rowOff>161925</xdr:rowOff>
    </xdr:from>
    <xdr:ext cx="2390775" cy="2162175"/>
    <xdr:graphicFrame>
      <xdr:nvGraphicFramePr>
        <xdr:cNvPr id="199" name="Chart 199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171450</xdr:colOff>
      <xdr:row>48</xdr:row>
      <xdr:rowOff>19050</xdr:rowOff>
    </xdr:from>
    <xdr:ext cx="2390775" cy="2162175"/>
    <xdr:graphicFrame>
      <xdr:nvGraphicFramePr>
        <xdr:cNvPr id="200" name="Chart 200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5</xdr:col>
      <xdr:colOff>66675</xdr:colOff>
      <xdr:row>48</xdr:row>
      <xdr:rowOff>19050</xdr:rowOff>
    </xdr:from>
    <xdr:ext cx="2390775" cy="2162175"/>
    <xdr:graphicFrame>
      <xdr:nvGraphicFramePr>
        <xdr:cNvPr id="201" name="Chart 201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171450</xdr:colOff>
      <xdr:row>59</xdr:row>
      <xdr:rowOff>161925</xdr:rowOff>
    </xdr:from>
    <xdr:ext cx="2390775" cy="2162175"/>
    <xdr:graphicFrame>
      <xdr:nvGraphicFramePr>
        <xdr:cNvPr id="202" name="Chart 202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2</xdr:col>
      <xdr:colOff>628650</xdr:colOff>
      <xdr:row>59</xdr:row>
      <xdr:rowOff>161925</xdr:rowOff>
    </xdr:from>
    <xdr:ext cx="2438400" cy="2162175"/>
    <xdr:graphicFrame>
      <xdr:nvGraphicFramePr>
        <xdr:cNvPr id="203" name="Chart 203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26</xdr:col>
      <xdr:colOff>409575</xdr:colOff>
      <xdr:row>3</xdr:row>
      <xdr:rowOff>142875</xdr:rowOff>
    </xdr:from>
    <xdr:ext cx="7210425" cy="4124325"/>
    <xdr:graphicFrame>
      <xdr:nvGraphicFramePr>
        <xdr:cNvPr id="1" name="Chart 1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26</xdr:col>
      <xdr:colOff>409575</xdr:colOff>
      <xdr:row>24</xdr:row>
      <xdr:rowOff>38100</xdr:rowOff>
    </xdr:from>
    <xdr:ext cx="7210425" cy="4124325"/>
    <xdr:graphicFrame>
      <xdr:nvGraphicFramePr>
        <xdr:cNvPr id="2" name="Chart 2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26</xdr:col>
      <xdr:colOff>209550</xdr:colOff>
      <xdr:row>45</xdr:row>
      <xdr:rowOff>161925</xdr:rowOff>
    </xdr:from>
    <xdr:ext cx="7153275" cy="4124325"/>
    <xdr:graphicFrame>
      <xdr:nvGraphicFramePr>
        <xdr:cNvPr id="3" name="Chart 3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31</xdr:col>
      <xdr:colOff>85725</xdr:colOff>
      <xdr:row>45</xdr:row>
      <xdr:rowOff>161925</xdr:rowOff>
    </xdr:from>
    <xdr:ext cx="7153275" cy="4114800"/>
    <xdr:graphicFrame>
      <xdr:nvGraphicFramePr>
        <xdr:cNvPr id="4" name="Chart 4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31</xdr:col>
      <xdr:colOff>57150</xdr:colOff>
      <xdr:row>24</xdr:row>
      <xdr:rowOff>38100</xdr:rowOff>
    </xdr:from>
    <xdr:ext cx="7210425" cy="4124325"/>
    <xdr:graphicFrame>
      <xdr:nvGraphicFramePr>
        <xdr:cNvPr id="5" name="Chart 5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39</xdr:col>
      <xdr:colOff>0</xdr:colOff>
      <xdr:row>45</xdr:row>
      <xdr:rowOff>161925</xdr:rowOff>
    </xdr:from>
    <xdr:ext cx="7210425" cy="4124325"/>
    <xdr:graphicFrame>
      <xdr:nvGraphicFramePr>
        <xdr:cNvPr id="6" name="Chart 6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31</xdr:col>
      <xdr:colOff>57150</xdr:colOff>
      <xdr:row>3</xdr:row>
      <xdr:rowOff>161925</xdr:rowOff>
    </xdr:from>
    <xdr:ext cx="7210425" cy="4124325"/>
    <xdr:graphicFrame>
      <xdr:nvGraphicFramePr>
        <xdr:cNvPr id="7" name="Chart 7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39</xdr:col>
      <xdr:colOff>28575</xdr:colOff>
      <xdr:row>3</xdr:row>
      <xdr:rowOff>171450</xdr:rowOff>
    </xdr:from>
    <xdr:ext cx="7153275" cy="4105275"/>
    <xdr:graphicFrame>
      <xdr:nvGraphicFramePr>
        <xdr:cNvPr id="8" name="Chart 8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26</xdr:col>
      <xdr:colOff>209550</xdr:colOff>
      <xdr:row>68</xdr:row>
      <xdr:rowOff>66675</xdr:rowOff>
    </xdr:from>
    <xdr:ext cx="7153275" cy="4105275"/>
    <xdr:graphicFrame>
      <xdr:nvGraphicFramePr>
        <xdr:cNvPr id="9" name="Chart 9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39</xdr:col>
      <xdr:colOff>0</xdr:colOff>
      <xdr:row>68</xdr:row>
      <xdr:rowOff>66675</xdr:rowOff>
    </xdr:from>
    <xdr:ext cx="7153275" cy="4105275"/>
    <xdr:graphicFrame>
      <xdr:nvGraphicFramePr>
        <xdr:cNvPr id="10" name="Chart 10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  <xdr:oneCellAnchor>
    <xdr:from>
      <xdr:col>31</xdr:col>
      <xdr:colOff>76200</xdr:colOff>
      <xdr:row>68</xdr:row>
      <xdr:rowOff>66675</xdr:rowOff>
    </xdr:from>
    <xdr:ext cx="7153275" cy="4105275"/>
    <xdr:graphicFrame>
      <xdr:nvGraphicFramePr>
        <xdr:cNvPr id="11" name="Chart 11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"/>
        </a:graphicData>
      </a:graphic>
    </xdr:graphicFrame>
    <xdr:clientData fLocksWithSheet="0"/>
  </xdr:oneCellAnchor>
  <xdr:oneCellAnchor>
    <xdr:from>
      <xdr:col>39</xdr:col>
      <xdr:colOff>28575</xdr:colOff>
      <xdr:row>23</xdr:row>
      <xdr:rowOff>190500</xdr:rowOff>
    </xdr:from>
    <xdr:ext cx="7153275" cy="4114800"/>
    <xdr:graphicFrame>
      <xdr:nvGraphicFramePr>
        <xdr:cNvPr id="12" name="Chart 12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2"/>
        </a:graphicData>
      </a:graphic>
    </xdr:graphicFrame>
    <xdr:clientData fLocksWithSheet="0"/>
  </xdr:oneCellAnchor>
  <xdr:oneCellAnchor>
    <xdr:from>
      <xdr:col>45</xdr:col>
      <xdr:colOff>314325</xdr:colOff>
      <xdr:row>4</xdr:row>
      <xdr:rowOff>19050</xdr:rowOff>
    </xdr:from>
    <xdr:ext cx="657225" cy="209550"/>
    <xdr:pic>
      <xdr:nvPicPr>
        <xdr:cNvPr id="0" name="image2.png" title="Obraz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37</xdr:col>
      <xdr:colOff>352425</xdr:colOff>
      <xdr:row>4</xdr:row>
      <xdr:rowOff>19050</xdr:rowOff>
    </xdr:from>
    <xdr:ext cx="657225" cy="209550"/>
    <xdr:pic>
      <xdr:nvPicPr>
        <xdr:cNvPr id="0" name="image2.png" title="Obraz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30</xdr:col>
      <xdr:colOff>161925</xdr:colOff>
      <xdr:row>4</xdr:row>
      <xdr:rowOff>228600</xdr:rowOff>
    </xdr:from>
    <xdr:ext cx="657225" cy="209550"/>
    <xdr:pic>
      <xdr:nvPicPr>
        <xdr:cNvPr id="0" name="image2.png" title="Obraz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19050</xdr:colOff>
      <xdr:row>23</xdr:row>
      <xdr:rowOff>47625</xdr:rowOff>
    </xdr:from>
    <xdr:ext cx="6181725" cy="3533775"/>
    <xdr:graphicFrame>
      <xdr:nvGraphicFramePr>
        <xdr:cNvPr id="13" name="Chart 13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15</xdr:col>
      <xdr:colOff>314325</xdr:colOff>
      <xdr:row>23</xdr:row>
      <xdr:rowOff>47625</xdr:rowOff>
    </xdr:from>
    <xdr:ext cx="6181725" cy="3533775"/>
    <xdr:graphicFrame>
      <xdr:nvGraphicFramePr>
        <xdr:cNvPr id="14" name="Chart 14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15</xdr:col>
      <xdr:colOff>314325</xdr:colOff>
      <xdr:row>83</xdr:row>
      <xdr:rowOff>104775</xdr:rowOff>
    </xdr:from>
    <xdr:ext cx="6048375" cy="3533775"/>
    <xdr:graphicFrame>
      <xdr:nvGraphicFramePr>
        <xdr:cNvPr id="15" name="Chart 15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</xdr:col>
      <xdr:colOff>38100</xdr:colOff>
      <xdr:row>23</xdr:row>
      <xdr:rowOff>47625</xdr:rowOff>
    </xdr:from>
    <xdr:ext cx="6191250" cy="3533775"/>
    <xdr:graphicFrame>
      <xdr:nvGraphicFramePr>
        <xdr:cNvPr id="16" name="Chart 16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</xdr:col>
      <xdr:colOff>19050</xdr:colOff>
      <xdr:row>43</xdr:row>
      <xdr:rowOff>38100</xdr:rowOff>
    </xdr:from>
    <xdr:ext cx="6181725" cy="3533775"/>
    <xdr:graphicFrame>
      <xdr:nvGraphicFramePr>
        <xdr:cNvPr id="17" name="Chart 17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7</xdr:col>
      <xdr:colOff>28575</xdr:colOff>
      <xdr:row>83</xdr:row>
      <xdr:rowOff>95250</xdr:rowOff>
    </xdr:from>
    <xdr:ext cx="6181725" cy="3533775"/>
    <xdr:graphicFrame>
      <xdr:nvGraphicFramePr>
        <xdr:cNvPr id="18" name="Chart 18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1</xdr:col>
      <xdr:colOff>28575</xdr:colOff>
      <xdr:row>83</xdr:row>
      <xdr:rowOff>95250</xdr:rowOff>
    </xdr:from>
    <xdr:ext cx="6181725" cy="3533775"/>
    <xdr:graphicFrame>
      <xdr:nvGraphicFramePr>
        <xdr:cNvPr id="19" name="Chart 19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1</xdr:col>
      <xdr:colOff>38100</xdr:colOff>
      <xdr:row>63</xdr:row>
      <xdr:rowOff>76200</xdr:rowOff>
    </xdr:from>
    <xdr:ext cx="6181725" cy="3533775"/>
    <xdr:graphicFrame>
      <xdr:nvGraphicFramePr>
        <xdr:cNvPr id="20" name="Chart 20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7</xdr:col>
      <xdr:colOff>19050</xdr:colOff>
      <xdr:row>43</xdr:row>
      <xdr:rowOff>47625</xdr:rowOff>
    </xdr:from>
    <xdr:ext cx="6181725" cy="3533775"/>
    <xdr:graphicFrame>
      <xdr:nvGraphicFramePr>
        <xdr:cNvPr id="21" name="Chart 21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15</xdr:col>
      <xdr:colOff>314325</xdr:colOff>
      <xdr:row>43</xdr:row>
      <xdr:rowOff>9525</xdr:rowOff>
    </xdr:from>
    <xdr:ext cx="6181725" cy="3533775"/>
    <xdr:graphicFrame>
      <xdr:nvGraphicFramePr>
        <xdr:cNvPr id="22" name="Chart 22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  <xdr:oneCellAnchor>
    <xdr:from>
      <xdr:col>15</xdr:col>
      <xdr:colOff>314325</xdr:colOff>
      <xdr:row>63</xdr:row>
      <xdr:rowOff>76200</xdr:rowOff>
    </xdr:from>
    <xdr:ext cx="6181725" cy="3533775"/>
    <xdr:graphicFrame>
      <xdr:nvGraphicFramePr>
        <xdr:cNvPr id="23" name="Chart 23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"/>
        </a:graphicData>
      </a:graphic>
    </xdr:graphicFrame>
    <xdr:clientData fLocksWithSheet="0"/>
  </xdr:oneCellAnchor>
  <xdr:oneCellAnchor>
    <xdr:from>
      <xdr:col>7</xdr:col>
      <xdr:colOff>0</xdr:colOff>
      <xdr:row>18</xdr:row>
      <xdr:rowOff>0</xdr:rowOff>
    </xdr:from>
    <xdr:ext cx="723900" cy="228600"/>
    <xdr:pic>
      <xdr:nvPicPr>
        <xdr:cNvPr id="0" name="image3.png"/>
        <xdr:cNvPicPr preferRelativeResize="0"/>
      </xdr:nvPicPr>
      <xdr:blipFill>
        <a:blip cstate="print" r:embed="rId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21</xdr:col>
      <xdr:colOff>809625</xdr:colOff>
      <xdr:row>0</xdr:row>
      <xdr:rowOff>600075</xdr:rowOff>
    </xdr:from>
    <xdr:ext cx="7277100" cy="4229100"/>
    <xdr:graphicFrame>
      <xdr:nvGraphicFramePr>
        <xdr:cNvPr id="24" name="Chart 24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28</xdr:col>
      <xdr:colOff>447675</xdr:colOff>
      <xdr:row>27</xdr:row>
      <xdr:rowOff>180975</xdr:rowOff>
    </xdr:from>
    <xdr:ext cx="7277100" cy="4229100"/>
    <xdr:graphicFrame>
      <xdr:nvGraphicFramePr>
        <xdr:cNvPr id="25" name="Chart 25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21</xdr:col>
      <xdr:colOff>819150</xdr:colOff>
      <xdr:row>27</xdr:row>
      <xdr:rowOff>190500</xdr:rowOff>
    </xdr:from>
    <xdr:ext cx="7277100" cy="4229100"/>
    <xdr:graphicFrame>
      <xdr:nvGraphicFramePr>
        <xdr:cNvPr id="26" name="Chart 26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21</xdr:col>
      <xdr:colOff>828675</xdr:colOff>
      <xdr:row>50</xdr:row>
      <xdr:rowOff>133350</xdr:rowOff>
    </xdr:from>
    <xdr:ext cx="7591425" cy="4229100"/>
    <xdr:graphicFrame>
      <xdr:nvGraphicFramePr>
        <xdr:cNvPr id="27" name="Chart 27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28</xdr:col>
      <xdr:colOff>438150</xdr:colOff>
      <xdr:row>5</xdr:row>
      <xdr:rowOff>0</xdr:rowOff>
    </xdr:from>
    <xdr:ext cx="7277100" cy="4229100"/>
    <xdr:graphicFrame>
      <xdr:nvGraphicFramePr>
        <xdr:cNvPr id="28" name="Chart 28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28</xdr:col>
      <xdr:colOff>438150</xdr:colOff>
      <xdr:row>50</xdr:row>
      <xdr:rowOff>133350</xdr:rowOff>
    </xdr:from>
    <xdr:ext cx="7277100" cy="4229100"/>
    <xdr:graphicFrame>
      <xdr:nvGraphicFramePr>
        <xdr:cNvPr id="29" name="Chart 29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495300</xdr:colOff>
      <xdr:row>70</xdr:row>
      <xdr:rowOff>85725</xdr:rowOff>
    </xdr:from>
    <xdr:ext cx="3857625" cy="2009775"/>
    <xdr:graphicFrame>
      <xdr:nvGraphicFramePr>
        <xdr:cNvPr id="30" name="Chart 30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12</xdr:col>
      <xdr:colOff>657225</xdr:colOff>
      <xdr:row>81</xdr:row>
      <xdr:rowOff>85725</xdr:rowOff>
    </xdr:from>
    <xdr:ext cx="3857625" cy="2009775"/>
    <xdr:graphicFrame>
      <xdr:nvGraphicFramePr>
        <xdr:cNvPr id="31" name="Chart 31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8</xdr:col>
      <xdr:colOff>495300</xdr:colOff>
      <xdr:row>92</xdr:row>
      <xdr:rowOff>85725</xdr:rowOff>
    </xdr:from>
    <xdr:ext cx="3857625" cy="2009775"/>
    <xdr:graphicFrame>
      <xdr:nvGraphicFramePr>
        <xdr:cNvPr id="32" name="Chart 32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180975</xdr:colOff>
      <xdr:row>59</xdr:row>
      <xdr:rowOff>85725</xdr:rowOff>
    </xdr:from>
    <xdr:ext cx="3857625" cy="2009775"/>
    <xdr:graphicFrame>
      <xdr:nvGraphicFramePr>
        <xdr:cNvPr id="33" name="Chart 33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</xdr:col>
      <xdr:colOff>342900</xdr:colOff>
      <xdr:row>70</xdr:row>
      <xdr:rowOff>85725</xdr:rowOff>
    </xdr:from>
    <xdr:ext cx="3857625" cy="2009775"/>
    <xdr:graphicFrame>
      <xdr:nvGraphicFramePr>
        <xdr:cNvPr id="34" name="Chart 34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0</xdr:col>
      <xdr:colOff>180975</xdr:colOff>
      <xdr:row>70</xdr:row>
      <xdr:rowOff>85725</xdr:rowOff>
    </xdr:from>
    <xdr:ext cx="3857625" cy="2009775"/>
    <xdr:graphicFrame>
      <xdr:nvGraphicFramePr>
        <xdr:cNvPr id="35" name="Chart 35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12</xdr:col>
      <xdr:colOff>657225</xdr:colOff>
      <xdr:row>70</xdr:row>
      <xdr:rowOff>85725</xdr:rowOff>
    </xdr:from>
    <xdr:ext cx="3857625" cy="2009775"/>
    <xdr:graphicFrame>
      <xdr:nvGraphicFramePr>
        <xdr:cNvPr id="36" name="Chart 36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4</xdr:col>
      <xdr:colOff>342900</xdr:colOff>
      <xdr:row>59</xdr:row>
      <xdr:rowOff>85725</xdr:rowOff>
    </xdr:from>
    <xdr:ext cx="3857625" cy="2009775"/>
    <xdr:graphicFrame>
      <xdr:nvGraphicFramePr>
        <xdr:cNvPr id="37" name="Chart 37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12</xdr:col>
      <xdr:colOff>657225</xdr:colOff>
      <xdr:row>92</xdr:row>
      <xdr:rowOff>85725</xdr:rowOff>
    </xdr:from>
    <xdr:ext cx="3857625" cy="2009775"/>
    <xdr:graphicFrame>
      <xdr:nvGraphicFramePr>
        <xdr:cNvPr id="38" name="Chart 38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8</xdr:col>
      <xdr:colOff>495300</xdr:colOff>
      <xdr:row>81</xdr:row>
      <xdr:rowOff>85725</xdr:rowOff>
    </xdr:from>
    <xdr:ext cx="3857625" cy="2009775"/>
    <xdr:graphicFrame>
      <xdr:nvGraphicFramePr>
        <xdr:cNvPr id="39" name="Chart 39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  <xdr:oneCellAnchor>
    <xdr:from>
      <xdr:col>4</xdr:col>
      <xdr:colOff>342900</xdr:colOff>
      <xdr:row>81</xdr:row>
      <xdr:rowOff>85725</xdr:rowOff>
    </xdr:from>
    <xdr:ext cx="3857625" cy="2009775"/>
    <xdr:graphicFrame>
      <xdr:nvGraphicFramePr>
        <xdr:cNvPr id="40" name="Chart 40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"/>
        </a:graphicData>
      </a:graphic>
    </xdr:graphicFrame>
    <xdr:clientData fLocksWithSheet="0"/>
  </xdr:oneCellAnchor>
  <xdr:oneCellAnchor>
    <xdr:from>
      <xdr:col>8</xdr:col>
      <xdr:colOff>495300</xdr:colOff>
      <xdr:row>59</xdr:row>
      <xdr:rowOff>85725</xdr:rowOff>
    </xdr:from>
    <xdr:ext cx="3857625" cy="2009775"/>
    <xdr:graphicFrame>
      <xdr:nvGraphicFramePr>
        <xdr:cNvPr id="41" name="Chart 41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2"/>
        </a:graphicData>
      </a:graphic>
    </xdr:graphicFrame>
    <xdr:clientData fLocksWithSheet="0"/>
  </xdr:oneCellAnchor>
  <xdr:oneCellAnchor>
    <xdr:from>
      <xdr:col>4</xdr:col>
      <xdr:colOff>342900</xdr:colOff>
      <xdr:row>92</xdr:row>
      <xdr:rowOff>85725</xdr:rowOff>
    </xdr:from>
    <xdr:ext cx="3857625" cy="2009775"/>
    <xdr:graphicFrame>
      <xdr:nvGraphicFramePr>
        <xdr:cNvPr id="42" name="Chart 42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3"/>
        </a:graphicData>
      </a:graphic>
    </xdr:graphicFrame>
    <xdr:clientData fLocksWithSheet="0"/>
  </xdr:oneCellAnchor>
  <xdr:oneCellAnchor>
    <xdr:from>
      <xdr:col>0</xdr:col>
      <xdr:colOff>180975</xdr:colOff>
      <xdr:row>92</xdr:row>
      <xdr:rowOff>85725</xdr:rowOff>
    </xdr:from>
    <xdr:ext cx="3857625" cy="2009775"/>
    <xdr:graphicFrame>
      <xdr:nvGraphicFramePr>
        <xdr:cNvPr id="43" name="Chart 43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4"/>
        </a:graphicData>
      </a:graphic>
    </xdr:graphicFrame>
    <xdr:clientData fLocksWithSheet="0"/>
  </xdr:oneCellAnchor>
  <xdr:oneCellAnchor>
    <xdr:from>
      <xdr:col>12</xdr:col>
      <xdr:colOff>657225</xdr:colOff>
      <xdr:row>59</xdr:row>
      <xdr:rowOff>85725</xdr:rowOff>
    </xdr:from>
    <xdr:ext cx="3857625" cy="2009775"/>
    <xdr:graphicFrame>
      <xdr:nvGraphicFramePr>
        <xdr:cNvPr id="44" name="Chart 44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5"/>
        </a:graphicData>
      </a:graphic>
    </xdr:graphicFrame>
    <xdr:clientData fLocksWithSheet="0"/>
  </xdr:oneCellAnchor>
  <xdr:oneCellAnchor>
    <xdr:from>
      <xdr:col>0</xdr:col>
      <xdr:colOff>180975</xdr:colOff>
      <xdr:row>81</xdr:row>
      <xdr:rowOff>85725</xdr:rowOff>
    </xdr:from>
    <xdr:ext cx="3857625" cy="2009775"/>
    <xdr:graphicFrame>
      <xdr:nvGraphicFramePr>
        <xdr:cNvPr id="45" name="Chart 45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6"/>
        </a:graphicData>
      </a:graphic>
    </xdr:graphicFrame>
    <xdr:clientData fLocksWithSheet="0"/>
  </xdr:oneCellAnchor>
  <xdr:oneCellAnchor>
    <xdr:from>
      <xdr:col>0</xdr:col>
      <xdr:colOff>180975</xdr:colOff>
      <xdr:row>157</xdr:row>
      <xdr:rowOff>95250</xdr:rowOff>
    </xdr:from>
    <xdr:ext cx="3857625" cy="2009775"/>
    <xdr:graphicFrame>
      <xdr:nvGraphicFramePr>
        <xdr:cNvPr id="46" name="Chart 46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7"/>
        </a:graphicData>
      </a:graphic>
    </xdr:graphicFrame>
    <xdr:clientData fLocksWithSheet="0"/>
  </xdr:oneCellAnchor>
  <xdr:oneCellAnchor>
    <xdr:from>
      <xdr:col>4</xdr:col>
      <xdr:colOff>342900</xdr:colOff>
      <xdr:row>157</xdr:row>
      <xdr:rowOff>95250</xdr:rowOff>
    </xdr:from>
    <xdr:ext cx="3857625" cy="2009775"/>
    <xdr:graphicFrame>
      <xdr:nvGraphicFramePr>
        <xdr:cNvPr id="47" name="Chart 47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8"/>
        </a:graphicData>
      </a:graphic>
    </xdr:graphicFrame>
    <xdr:clientData fLocksWithSheet="0"/>
  </xdr:oneCellAnchor>
  <xdr:oneCellAnchor>
    <xdr:from>
      <xdr:col>0</xdr:col>
      <xdr:colOff>180975</xdr:colOff>
      <xdr:row>168</xdr:row>
      <xdr:rowOff>95250</xdr:rowOff>
    </xdr:from>
    <xdr:ext cx="3857625" cy="2009775"/>
    <xdr:graphicFrame>
      <xdr:nvGraphicFramePr>
        <xdr:cNvPr id="48" name="Chart 48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9"/>
        </a:graphicData>
      </a:graphic>
    </xdr:graphicFrame>
    <xdr:clientData fLocksWithSheet="0"/>
  </xdr:oneCellAnchor>
  <xdr:oneCellAnchor>
    <xdr:from>
      <xdr:col>4</xdr:col>
      <xdr:colOff>342900</xdr:colOff>
      <xdr:row>168</xdr:row>
      <xdr:rowOff>95250</xdr:rowOff>
    </xdr:from>
    <xdr:ext cx="3857625" cy="2009775"/>
    <xdr:graphicFrame>
      <xdr:nvGraphicFramePr>
        <xdr:cNvPr id="49" name="Chart 49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0"/>
        </a:graphicData>
      </a:graphic>
    </xdr:graphicFrame>
    <xdr:clientData fLocksWithSheet="0"/>
  </xdr:oneCellAnchor>
  <xdr:oneCellAnchor>
    <xdr:from>
      <xdr:col>8</xdr:col>
      <xdr:colOff>495300</xdr:colOff>
      <xdr:row>157</xdr:row>
      <xdr:rowOff>95250</xdr:rowOff>
    </xdr:from>
    <xdr:ext cx="3857625" cy="2009775"/>
    <xdr:graphicFrame>
      <xdr:nvGraphicFramePr>
        <xdr:cNvPr id="50" name="Chart 50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1"/>
        </a:graphicData>
      </a:graphic>
    </xdr:graphicFrame>
    <xdr:clientData fLocksWithSheet="0"/>
  </xdr:oneCellAnchor>
  <xdr:oneCellAnchor>
    <xdr:from>
      <xdr:col>8</xdr:col>
      <xdr:colOff>495300</xdr:colOff>
      <xdr:row>168</xdr:row>
      <xdr:rowOff>95250</xdr:rowOff>
    </xdr:from>
    <xdr:ext cx="3857625" cy="2009775"/>
    <xdr:graphicFrame>
      <xdr:nvGraphicFramePr>
        <xdr:cNvPr id="51" name="Chart 51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2"/>
        </a:graphicData>
      </a:graphic>
    </xdr:graphicFrame>
    <xdr:clientData fLocksWithSheet="0"/>
  </xdr:oneCellAnchor>
  <xdr:oneCellAnchor>
    <xdr:from>
      <xdr:col>12</xdr:col>
      <xdr:colOff>657225</xdr:colOff>
      <xdr:row>157</xdr:row>
      <xdr:rowOff>95250</xdr:rowOff>
    </xdr:from>
    <xdr:ext cx="3857625" cy="2009775"/>
    <xdr:graphicFrame>
      <xdr:nvGraphicFramePr>
        <xdr:cNvPr id="52" name="Chart 52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3"/>
        </a:graphicData>
      </a:graphic>
    </xdr:graphicFrame>
    <xdr:clientData fLocksWithSheet="0"/>
  </xdr:oneCellAnchor>
  <xdr:oneCellAnchor>
    <xdr:from>
      <xdr:col>12</xdr:col>
      <xdr:colOff>657225</xdr:colOff>
      <xdr:row>168</xdr:row>
      <xdr:rowOff>95250</xdr:rowOff>
    </xdr:from>
    <xdr:ext cx="3857625" cy="2009775"/>
    <xdr:graphicFrame>
      <xdr:nvGraphicFramePr>
        <xdr:cNvPr id="53" name="Chart 53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4"/>
        </a:graphicData>
      </a:graphic>
    </xdr:graphicFrame>
    <xdr:clientData fLocksWithSheet="0"/>
  </xdr:oneCellAnchor>
  <xdr:oneCellAnchor>
    <xdr:from>
      <xdr:col>12</xdr:col>
      <xdr:colOff>657225</xdr:colOff>
      <xdr:row>179</xdr:row>
      <xdr:rowOff>95250</xdr:rowOff>
    </xdr:from>
    <xdr:ext cx="3857625" cy="2009775"/>
    <xdr:graphicFrame>
      <xdr:nvGraphicFramePr>
        <xdr:cNvPr id="54" name="Chart 54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5"/>
        </a:graphicData>
      </a:graphic>
    </xdr:graphicFrame>
    <xdr:clientData fLocksWithSheet="0"/>
  </xdr:oneCellAnchor>
  <xdr:oneCellAnchor>
    <xdr:from>
      <xdr:col>8</xdr:col>
      <xdr:colOff>495300</xdr:colOff>
      <xdr:row>179</xdr:row>
      <xdr:rowOff>95250</xdr:rowOff>
    </xdr:from>
    <xdr:ext cx="3857625" cy="2009775"/>
    <xdr:graphicFrame>
      <xdr:nvGraphicFramePr>
        <xdr:cNvPr id="55" name="Chart 55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6"/>
        </a:graphicData>
      </a:graphic>
    </xdr:graphicFrame>
    <xdr:clientData fLocksWithSheet="0"/>
  </xdr:oneCellAnchor>
  <xdr:oneCellAnchor>
    <xdr:from>
      <xdr:col>4</xdr:col>
      <xdr:colOff>342900</xdr:colOff>
      <xdr:row>179</xdr:row>
      <xdr:rowOff>95250</xdr:rowOff>
    </xdr:from>
    <xdr:ext cx="3857625" cy="2009775"/>
    <xdr:graphicFrame>
      <xdr:nvGraphicFramePr>
        <xdr:cNvPr id="56" name="Chart 56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7"/>
        </a:graphicData>
      </a:graphic>
    </xdr:graphicFrame>
    <xdr:clientData fLocksWithSheet="0"/>
  </xdr:oneCellAnchor>
  <xdr:oneCellAnchor>
    <xdr:from>
      <xdr:col>0</xdr:col>
      <xdr:colOff>180975</xdr:colOff>
      <xdr:row>179</xdr:row>
      <xdr:rowOff>95250</xdr:rowOff>
    </xdr:from>
    <xdr:ext cx="3857625" cy="2009775"/>
    <xdr:graphicFrame>
      <xdr:nvGraphicFramePr>
        <xdr:cNvPr id="57" name="Chart 57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8"/>
        </a:graphicData>
      </a:graphic>
    </xdr:graphicFrame>
    <xdr:clientData fLocksWithSheet="0"/>
  </xdr:oneCellAnchor>
  <xdr:oneCellAnchor>
    <xdr:from>
      <xdr:col>0</xdr:col>
      <xdr:colOff>180975</xdr:colOff>
      <xdr:row>190</xdr:row>
      <xdr:rowOff>95250</xdr:rowOff>
    </xdr:from>
    <xdr:ext cx="3857625" cy="2009775"/>
    <xdr:graphicFrame>
      <xdr:nvGraphicFramePr>
        <xdr:cNvPr id="58" name="Chart 58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9"/>
        </a:graphicData>
      </a:graphic>
    </xdr:graphicFrame>
    <xdr:clientData fLocksWithSheet="0"/>
  </xdr:oneCellAnchor>
  <xdr:oneCellAnchor>
    <xdr:from>
      <xdr:col>4</xdr:col>
      <xdr:colOff>342900</xdr:colOff>
      <xdr:row>190</xdr:row>
      <xdr:rowOff>95250</xdr:rowOff>
    </xdr:from>
    <xdr:ext cx="3857625" cy="2009775"/>
    <xdr:graphicFrame>
      <xdr:nvGraphicFramePr>
        <xdr:cNvPr id="59" name="Chart 59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0"/>
        </a:graphicData>
      </a:graphic>
    </xdr:graphicFrame>
    <xdr:clientData fLocksWithSheet="0"/>
  </xdr:oneCellAnchor>
  <xdr:oneCellAnchor>
    <xdr:from>
      <xdr:col>8</xdr:col>
      <xdr:colOff>495300</xdr:colOff>
      <xdr:row>190</xdr:row>
      <xdr:rowOff>95250</xdr:rowOff>
    </xdr:from>
    <xdr:ext cx="3857625" cy="2009775"/>
    <xdr:graphicFrame>
      <xdr:nvGraphicFramePr>
        <xdr:cNvPr id="60" name="Chart 60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1"/>
        </a:graphicData>
      </a:graphic>
    </xdr:graphicFrame>
    <xdr:clientData fLocksWithSheet="0"/>
  </xdr:oneCellAnchor>
  <xdr:oneCellAnchor>
    <xdr:from>
      <xdr:col>12</xdr:col>
      <xdr:colOff>657225</xdr:colOff>
      <xdr:row>190</xdr:row>
      <xdr:rowOff>95250</xdr:rowOff>
    </xdr:from>
    <xdr:ext cx="3857625" cy="2009775"/>
    <xdr:graphicFrame>
      <xdr:nvGraphicFramePr>
        <xdr:cNvPr id="61" name="Chart 61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2"/>
        </a:graphicData>
      </a:graphic>
    </xdr:graphicFrame>
    <xdr:clientData fLocksWithSheet="0"/>
  </xdr:oneCellAnchor>
  <xdr:oneCellAnchor>
    <xdr:from>
      <xdr:col>0</xdr:col>
      <xdr:colOff>180975</xdr:colOff>
      <xdr:row>253</xdr:row>
      <xdr:rowOff>95250</xdr:rowOff>
    </xdr:from>
    <xdr:ext cx="3857625" cy="2009775"/>
    <xdr:graphicFrame>
      <xdr:nvGraphicFramePr>
        <xdr:cNvPr id="62" name="Chart 62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3"/>
        </a:graphicData>
      </a:graphic>
    </xdr:graphicFrame>
    <xdr:clientData fLocksWithSheet="0"/>
  </xdr:oneCellAnchor>
  <xdr:oneCellAnchor>
    <xdr:from>
      <xdr:col>4</xdr:col>
      <xdr:colOff>342900</xdr:colOff>
      <xdr:row>253</xdr:row>
      <xdr:rowOff>95250</xdr:rowOff>
    </xdr:from>
    <xdr:ext cx="3857625" cy="2009775"/>
    <xdr:graphicFrame>
      <xdr:nvGraphicFramePr>
        <xdr:cNvPr id="63" name="Chart 63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4"/>
        </a:graphicData>
      </a:graphic>
    </xdr:graphicFrame>
    <xdr:clientData fLocksWithSheet="0"/>
  </xdr:oneCellAnchor>
  <xdr:oneCellAnchor>
    <xdr:from>
      <xdr:col>0</xdr:col>
      <xdr:colOff>180975</xdr:colOff>
      <xdr:row>264</xdr:row>
      <xdr:rowOff>95250</xdr:rowOff>
    </xdr:from>
    <xdr:ext cx="3857625" cy="2009775"/>
    <xdr:graphicFrame>
      <xdr:nvGraphicFramePr>
        <xdr:cNvPr id="64" name="Chart 64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5"/>
        </a:graphicData>
      </a:graphic>
    </xdr:graphicFrame>
    <xdr:clientData fLocksWithSheet="0"/>
  </xdr:oneCellAnchor>
  <xdr:oneCellAnchor>
    <xdr:from>
      <xdr:col>4</xdr:col>
      <xdr:colOff>342900</xdr:colOff>
      <xdr:row>264</xdr:row>
      <xdr:rowOff>95250</xdr:rowOff>
    </xdr:from>
    <xdr:ext cx="3857625" cy="2009775"/>
    <xdr:graphicFrame>
      <xdr:nvGraphicFramePr>
        <xdr:cNvPr id="65" name="Chart 65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6"/>
        </a:graphicData>
      </a:graphic>
    </xdr:graphicFrame>
    <xdr:clientData fLocksWithSheet="0"/>
  </xdr:oneCellAnchor>
  <xdr:oneCellAnchor>
    <xdr:from>
      <xdr:col>8</xdr:col>
      <xdr:colOff>495300</xdr:colOff>
      <xdr:row>253</xdr:row>
      <xdr:rowOff>95250</xdr:rowOff>
    </xdr:from>
    <xdr:ext cx="3857625" cy="2009775"/>
    <xdr:graphicFrame>
      <xdr:nvGraphicFramePr>
        <xdr:cNvPr id="66" name="Chart 66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7"/>
        </a:graphicData>
      </a:graphic>
    </xdr:graphicFrame>
    <xdr:clientData fLocksWithSheet="0"/>
  </xdr:oneCellAnchor>
  <xdr:oneCellAnchor>
    <xdr:from>
      <xdr:col>8</xdr:col>
      <xdr:colOff>495300</xdr:colOff>
      <xdr:row>264</xdr:row>
      <xdr:rowOff>95250</xdr:rowOff>
    </xdr:from>
    <xdr:ext cx="3857625" cy="2009775"/>
    <xdr:graphicFrame>
      <xdr:nvGraphicFramePr>
        <xdr:cNvPr id="67" name="Chart 67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8"/>
        </a:graphicData>
      </a:graphic>
    </xdr:graphicFrame>
    <xdr:clientData fLocksWithSheet="0"/>
  </xdr:oneCellAnchor>
  <xdr:oneCellAnchor>
    <xdr:from>
      <xdr:col>12</xdr:col>
      <xdr:colOff>657225</xdr:colOff>
      <xdr:row>253</xdr:row>
      <xdr:rowOff>95250</xdr:rowOff>
    </xdr:from>
    <xdr:ext cx="3857625" cy="2009775"/>
    <xdr:graphicFrame>
      <xdr:nvGraphicFramePr>
        <xdr:cNvPr id="68" name="Chart 68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9"/>
        </a:graphicData>
      </a:graphic>
    </xdr:graphicFrame>
    <xdr:clientData fLocksWithSheet="0"/>
  </xdr:oneCellAnchor>
  <xdr:oneCellAnchor>
    <xdr:from>
      <xdr:col>12</xdr:col>
      <xdr:colOff>657225</xdr:colOff>
      <xdr:row>264</xdr:row>
      <xdr:rowOff>95250</xdr:rowOff>
    </xdr:from>
    <xdr:ext cx="3857625" cy="2009775"/>
    <xdr:graphicFrame>
      <xdr:nvGraphicFramePr>
        <xdr:cNvPr id="69" name="Chart 69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0"/>
        </a:graphicData>
      </a:graphic>
    </xdr:graphicFrame>
    <xdr:clientData fLocksWithSheet="0"/>
  </xdr:oneCellAnchor>
  <xdr:oneCellAnchor>
    <xdr:from>
      <xdr:col>12</xdr:col>
      <xdr:colOff>657225</xdr:colOff>
      <xdr:row>275</xdr:row>
      <xdr:rowOff>95250</xdr:rowOff>
    </xdr:from>
    <xdr:ext cx="3857625" cy="2009775"/>
    <xdr:graphicFrame>
      <xdr:nvGraphicFramePr>
        <xdr:cNvPr id="70" name="Chart 70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1"/>
        </a:graphicData>
      </a:graphic>
    </xdr:graphicFrame>
    <xdr:clientData fLocksWithSheet="0"/>
  </xdr:oneCellAnchor>
  <xdr:oneCellAnchor>
    <xdr:from>
      <xdr:col>12</xdr:col>
      <xdr:colOff>657225</xdr:colOff>
      <xdr:row>286</xdr:row>
      <xdr:rowOff>95250</xdr:rowOff>
    </xdr:from>
    <xdr:ext cx="3857625" cy="2009775"/>
    <xdr:graphicFrame>
      <xdr:nvGraphicFramePr>
        <xdr:cNvPr id="71" name="Chart 71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2"/>
        </a:graphicData>
      </a:graphic>
    </xdr:graphicFrame>
    <xdr:clientData fLocksWithSheet="0"/>
  </xdr:oneCellAnchor>
  <xdr:oneCellAnchor>
    <xdr:from>
      <xdr:col>8</xdr:col>
      <xdr:colOff>495300</xdr:colOff>
      <xdr:row>286</xdr:row>
      <xdr:rowOff>95250</xdr:rowOff>
    </xdr:from>
    <xdr:ext cx="3857625" cy="2009775"/>
    <xdr:graphicFrame>
      <xdr:nvGraphicFramePr>
        <xdr:cNvPr id="72" name="Chart 72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3"/>
        </a:graphicData>
      </a:graphic>
    </xdr:graphicFrame>
    <xdr:clientData fLocksWithSheet="0"/>
  </xdr:oneCellAnchor>
  <xdr:oneCellAnchor>
    <xdr:from>
      <xdr:col>8</xdr:col>
      <xdr:colOff>495300</xdr:colOff>
      <xdr:row>275</xdr:row>
      <xdr:rowOff>95250</xdr:rowOff>
    </xdr:from>
    <xdr:ext cx="3857625" cy="2009775"/>
    <xdr:graphicFrame>
      <xdr:nvGraphicFramePr>
        <xdr:cNvPr id="73" name="Chart 73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4"/>
        </a:graphicData>
      </a:graphic>
    </xdr:graphicFrame>
    <xdr:clientData fLocksWithSheet="0"/>
  </xdr:oneCellAnchor>
  <xdr:oneCellAnchor>
    <xdr:from>
      <xdr:col>4</xdr:col>
      <xdr:colOff>342900</xdr:colOff>
      <xdr:row>275</xdr:row>
      <xdr:rowOff>95250</xdr:rowOff>
    </xdr:from>
    <xdr:ext cx="3857625" cy="2009775"/>
    <xdr:graphicFrame>
      <xdr:nvGraphicFramePr>
        <xdr:cNvPr id="74" name="Chart 74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5"/>
        </a:graphicData>
      </a:graphic>
    </xdr:graphicFrame>
    <xdr:clientData fLocksWithSheet="0"/>
  </xdr:oneCellAnchor>
  <xdr:oneCellAnchor>
    <xdr:from>
      <xdr:col>4</xdr:col>
      <xdr:colOff>342900</xdr:colOff>
      <xdr:row>286</xdr:row>
      <xdr:rowOff>95250</xdr:rowOff>
    </xdr:from>
    <xdr:ext cx="3857625" cy="2009775"/>
    <xdr:graphicFrame>
      <xdr:nvGraphicFramePr>
        <xdr:cNvPr id="75" name="Chart 75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6"/>
        </a:graphicData>
      </a:graphic>
    </xdr:graphicFrame>
    <xdr:clientData fLocksWithSheet="0"/>
  </xdr:oneCellAnchor>
  <xdr:oneCellAnchor>
    <xdr:from>
      <xdr:col>0</xdr:col>
      <xdr:colOff>180975</xdr:colOff>
      <xdr:row>286</xdr:row>
      <xdr:rowOff>95250</xdr:rowOff>
    </xdr:from>
    <xdr:ext cx="3857625" cy="2009775"/>
    <xdr:graphicFrame>
      <xdr:nvGraphicFramePr>
        <xdr:cNvPr id="76" name="Chart 76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7"/>
        </a:graphicData>
      </a:graphic>
    </xdr:graphicFrame>
    <xdr:clientData fLocksWithSheet="0"/>
  </xdr:oneCellAnchor>
  <xdr:oneCellAnchor>
    <xdr:from>
      <xdr:col>0</xdr:col>
      <xdr:colOff>180975</xdr:colOff>
      <xdr:row>275</xdr:row>
      <xdr:rowOff>95250</xdr:rowOff>
    </xdr:from>
    <xdr:ext cx="3857625" cy="2009775"/>
    <xdr:graphicFrame>
      <xdr:nvGraphicFramePr>
        <xdr:cNvPr id="77" name="Chart 77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8"/>
        </a:graphicData>
      </a:graphic>
    </xdr:graphicFrame>
    <xdr:clientData fLocksWithSheet="0"/>
  </xdr:oneCellAnchor>
  <xdr:oneCellAnchor>
    <xdr:from>
      <xdr:col>12</xdr:col>
      <xdr:colOff>657225</xdr:colOff>
      <xdr:row>323</xdr:row>
      <xdr:rowOff>95250</xdr:rowOff>
    </xdr:from>
    <xdr:ext cx="3857625" cy="2009775"/>
    <xdr:graphicFrame>
      <xdr:nvGraphicFramePr>
        <xdr:cNvPr id="78" name="Chart 78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9"/>
        </a:graphicData>
      </a:graphic>
    </xdr:graphicFrame>
    <xdr:clientData fLocksWithSheet="0"/>
  </xdr:oneCellAnchor>
  <xdr:oneCellAnchor>
    <xdr:from>
      <xdr:col>12</xdr:col>
      <xdr:colOff>657225</xdr:colOff>
      <xdr:row>312</xdr:row>
      <xdr:rowOff>95250</xdr:rowOff>
    </xdr:from>
    <xdr:ext cx="3857625" cy="2009775"/>
    <xdr:graphicFrame>
      <xdr:nvGraphicFramePr>
        <xdr:cNvPr id="79" name="Chart 79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0"/>
        </a:graphicData>
      </a:graphic>
    </xdr:graphicFrame>
    <xdr:clientData fLocksWithSheet="0"/>
  </xdr:oneCellAnchor>
  <xdr:oneCellAnchor>
    <xdr:from>
      <xdr:col>12</xdr:col>
      <xdr:colOff>657225</xdr:colOff>
      <xdr:row>301</xdr:row>
      <xdr:rowOff>95250</xdr:rowOff>
    </xdr:from>
    <xdr:ext cx="3857625" cy="2009775"/>
    <xdr:graphicFrame>
      <xdr:nvGraphicFramePr>
        <xdr:cNvPr id="80" name="Chart 80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1"/>
        </a:graphicData>
      </a:graphic>
    </xdr:graphicFrame>
    <xdr:clientData fLocksWithSheet="0"/>
  </xdr:oneCellAnchor>
  <xdr:oneCellAnchor>
    <xdr:from>
      <xdr:col>12</xdr:col>
      <xdr:colOff>657225</xdr:colOff>
      <xdr:row>334</xdr:row>
      <xdr:rowOff>95250</xdr:rowOff>
    </xdr:from>
    <xdr:ext cx="3857625" cy="2009775"/>
    <xdr:graphicFrame>
      <xdr:nvGraphicFramePr>
        <xdr:cNvPr id="81" name="Chart 81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2"/>
        </a:graphicData>
      </a:graphic>
    </xdr:graphicFrame>
    <xdr:clientData fLocksWithSheet="0"/>
  </xdr:oneCellAnchor>
  <xdr:oneCellAnchor>
    <xdr:from>
      <xdr:col>8</xdr:col>
      <xdr:colOff>495300</xdr:colOff>
      <xdr:row>334</xdr:row>
      <xdr:rowOff>95250</xdr:rowOff>
    </xdr:from>
    <xdr:ext cx="3857625" cy="2009775"/>
    <xdr:graphicFrame>
      <xdr:nvGraphicFramePr>
        <xdr:cNvPr id="82" name="Chart 82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3"/>
        </a:graphicData>
      </a:graphic>
    </xdr:graphicFrame>
    <xdr:clientData fLocksWithSheet="0"/>
  </xdr:oneCellAnchor>
  <xdr:oneCellAnchor>
    <xdr:from>
      <xdr:col>8</xdr:col>
      <xdr:colOff>495300</xdr:colOff>
      <xdr:row>323</xdr:row>
      <xdr:rowOff>95250</xdr:rowOff>
    </xdr:from>
    <xdr:ext cx="3857625" cy="2009775"/>
    <xdr:graphicFrame>
      <xdr:nvGraphicFramePr>
        <xdr:cNvPr id="83" name="Chart 83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4"/>
        </a:graphicData>
      </a:graphic>
    </xdr:graphicFrame>
    <xdr:clientData fLocksWithSheet="0"/>
  </xdr:oneCellAnchor>
  <xdr:oneCellAnchor>
    <xdr:from>
      <xdr:col>8</xdr:col>
      <xdr:colOff>495300</xdr:colOff>
      <xdr:row>312</xdr:row>
      <xdr:rowOff>95250</xdr:rowOff>
    </xdr:from>
    <xdr:ext cx="3857625" cy="2009775"/>
    <xdr:graphicFrame>
      <xdr:nvGraphicFramePr>
        <xdr:cNvPr id="84" name="Chart 84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5"/>
        </a:graphicData>
      </a:graphic>
    </xdr:graphicFrame>
    <xdr:clientData fLocksWithSheet="0"/>
  </xdr:oneCellAnchor>
  <xdr:oneCellAnchor>
    <xdr:from>
      <xdr:col>8</xdr:col>
      <xdr:colOff>495300</xdr:colOff>
      <xdr:row>301</xdr:row>
      <xdr:rowOff>95250</xdr:rowOff>
    </xdr:from>
    <xdr:ext cx="3857625" cy="2009775"/>
    <xdr:graphicFrame>
      <xdr:nvGraphicFramePr>
        <xdr:cNvPr id="85" name="Chart 85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6"/>
        </a:graphicData>
      </a:graphic>
    </xdr:graphicFrame>
    <xdr:clientData fLocksWithSheet="0"/>
  </xdr:oneCellAnchor>
  <xdr:oneCellAnchor>
    <xdr:from>
      <xdr:col>4</xdr:col>
      <xdr:colOff>342900</xdr:colOff>
      <xdr:row>301</xdr:row>
      <xdr:rowOff>95250</xdr:rowOff>
    </xdr:from>
    <xdr:ext cx="3857625" cy="2009775"/>
    <xdr:graphicFrame>
      <xdr:nvGraphicFramePr>
        <xdr:cNvPr id="86" name="Chart 86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7"/>
        </a:graphicData>
      </a:graphic>
    </xdr:graphicFrame>
    <xdr:clientData fLocksWithSheet="0"/>
  </xdr:oneCellAnchor>
  <xdr:oneCellAnchor>
    <xdr:from>
      <xdr:col>4</xdr:col>
      <xdr:colOff>342900</xdr:colOff>
      <xdr:row>312</xdr:row>
      <xdr:rowOff>95250</xdr:rowOff>
    </xdr:from>
    <xdr:ext cx="3857625" cy="2009775"/>
    <xdr:graphicFrame>
      <xdr:nvGraphicFramePr>
        <xdr:cNvPr id="87" name="Chart 87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8"/>
        </a:graphicData>
      </a:graphic>
    </xdr:graphicFrame>
    <xdr:clientData fLocksWithSheet="0"/>
  </xdr:oneCellAnchor>
  <xdr:oneCellAnchor>
    <xdr:from>
      <xdr:col>4</xdr:col>
      <xdr:colOff>342900</xdr:colOff>
      <xdr:row>323</xdr:row>
      <xdr:rowOff>95250</xdr:rowOff>
    </xdr:from>
    <xdr:ext cx="3857625" cy="2009775"/>
    <xdr:graphicFrame>
      <xdr:nvGraphicFramePr>
        <xdr:cNvPr id="88" name="Chart 88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9"/>
        </a:graphicData>
      </a:graphic>
    </xdr:graphicFrame>
    <xdr:clientData fLocksWithSheet="0"/>
  </xdr:oneCellAnchor>
  <xdr:oneCellAnchor>
    <xdr:from>
      <xdr:col>4</xdr:col>
      <xdr:colOff>342900</xdr:colOff>
      <xdr:row>334</xdr:row>
      <xdr:rowOff>95250</xdr:rowOff>
    </xdr:from>
    <xdr:ext cx="3857625" cy="2009775"/>
    <xdr:graphicFrame>
      <xdr:nvGraphicFramePr>
        <xdr:cNvPr id="89" name="Chart 89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0"/>
        </a:graphicData>
      </a:graphic>
    </xdr:graphicFrame>
    <xdr:clientData fLocksWithSheet="0"/>
  </xdr:oneCellAnchor>
  <xdr:oneCellAnchor>
    <xdr:from>
      <xdr:col>0</xdr:col>
      <xdr:colOff>180975</xdr:colOff>
      <xdr:row>334</xdr:row>
      <xdr:rowOff>95250</xdr:rowOff>
    </xdr:from>
    <xdr:ext cx="3857625" cy="2009775"/>
    <xdr:graphicFrame>
      <xdr:nvGraphicFramePr>
        <xdr:cNvPr id="90" name="Chart 90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1"/>
        </a:graphicData>
      </a:graphic>
    </xdr:graphicFrame>
    <xdr:clientData fLocksWithSheet="0"/>
  </xdr:oneCellAnchor>
  <xdr:oneCellAnchor>
    <xdr:from>
      <xdr:col>0</xdr:col>
      <xdr:colOff>180975</xdr:colOff>
      <xdr:row>323</xdr:row>
      <xdr:rowOff>95250</xdr:rowOff>
    </xdr:from>
    <xdr:ext cx="3857625" cy="2009775"/>
    <xdr:graphicFrame>
      <xdr:nvGraphicFramePr>
        <xdr:cNvPr id="91" name="Chart 91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2"/>
        </a:graphicData>
      </a:graphic>
    </xdr:graphicFrame>
    <xdr:clientData fLocksWithSheet="0"/>
  </xdr:oneCellAnchor>
  <xdr:oneCellAnchor>
    <xdr:from>
      <xdr:col>0</xdr:col>
      <xdr:colOff>180975</xdr:colOff>
      <xdr:row>312</xdr:row>
      <xdr:rowOff>95250</xdr:rowOff>
    </xdr:from>
    <xdr:ext cx="3857625" cy="2009775"/>
    <xdr:graphicFrame>
      <xdr:nvGraphicFramePr>
        <xdr:cNvPr id="92" name="Chart 92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3"/>
        </a:graphicData>
      </a:graphic>
    </xdr:graphicFrame>
    <xdr:clientData fLocksWithSheet="0"/>
  </xdr:oneCellAnchor>
  <xdr:oneCellAnchor>
    <xdr:from>
      <xdr:col>0</xdr:col>
      <xdr:colOff>180975</xdr:colOff>
      <xdr:row>301</xdr:row>
      <xdr:rowOff>95250</xdr:rowOff>
    </xdr:from>
    <xdr:ext cx="3857625" cy="2009775"/>
    <xdr:graphicFrame>
      <xdr:nvGraphicFramePr>
        <xdr:cNvPr id="93" name="Chart 93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4"/>
        </a:graphicData>
      </a:graphic>
    </xdr:graphicFrame>
    <xdr:clientData fLocksWithSheet="0"/>
  </xdr:oneCellAnchor>
  <xdr:oneCellAnchor>
    <xdr:from>
      <xdr:col>0</xdr:col>
      <xdr:colOff>180975</xdr:colOff>
      <xdr:row>205</xdr:row>
      <xdr:rowOff>95250</xdr:rowOff>
    </xdr:from>
    <xdr:ext cx="3857625" cy="2009775"/>
    <xdr:graphicFrame>
      <xdr:nvGraphicFramePr>
        <xdr:cNvPr id="94" name="Chart 94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5"/>
        </a:graphicData>
      </a:graphic>
    </xdr:graphicFrame>
    <xdr:clientData fLocksWithSheet="0"/>
  </xdr:oneCellAnchor>
  <xdr:oneCellAnchor>
    <xdr:from>
      <xdr:col>4</xdr:col>
      <xdr:colOff>342900</xdr:colOff>
      <xdr:row>205</xdr:row>
      <xdr:rowOff>95250</xdr:rowOff>
    </xdr:from>
    <xdr:ext cx="3857625" cy="2009775"/>
    <xdr:graphicFrame>
      <xdr:nvGraphicFramePr>
        <xdr:cNvPr id="95" name="Chart 95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6"/>
        </a:graphicData>
      </a:graphic>
    </xdr:graphicFrame>
    <xdr:clientData fLocksWithSheet="0"/>
  </xdr:oneCellAnchor>
  <xdr:oneCellAnchor>
    <xdr:from>
      <xdr:col>8</xdr:col>
      <xdr:colOff>495300</xdr:colOff>
      <xdr:row>205</xdr:row>
      <xdr:rowOff>95250</xdr:rowOff>
    </xdr:from>
    <xdr:ext cx="3857625" cy="2009775"/>
    <xdr:graphicFrame>
      <xdr:nvGraphicFramePr>
        <xdr:cNvPr id="96" name="Chart 96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7"/>
        </a:graphicData>
      </a:graphic>
    </xdr:graphicFrame>
    <xdr:clientData fLocksWithSheet="0"/>
  </xdr:oneCellAnchor>
  <xdr:oneCellAnchor>
    <xdr:from>
      <xdr:col>12</xdr:col>
      <xdr:colOff>657225</xdr:colOff>
      <xdr:row>205</xdr:row>
      <xdr:rowOff>95250</xdr:rowOff>
    </xdr:from>
    <xdr:ext cx="3857625" cy="2009775"/>
    <xdr:graphicFrame>
      <xdr:nvGraphicFramePr>
        <xdr:cNvPr id="97" name="Chart 97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8"/>
        </a:graphicData>
      </a:graphic>
    </xdr:graphicFrame>
    <xdr:clientData fLocksWithSheet="0"/>
  </xdr:oneCellAnchor>
  <xdr:oneCellAnchor>
    <xdr:from>
      <xdr:col>12</xdr:col>
      <xdr:colOff>657225</xdr:colOff>
      <xdr:row>216</xdr:row>
      <xdr:rowOff>95250</xdr:rowOff>
    </xdr:from>
    <xdr:ext cx="3857625" cy="2009775"/>
    <xdr:graphicFrame>
      <xdr:nvGraphicFramePr>
        <xdr:cNvPr id="98" name="Chart 98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9"/>
        </a:graphicData>
      </a:graphic>
    </xdr:graphicFrame>
    <xdr:clientData fLocksWithSheet="0"/>
  </xdr:oneCellAnchor>
  <xdr:oneCellAnchor>
    <xdr:from>
      <xdr:col>8</xdr:col>
      <xdr:colOff>495300</xdr:colOff>
      <xdr:row>216</xdr:row>
      <xdr:rowOff>95250</xdr:rowOff>
    </xdr:from>
    <xdr:ext cx="3857625" cy="2009775"/>
    <xdr:graphicFrame>
      <xdr:nvGraphicFramePr>
        <xdr:cNvPr id="99" name="Chart 99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0"/>
        </a:graphicData>
      </a:graphic>
    </xdr:graphicFrame>
    <xdr:clientData fLocksWithSheet="0"/>
  </xdr:oneCellAnchor>
  <xdr:oneCellAnchor>
    <xdr:from>
      <xdr:col>4</xdr:col>
      <xdr:colOff>342900</xdr:colOff>
      <xdr:row>216</xdr:row>
      <xdr:rowOff>95250</xdr:rowOff>
    </xdr:from>
    <xdr:ext cx="3857625" cy="2009775"/>
    <xdr:graphicFrame>
      <xdr:nvGraphicFramePr>
        <xdr:cNvPr id="100" name="Chart 100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1"/>
        </a:graphicData>
      </a:graphic>
    </xdr:graphicFrame>
    <xdr:clientData fLocksWithSheet="0"/>
  </xdr:oneCellAnchor>
  <xdr:oneCellAnchor>
    <xdr:from>
      <xdr:col>0</xdr:col>
      <xdr:colOff>180975</xdr:colOff>
      <xdr:row>216</xdr:row>
      <xdr:rowOff>95250</xdr:rowOff>
    </xdr:from>
    <xdr:ext cx="3857625" cy="2009775"/>
    <xdr:graphicFrame>
      <xdr:nvGraphicFramePr>
        <xdr:cNvPr id="101" name="Chart 101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2"/>
        </a:graphicData>
      </a:graphic>
    </xdr:graphicFrame>
    <xdr:clientData fLocksWithSheet="0"/>
  </xdr:oneCellAnchor>
  <xdr:oneCellAnchor>
    <xdr:from>
      <xdr:col>0</xdr:col>
      <xdr:colOff>180975</xdr:colOff>
      <xdr:row>227</xdr:row>
      <xdr:rowOff>95250</xdr:rowOff>
    </xdr:from>
    <xdr:ext cx="3857625" cy="2009775"/>
    <xdr:graphicFrame>
      <xdr:nvGraphicFramePr>
        <xdr:cNvPr id="102" name="Chart 102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3"/>
        </a:graphicData>
      </a:graphic>
    </xdr:graphicFrame>
    <xdr:clientData fLocksWithSheet="0"/>
  </xdr:oneCellAnchor>
  <xdr:oneCellAnchor>
    <xdr:from>
      <xdr:col>4</xdr:col>
      <xdr:colOff>342900</xdr:colOff>
      <xdr:row>227</xdr:row>
      <xdr:rowOff>95250</xdr:rowOff>
    </xdr:from>
    <xdr:ext cx="3857625" cy="2009775"/>
    <xdr:graphicFrame>
      <xdr:nvGraphicFramePr>
        <xdr:cNvPr id="103" name="Chart 103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4"/>
        </a:graphicData>
      </a:graphic>
    </xdr:graphicFrame>
    <xdr:clientData fLocksWithSheet="0"/>
  </xdr:oneCellAnchor>
  <xdr:oneCellAnchor>
    <xdr:from>
      <xdr:col>8</xdr:col>
      <xdr:colOff>495300</xdr:colOff>
      <xdr:row>227</xdr:row>
      <xdr:rowOff>95250</xdr:rowOff>
    </xdr:from>
    <xdr:ext cx="3857625" cy="2009775"/>
    <xdr:graphicFrame>
      <xdr:nvGraphicFramePr>
        <xdr:cNvPr id="104" name="Chart 104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5"/>
        </a:graphicData>
      </a:graphic>
    </xdr:graphicFrame>
    <xdr:clientData fLocksWithSheet="0"/>
  </xdr:oneCellAnchor>
  <xdr:oneCellAnchor>
    <xdr:from>
      <xdr:col>12</xdr:col>
      <xdr:colOff>657225</xdr:colOff>
      <xdr:row>227</xdr:row>
      <xdr:rowOff>95250</xdr:rowOff>
    </xdr:from>
    <xdr:ext cx="3857625" cy="2009775"/>
    <xdr:graphicFrame>
      <xdr:nvGraphicFramePr>
        <xdr:cNvPr id="105" name="Chart 105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6"/>
        </a:graphicData>
      </a:graphic>
    </xdr:graphicFrame>
    <xdr:clientData fLocksWithSheet="0"/>
  </xdr:oneCellAnchor>
  <xdr:oneCellAnchor>
    <xdr:from>
      <xdr:col>12</xdr:col>
      <xdr:colOff>657225</xdr:colOff>
      <xdr:row>238</xdr:row>
      <xdr:rowOff>95250</xdr:rowOff>
    </xdr:from>
    <xdr:ext cx="3857625" cy="2009775"/>
    <xdr:graphicFrame>
      <xdr:nvGraphicFramePr>
        <xdr:cNvPr id="106" name="Chart 106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7"/>
        </a:graphicData>
      </a:graphic>
    </xdr:graphicFrame>
    <xdr:clientData fLocksWithSheet="0"/>
  </xdr:oneCellAnchor>
  <xdr:oneCellAnchor>
    <xdr:from>
      <xdr:col>8</xdr:col>
      <xdr:colOff>495300</xdr:colOff>
      <xdr:row>238</xdr:row>
      <xdr:rowOff>95250</xdr:rowOff>
    </xdr:from>
    <xdr:ext cx="3857625" cy="2009775"/>
    <xdr:graphicFrame>
      <xdr:nvGraphicFramePr>
        <xdr:cNvPr id="107" name="Chart 107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8"/>
        </a:graphicData>
      </a:graphic>
    </xdr:graphicFrame>
    <xdr:clientData fLocksWithSheet="0"/>
  </xdr:oneCellAnchor>
  <xdr:oneCellAnchor>
    <xdr:from>
      <xdr:col>4</xdr:col>
      <xdr:colOff>342900</xdr:colOff>
      <xdr:row>238</xdr:row>
      <xdr:rowOff>95250</xdr:rowOff>
    </xdr:from>
    <xdr:ext cx="3857625" cy="2009775"/>
    <xdr:graphicFrame>
      <xdr:nvGraphicFramePr>
        <xdr:cNvPr id="108" name="Chart 108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9"/>
        </a:graphicData>
      </a:graphic>
    </xdr:graphicFrame>
    <xdr:clientData fLocksWithSheet="0"/>
  </xdr:oneCellAnchor>
  <xdr:oneCellAnchor>
    <xdr:from>
      <xdr:col>0</xdr:col>
      <xdr:colOff>180975</xdr:colOff>
      <xdr:row>238</xdr:row>
      <xdr:rowOff>95250</xdr:rowOff>
    </xdr:from>
    <xdr:ext cx="3857625" cy="2009775"/>
    <xdr:graphicFrame>
      <xdr:nvGraphicFramePr>
        <xdr:cNvPr id="109" name="Chart 109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0"/>
        </a:graphicData>
      </a:graphic>
    </xdr:graphicFrame>
    <xdr:clientData fLocksWithSheet="0"/>
  </xdr:oneCellAnchor>
  <xdr:oneCellAnchor>
    <xdr:from>
      <xdr:col>0</xdr:col>
      <xdr:colOff>228600</xdr:colOff>
      <xdr:row>11</xdr:row>
      <xdr:rowOff>133350</xdr:rowOff>
    </xdr:from>
    <xdr:ext cx="5105400" cy="4152900"/>
    <xdr:graphicFrame>
      <xdr:nvGraphicFramePr>
        <xdr:cNvPr id="110" name="Chart 110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1"/>
        </a:graphicData>
      </a:graphic>
    </xdr:graphicFrame>
    <xdr:clientData fLocksWithSheet="0"/>
  </xdr:oneCellAnchor>
  <xdr:oneCellAnchor>
    <xdr:from>
      <xdr:col>11</xdr:col>
      <xdr:colOff>438150</xdr:colOff>
      <xdr:row>33</xdr:row>
      <xdr:rowOff>47625</xdr:rowOff>
    </xdr:from>
    <xdr:ext cx="5105400" cy="4152900"/>
    <xdr:graphicFrame>
      <xdr:nvGraphicFramePr>
        <xdr:cNvPr id="111" name="Chart 111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2"/>
        </a:graphicData>
      </a:graphic>
    </xdr:graphicFrame>
    <xdr:clientData fLocksWithSheet="0"/>
  </xdr:oneCellAnchor>
  <xdr:oneCellAnchor>
    <xdr:from>
      <xdr:col>0</xdr:col>
      <xdr:colOff>228600</xdr:colOff>
      <xdr:row>33</xdr:row>
      <xdr:rowOff>47625</xdr:rowOff>
    </xdr:from>
    <xdr:ext cx="5105400" cy="4152900"/>
    <xdr:graphicFrame>
      <xdr:nvGraphicFramePr>
        <xdr:cNvPr id="112" name="Chart 112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3"/>
        </a:graphicData>
      </a:graphic>
    </xdr:graphicFrame>
    <xdr:clientData fLocksWithSheet="0"/>
  </xdr:oneCellAnchor>
  <xdr:oneCellAnchor>
    <xdr:from>
      <xdr:col>5</xdr:col>
      <xdr:colOff>495300</xdr:colOff>
      <xdr:row>11</xdr:row>
      <xdr:rowOff>133350</xdr:rowOff>
    </xdr:from>
    <xdr:ext cx="5391150" cy="4152900"/>
    <xdr:graphicFrame>
      <xdr:nvGraphicFramePr>
        <xdr:cNvPr id="113" name="Chart 113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4"/>
        </a:graphicData>
      </a:graphic>
    </xdr:graphicFrame>
    <xdr:clientData fLocksWithSheet="0"/>
  </xdr:oneCellAnchor>
  <xdr:oneCellAnchor>
    <xdr:from>
      <xdr:col>5</xdr:col>
      <xdr:colOff>495300</xdr:colOff>
      <xdr:row>33</xdr:row>
      <xdr:rowOff>47625</xdr:rowOff>
    </xdr:from>
    <xdr:ext cx="5391150" cy="4152900"/>
    <xdr:graphicFrame>
      <xdr:nvGraphicFramePr>
        <xdr:cNvPr id="114" name="Chart 114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5"/>
        </a:graphicData>
      </a:graphic>
    </xdr:graphicFrame>
    <xdr:clientData fLocksWithSheet="0"/>
  </xdr:oneCellAnchor>
  <xdr:oneCellAnchor>
    <xdr:from>
      <xdr:col>12</xdr:col>
      <xdr:colOff>657225</xdr:colOff>
      <xdr:row>382</xdr:row>
      <xdr:rowOff>95250</xdr:rowOff>
    </xdr:from>
    <xdr:ext cx="3857625" cy="2009775"/>
    <xdr:graphicFrame>
      <xdr:nvGraphicFramePr>
        <xdr:cNvPr id="115" name="Chart 115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6"/>
        </a:graphicData>
      </a:graphic>
    </xdr:graphicFrame>
    <xdr:clientData fLocksWithSheet="0"/>
  </xdr:oneCellAnchor>
  <xdr:oneCellAnchor>
    <xdr:from>
      <xdr:col>12</xdr:col>
      <xdr:colOff>657225</xdr:colOff>
      <xdr:row>371</xdr:row>
      <xdr:rowOff>95250</xdr:rowOff>
    </xdr:from>
    <xdr:ext cx="3857625" cy="2009775"/>
    <xdr:graphicFrame>
      <xdr:nvGraphicFramePr>
        <xdr:cNvPr id="116" name="Chart 116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7"/>
        </a:graphicData>
      </a:graphic>
    </xdr:graphicFrame>
    <xdr:clientData fLocksWithSheet="0"/>
  </xdr:oneCellAnchor>
  <xdr:oneCellAnchor>
    <xdr:from>
      <xdr:col>8</xdr:col>
      <xdr:colOff>495300</xdr:colOff>
      <xdr:row>371</xdr:row>
      <xdr:rowOff>95250</xdr:rowOff>
    </xdr:from>
    <xdr:ext cx="3857625" cy="2009775"/>
    <xdr:graphicFrame>
      <xdr:nvGraphicFramePr>
        <xdr:cNvPr id="117" name="Chart 117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8"/>
        </a:graphicData>
      </a:graphic>
    </xdr:graphicFrame>
    <xdr:clientData fLocksWithSheet="0"/>
  </xdr:oneCellAnchor>
  <xdr:oneCellAnchor>
    <xdr:from>
      <xdr:col>8</xdr:col>
      <xdr:colOff>495300</xdr:colOff>
      <xdr:row>382</xdr:row>
      <xdr:rowOff>95250</xdr:rowOff>
    </xdr:from>
    <xdr:ext cx="3857625" cy="2009775"/>
    <xdr:graphicFrame>
      <xdr:nvGraphicFramePr>
        <xdr:cNvPr id="118" name="Chart 118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9"/>
        </a:graphicData>
      </a:graphic>
    </xdr:graphicFrame>
    <xdr:clientData fLocksWithSheet="0"/>
  </xdr:oneCellAnchor>
  <xdr:oneCellAnchor>
    <xdr:from>
      <xdr:col>12</xdr:col>
      <xdr:colOff>657225</xdr:colOff>
      <xdr:row>360</xdr:row>
      <xdr:rowOff>95250</xdr:rowOff>
    </xdr:from>
    <xdr:ext cx="3857625" cy="2009775"/>
    <xdr:graphicFrame>
      <xdr:nvGraphicFramePr>
        <xdr:cNvPr id="119" name="Chart 119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0"/>
        </a:graphicData>
      </a:graphic>
    </xdr:graphicFrame>
    <xdr:clientData fLocksWithSheet="0"/>
  </xdr:oneCellAnchor>
  <xdr:oneCellAnchor>
    <xdr:from>
      <xdr:col>8</xdr:col>
      <xdr:colOff>495300</xdr:colOff>
      <xdr:row>360</xdr:row>
      <xdr:rowOff>95250</xdr:rowOff>
    </xdr:from>
    <xdr:ext cx="3857625" cy="2009775"/>
    <xdr:graphicFrame>
      <xdr:nvGraphicFramePr>
        <xdr:cNvPr id="120" name="Chart 120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1"/>
        </a:graphicData>
      </a:graphic>
    </xdr:graphicFrame>
    <xdr:clientData fLocksWithSheet="0"/>
  </xdr:oneCellAnchor>
  <xdr:oneCellAnchor>
    <xdr:from>
      <xdr:col>12</xdr:col>
      <xdr:colOff>657225</xdr:colOff>
      <xdr:row>349</xdr:row>
      <xdr:rowOff>95250</xdr:rowOff>
    </xdr:from>
    <xdr:ext cx="3857625" cy="2009775"/>
    <xdr:graphicFrame>
      <xdr:nvGraphicFramePr>
        <xdr:cNvPr id="121" name="Chart 121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2"/>
        </a:graphicData>
      </a:graphic>
    </xdr:graphicFrame>
    <xdr:clientData fLocksWithSheet="0"/>
  </xdr:oneCellAnchor>
  <xdr:oneCellAnchor>
    <xdr:from>
      <xdr:col>8</xdr:col>
      <xdr:colOff>495300</xdr:colOff>
      <xdr:row>349</xdr:row>
      <xdr:rowOff>95250</xdr:rowOff>
    </xdr:from>
    <xdr:ext cx="3857625" cy="2009775"/>
    <xdr:graphicFrame>
      <xdr:nvGraphicFramePr>
        <xdr:cNvPr id="122" name="Chart 122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3"/>
        </a:graphicData>
      </a:graphic>
    </xdr:graphicFrame>
    <xdr:clientData fLocksWithSheet="0"/>
  </xdr:oneCellAnchor>
  <xdr:oneCellAnchor>
    <xdr:from>
      <xdr:col>4</xdr:col>
      <xdr:colOff>342900</xdr:colOff>
      <xdr:row>349</xdr:row>
      <xdr:rowOff>95250</xdr:rowOff>
    </xdr:from>
    <xdr:ext cx="3857625" cy="2009775"/>
    <xdr:graphicFrame>
      <xdr:nvGraphicFramePr>
        <xdr:cNvPr id="123" name="Chart 123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4"/>
        </a:graphicData>
      </a:graphic>
    </xdr:graphicFrame>
    <xdr:clientData fLocksWithSheet="0"/>
  </xdr:oneCellAnchor>
  <xdr:oneCellAnchor>
    <xdr:from>
      <xdr:col>4</xdr:col>
      <xdr:colOff>342900</xdr:colOff>
      <xdr:row>360</xdr:row>
      <xdr:rowOff>95250</xdr:rowOff>
    </xdr:from>
    <xdr:ext cx="3857625" cy="2009775"/>
    <xdr:graphicFrame>
      <xdr:nvGraphicFramePr>
        <xdr:cNvPr id="124" name="Chart 124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5"/>
        </a:graphicData>
      </a:graphic>
    </xdr:graphicFrame>
    <xdr:clientData fLocksWithSheet="0"/>
  </xdr:oneCellAnchor>
  <xdr:oneCellAnchor>
    <xdr:from>
      <xdr:col>4</xdr:col>
      <xdr:colOff>342900</xdr:colOff>
      <xdr:row>371</xdr:row>
      <xdr:rowOff>95250</xdr:rowOff>
    </xdr:from>
    <xdr:ext cx="3857625" cy="2009775"/>
    <xdr:graphicFrame>
      <xdr:nvGraphicFramePr>
        <xdr:cNvPr id="125" name="Chart 125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6"/>
        </a:graphicData>
      </a:graphic>
    </xdr:graphicFrame>
    <xdr:clientData fLocksWithSheet="0"/>
  </xdr:oneCellAnchor>
  <xdr:oneCellAnchor>
    <xdr:from>
      <xdr:col>4</xdr:col>
      <xdr:colOff>342900</xdr:colOff>
      <xdr:row>382</xdr:row>
      <xdr:rowOff>95250</xdr:rowOff>
    </xdr:from>
    <xdr:ext cx="3857625" cy="2009775"/>
    <xdr:graphicFrame>
      <xdr:nvGraphicFramePr>
        <xdr:cNvPr id="126" name="Chart 126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7"/>
        </a:graphicData>
      </a:graphic>
    </xdr:graphicFrame>
    <xdr:clientData fLocksWithSheet="0"/>
  </xdr:oneCellAnchor>
  <xdr:oneCellAnchor>
    <xdr:from>
      <xdr:col>0</xdr:col>
      <xdr:colOff>180975</xdr:colOff>
      <xdr:row>382</xdr:row>
      <xdr:rowOff>95250</xdr:rowOff>
    </xdr:from>
    <xdr:ext cx="3857625" cy="2009775"/>
    <xdr:graphicFrame>
      <xdr:nvGraphicFramePr>
        <xdr:cNvPr id="127" name="Chart 127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8"/>
        </a:graphicData>
      </a:graphic>
    </xdr:graphicFrame>
    <xdr:clientData fLocksWithSheet="0"/>
  </xdr:oneCellAnchor>
  <xdr:oneCellAnchor>
    <xdr:from>
      <xdr:col>0</xdr:col>
      <xdr:colOff>180975</xdr:colOff>
      <xdr:row>371</xdr:row>
      <xdr:rowOff>95250</xdr:rowOff>
    </xdr:from>
    <xdr:ext cx="3857625" cy="2009775"/>
    <xdr:graphicFrame>
      <xdr:nvGraphicFramePr>
        <xdr:cNvPr id="128" name="Chart 128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9"/>
        </a:graphicData>
      </a:graphic>
    </xdr:graphicFrame>
    <xdr:clientData fLocksWithSheet="0"/>
  </xdr:oneCellAnchor>
  <xdr:oneCellAnchor>
    <xdr:from>
      <xdr:col>0</xdr:col>
      <xdr:colOff>180975</xdr:colOff>
      <xdr:row>360</xdr:row>
      <xdr:rowOff>95250</xdr:rowOff>
    </xdr:from>
    <xdr:ext cx="3857625" cy="2009775"/>
    <xdr:graphicFrame>
      <xdr:nvGraphicFramePr>
        <xdr:cNvPr id="129" name="Chart 129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0"/>
        </a:graphicData>
      </a:graphic>
    </xdr:graphicFrame>
    <xdr:clientData fLocksWithSheet="0"/>
  </xdr:oneCellAnchor>
  <xdr:oneCellAnchor>
    <xdr:from>
      <xdr:col>0</xdr:col>
      <xdr:colOff>180975</xdr:colOff>
      <xdr:row>349</xdr:row>
      <xdr:rowOff>95250</xdr:rowOff>
    </xdr:from>
    <xdr:ext cx="3857625" cy="2009775"/>
    <xdr:graphicFrame>
      <xdr:nvGraphicFramePr>
        <xdr:cNvPr id="130" name="Chart 130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1"/>
        </a:graphicData>
      </a:graphic>
    </xdr:graphicFrame>
    <xdr:clientData fLocksWithSheet="0"/>
  </xdr:oneCellAnchor>
  <xdr:oneCellAnchor>
    <xdr:from>
      <xdr:col>0</xdr:col>
      <xdr:colOff>190500</xdr:colOff>
      <xdr:row>120</xdr:row>
      <xdr:rowOff>104775</xdr:rowOff>
    </xdr:from>
    <xdr:ext cx="3857625" cy="2009775"/>
    <xdr:graphicFrame>
      <xdr:nvGraphicFramePr>
        <xdr:cNvPr id="131" name="Chart 131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2"/>
        </a:graphicData>
      </a:graphic>
    </xdr:graphicFrame>
    <xdr:clientData fLocksWithSheet="0"/>
  </xdr:oneCellAnchor>
  <xdr:oneCellAnchor>
    <xdr:from>
      <xdr:col>0</xdr:col>
      <xdr:colOff>190500</xdr:colOff>
      <xdr:row>109</xdr:row>
      <xdr:rowOff>114300</xdr:rowOff>
    </xdr:from>
    <xdr:ext cx="3857625" cy="2009775"/>
    <xdr:graphicFrame>
      <xdr:nvGraphicFramePr>
        <xdr:cNvPr id="132" name="Chart 132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3"/>
        </a:graphicData>
      </a:graphic>
    </xdr:graphicFrame>
    <xdr:clientData fLocksWithSheet="0"/>
  </xdr:oneCellAnchor>
  <xdr:oneCellAnchor>
    <xdr:from>
      <xdr:col>4</xdr:col>
      <xdr:colOff>390525</xdr:colOff>
      <xdr:row>109</xdr:row>
      <xdr:rowOff>114300</xdr:rowOff>
    </xdr:from>
    <xdr:ext cx="3857625" cy="2009775"/>
    <xdr:graphicFrame>
      <xdr:nvGraphicFramePr>
        <xdr:cNvPr id="133" name="Chart 133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4"/>
        </a:graphicData>
      </a:graphic>
    </xdr:graphicFrame>
    <xdr:clientData fLocksWithSheet="0"/>
  </xdr:oneCellAnchor>
  <xdr:oneCellAnchor>
    <xdr:from>
      <xdr:col>4</xdr:col>
      <xdr:colOff>390525</xdr:colOff>
      <xdr:row>120</xdr:row>
      <xdr:rowOff>114300</xdr:rowOff>
    </xdr:from>
    <xdr:ext cx="3857625" cy="2009775"/>
    <xdr:graphicFrame>
      <xdr:nvGraphicFramePr>
        <xdr:cNvPr id="134" name="Chart 134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5"/>
        </a:graphicData>
      </a:graphic>
    </xdr:graphicFrame>
    <xdr:clientData fLocksWithSheet="0"/>
  </xdr:oneCellAnchor>
  <xdr:oneCellAnchor>
    <xdr:from>
      <xdr:col>0</xdr:col>
      <xdr:colOff>180975</xdr:colOff>
      <xdr:row>131</xdr:row>
      <xdr:rowOff>104775</xdr:rowOff>
    </xdr:from>
    <xdr:ext cx="3857625" cy="2009775"/>
    <xdr:graphicFrame>
      <xdr:nvGraphicFramePr>
        <xdr:cNvPr id="135" name="Chart 135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6"/>
        </a:graphicData>
      </a:graphic>
    </xdr:graphicFrame>
    <xdr:clientData fLocksWithSheet="0"/>
  </xdr:oneCellAnchor>
  <xdr:oneCellAnchor>
    <xdr:from>
      <xdr:col>4</xdr:col>
      <xdr:colOff>390525</xdr:colOff>
      <xdr:row>131</xdr:row>
      <xdr:rowOff>123825</xdr:rowOff>
    </xdr:from>
    <xdr:ext cx="3857625" cy="2009775"/>
    <xdr:graphicFrame>
      <xdr:nvGraphicFramePr>
        <xdr:cNvPr id="136" name="Chart 136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7"/>
        </a:graphicData>
      </a:graphic>
    </xdr:graphicFrame>
    <xdr:clientData fLocksWithSheet="0"/>
  </xdr:oneCellAnchor>
  <xdr:oneCellAnchor>
    <xdr:from>
      <xdr:col>0</xdr:col>
      <xdr:colOff>123825</xdr:colOff>
      <xdr:row>142</xdr:row>
      <xdr:rowOff>123825</xdr:rowOff>
    </xdr:from>
    <xdr:ext cx="3857625" cy="2009775"/>
    <xdr:graphicFrame>
      <xdr:nvGraphicFramePr>
        <xdr:cNvPr id="137" name="Chart 137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8"/>
        </a:graphicData>
      </a:graphic>
    </xdr:graphicFrame>
    <xdr:clientData fLocksWithSheet="0"/>
  </xdr:oneCellAnchor>
  <xdr:oneCellAnchor>
    <xdr:from>
      <xdr:col>4</xdr:col>
      <xdr:colOff>381000</xdr:colOff>
      <xdr:row>142</xdr:row>
      <xdr:rowOff>123825</xdr:rowOff>
    </xdr:from>
    <xdr:ext cx="3857625" cy="2009775"/>
    <xdr:graphicFrame>
      <xdr:nvGraphicFramePr>
        <xdr:cNvPr id="138" name="Chart 138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9"/>
        </a:graphicData>
      </a:graphic>
    </xdr:graphicFrame>
    <xdr:clientData fLocksWithSheet="0"/>
  </xdr:oneCellAnchor>
  <xdr:oneCellAnchor>
    <xdr:from>
      <xdr:col>9</xdr:col>
      <xdr:colOff>104775</xdr:colOff>
      <xdr:row>142</xdr:row>
      <xdr:rowOff>123825</xdr:rowOff>
    </xdr:from>
    <xdr:ext cx="3857625" cy="2009775"/>
    <xdr:graphicFrame>
      <xdr:nvGraphicFramePr>
        <xdr:cNvPr id="139" name="Chart 139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0"/>
        </a:graphicData>
      </a:graphic>
    </xdr:graphicFrame>
    <xdr:clientData fLocksWithSheet="0"/>
  </xdr:oneCellAnchor>
  <xdr:oneCellAnchor>
    <xdr:from>
      <xdr:col>8</xdr:col>
      <xdr:colOff>590550</xdr:colOff>
      <xdr:row>131</xdr:row>
      <xdr:rowOff>123825</xdr:rowOff>
    </xdr:from>
    <xdr:ext cx="3857625" cy="2009775"/>
    <xdr:graphicFrame>
      <xdr:nvGraphicFramePr>
        <xdr:cNvPr id="140" name="Chart 140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1"/>
        </a:graphicData>
      </a:graphic>
    </xdr:graphicFrame>
    <xdr:clientData fLocksWithSheet="0"/>
  </xdr:oneCellAnchor>
  <xdr:oneCellAnchor>
    <xdr:from>
      <xdr:col>8</xdr:col>
      <xdr:colOff>628650</xdr:colOff>
      <xdr:row>120</xdr:row>
      <xdr:rowOff>114300</xdr:rowOff>
    </xdr:from>
    <xdr:ext cx="3857625" cy="2009775"/>
    <xdr:graphicFrame>
      <xdr:nvGraphicFramePr>
        <xdr:cNvPr id="141" name="Chart 141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2"/>
        </a:graphicData>
      </a:graphic>
    </xdr:graphicFrame>
    <xdr:clientData fLocksWithSheet="0"/>
  </xdr:oneCellAnchor>
  <xdr:oneCellAnchor>
    <xdr:from>
      <xdr:col>8</xdr:col>
      <xdr:colOff>628650</xdr:colOff>
      <xdr:row>109</xdr:row>
      <xdr:rowOff>114300</xdr:rowOff>
    </xdr:from>
    <xdr:ext cx="3857625" cy="2009775"/>
    <xdr:graphicFrame>
      <xdr:nvGraphicFramePr>
        <xdr:cNvPr id="142" name="Chart 142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3"/>
        </a:graphicData>
      </a:graphic>
    </xdr:graphicFrame>
    <xdr:clientData fLocksWithSheet="0"/>
  </xdr:oneCellAnchor>
  <xdr:oneCellAnchor>
    <xdr:from>
      <xdr:col>12</xdr:col>
      <xdr:colOff>819150</xdr:colOff>
      <xdr:row>109</xdr:row>
      <xdr:rowOff>114300</xdr:rowOff>
    </xdr:from>
    <xdr:ext cx="3857625" cy="2009775"/>
    <xdr:graphicFrame>
      <xdr:nvGraphicFramePr>
        <xdr:cNvPr id="143" name="Chart 143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4"/>
        </a:graphicData>
      </a:graphic>
    </xdr:graphicFrame>
    <xdr:clientData fLocksWithSheet="0"/>
  </xdr:oneCellAnchor>
  <xdr:oneCellAnchor>
    <xdr:from>
      <xdr:col>12</xdr:col>
      <xdr:colOff>819150</xdr:colOff>
      <xdr:row>120</xdr:row>
      <xdr:rowOff>114300</xdr:rowOff>
    </xdr:from>
    <xdr:ext cx="3857625" cy="2009775"/>
    <xdr:graphicFrame>
      <xdr:nvGraphicFramePr>
        <xdr:cNvPr id="144" name="Chart 144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5"/>
        </a:graphicData>
      </a:graphic>
    </xdr:graphicFrame>
    <xdr:clientData fLocksWithSheet="0"/>
  </xdr:oneCellAnchor>
  <xdr:oneCellAnchor>
    <xdr:from>
      <xdr:col>12</xdr:col>
      <xdr:colOff>838200</xdr:colOff>
      <xdr:row>131</xdr:row>
      <xdr:rowOff>104775</xdr:rowOff>
    </xdr:from>
    <xdr:ext cx="3857625" cy="2009775"/>
    <xdr:graphicFrame>
      <xdr:nvGraphicFramePr>
        <xdr:cNvPr id="145" name="Chart 145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6"/>
        </a:graphicData>
      </a:graphic>
    </xdr:graphicFrame>
    <xdr:clientData fLocksWithSheet="0"/>
  </xdr:oneCellAnchor>
  <xdr:oneCellAnchor>
    <xdr:from>
      <xdr:col>13</xdr:col>
      <xdr:colOff>152400</xdr:colOff>
      <xdr:row>142</xdr:row>
      <xdr:rowOff>123825</xdr:rowOff>
    </xdr:from>
    <xdr:ext cx="3857625" cy="2009775"/>
    <xdr:graphicFrame>
      <xdr:nvGraphicFramePr>
        <xdr:cNvPr id="146" name="Chart 146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7"/>
        </a:graphicData>
      </a:graphic>
    </xdr:graphicFrame>
    <xdr:clientData fLocksWithSheet="0"/>
  </xdr:oneCellAnchor>
  <xdr:oneCellAnchor>
    <xdr:from>
      <xdr:col>11</xdr:col>
      <xdr:colOff>438150</xdr:colOff>
      <xdr:row>11</xdr:row>
      <xdr:rowOff>133350</xdr:rowOff>
    </xdr:from>
    <xdr:ext cx="5105400" cy="4152900"/>
    <xdr:graphicFrame>
      <xdr:nvGraphicFramePr>
        <xdr:cNvPr id="147" name="Chart 147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8"/>
        </a:graphicData>
      </a:graphic>
    </xdr:graphicFrame>
    <xdr:clientData fLocksWithSheet="0"/>
  </xdr:oneCellAnchor>
  <xdr:oneCellAnchor>
    <xdr:from>
      <xdr:col>0</xdr:col>
      <xdr:colOff>180975</xdr:colOff>
      <xdr:row>397</xdr:row>
      <xdr:rowOff>85725</xdr:rowOff>
    </xdr:from>
    <xdr:ext cx="3857625" cy="2009775"/>
    <xdr:graphicFrame>
      <xdr:nvGraphicFramePr>
        <xdr:cNvPr id="148" name="Chart 148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9"/>
        </a:graphicData>
      </a:graphic>
    </xdr:graphicFrame>
    <xdr:clientData fLocksWithSheet="0"/>
  </xdr:oneCellAnchor>
  <xdr:oneCellAnchor>
    <xdr:from>
      <xdr:col>4</xdr:col>
      <xdr:colOff>342900</xdr:colOff>
      <xdr:row>397</xdr:row>
      <xdr:rowOff>85725</xdr:rowOff>
    </xdr:from>
    <xdr:ext cx="3857625" cy="2009775"/>
    <xdr:graphicFrame>
      <xdr:nvGraphicFramePr>
        <xdr:cNvPr id="149" name="Chart 149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20"/>
        </a:graphicData>
      </a:graphic>
    </xdr:graphicFrame>
    <xdr:clientData fLocksWithSheet="0"/>
  </xdr:oneCellAnchor>
  <xdr:oneCellAnchor>
    <xdr:from>
      <xdr:col>9</xdr:col>
      <xdr:colOff>0</xdr:colOff>
      <xdr:row>397</xdr:row>
      <xdr:rowOff>85725</xdr:rowOff>
    </xdr:from>
    <xdr:ext cx="3857625" cy="2009775"/>
    <xdr:graphicFrame>
      <xdr:nvGraphicFramePr>
        <xdr:cNvPr id="150" name="Chart 150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21"/>
        </a:graphicData>
      </a:graphic>
    </xdr:graphicFrame>
    <xdr:clientData fLocksWithSheet="0"/>
  </xdr:oneCellAnchor>
  <xdr:oneCellAnchor>
    <xdr:from>
      <xdr:col>13</xdr:col>
      <xdr:colOff>9525</xdr:colOff>
      <xdr:row>397</xdr:row>
      <xdr:rowOff>85725</xdr:rowOff>
    </xdr:from>
    <xdr:ext cx="3857625" cy="2009775"/>
    <xdr:graphicFrame>
      <xdr:nvGraphicFramePr>
        <xdr:cNvPr id="151" name="Chart 151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22"/>
        </a:graphicData>
      </a:graphic>
    </xdr:graphicFrame>
    <xdr:clientData fLocksWithSheet="0"/>
  </xdr:oneCellAnchor>
  <xdr:oneCellAnchor>
    <xdr:from>
      <xdr:col>13</xdr:col>
      <xdr:colOff>9525</xdr:colOff>
      <xdr:row>408</xdr:row>
      <xdr:rowOff>85725</xdr:rowOff>
    </xdr:from>
    <xdr:ext cx="3857625" cy="2009775"/>
    <xdr:graphicFrame>
      <xdr:nvGraphicFramePr>
        <xdr:cNvPr id="152" name="Chart 152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23"/>
        </a:graphicData>
      </a:graphic>
    </xdr:graphicFrame>
    <xdr:clientData fLocksWithSheet="0"/>
  </xdr:oneCellAnchor>
  <xdr:oneCellAnchor>
    <xdr:from>
      <xdr:col>9</xdr:col>
      <xdr:colOff>0</xdr:colOff>
      <xdr:row>408</xdr:row>
      <xdr:rowOff>85725</xdr:rowOff>
    </xdr:from>
    <xdr:ext cx="3857625" cy="2009775"/>
    <xdr:graphicFrame>
      <xdr:nvGraphicFramePr>
        <xdr:cNvPr id="153" name="Chart 153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24"/>
        </a:graphicData>
      </a:graphic>
    </xdr:graphicFrame>
    <xdr:clientData fLocksWithSheet="0"/>
  </xdr:oneCellAnchor>
  <xdr:oneCellAnchor>
    <xdr:from>
      <xdr:col>4</xdr:col>
      <xdr:colOff>342900</xdr:colOff>
      <xdr:row>408</xdr:row>
      <xdr:rowOff>85725</xdr:rowOff>
    </xdr:from>
    <xdr:ext cx="3857625" cy="2009775"/>
    <xdr:graphicFrame>
      <xdr:nvGraphicFramePr>
        <xdr:cNvPr id="154" name="Chart 154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25"/>
        </a:graphicData>
      </a:graphic>
    </xdr:graphicFrame>
    <xdr:clientData fLocksWithSheet="0"/>
  </xdr:oneCellAnchor>
  <xdr:oneCellAnchor>
    <xdr:from>
      <xdr:col>0</xdr:col>
      <xdr:colOff>180975</xdr:colOff>
      <xdr:row>408</xdr:row>
      <xdr:rowOff>85725</xdr:rowOff>
    </xdr:from>
    <xdr:ext cx="3857625" cy="2009775"/>
    <xdr:graphicFrame>
      <xdr:nvGraphicFramePr>
        <xdr:cNvPr id="155" name="Chart 155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26"/>
        </a:graphicData>
      </a:graphic>
    </xdr:graphicFrame>
    <xdr:clientData fLocksWithSheet="0"/>
  </xdr:oneCellAnchor>
  <xdr:oneCellAnchor>
    <xdr:from>
      <xdr:col>0</xdr:col>
      <xdr:colOff>180975</xdr:colOff>
      <xdr:row>419</xdr:row>
      <xdr:rowOff>85725</xdr:rowOff>
    </xdr:from>
    <xdr:ext cx="3857625" cy="2009775"/>
    <xdr:graphicFrame>
      <xdr:nvGraphicFramePr>
        <xdr:cNvPr id="156" name="Chart 156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27"/>
        </a:graphicData>
      </a:graphic>
    </xdr:graphicFrame>
    <xdr:clientData fLocksWithSheet="0"/>
  </xdr:oneCellAnchor>
  <xdr:oneCellAnchor>
    <xdr:from>
      <xdr:col>4</xdr:col>
      <xdr:colOff>342900</xdr:colOff>
      <xdr:row>419</xdr:row>
      <xdr:rowOff>85725</xdr:rowOff>
    </xdr:from>
    <xdr:ext cx="3857625" cy="2009775"/>
    <xdr:graphicFrame>
      <xdr:nvGraphicFramePr>
        <xdr:cNvPr id="157" name="Chart 157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28"/>
        </a:graphicData>
      </a:graphic>
    </xdr:graphicFrame>
    <xdr:clientData fLocksWithSheet="0"/>
  </xdr:oneCellAnchor>
  <xdr:oneCellAnchor>
    <xdr:from>
      <xdr:col>9</xdr:col>
      <xdr:colOff>0</xdr:colOff>
      <xdr:row>419</xdr:row>
      <xdr:rowOff>85725</xdr:rowOff>
    </xdr:from>
    <xdr:ext cx="3857625" cy="2009775"/>
    <xdr:graphicFrame>
      <xdr:nvGraphicFramePr>
        <xdr:cNvPr id="158" name="Chart 158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29"/>
        </a:graphicData>
      </a:graphic>
    </xdr:graphicFrame>
    <xdr:clientData fLocksWithSheet="0"/>
  </xdr:oneCellAnchor>
  <xdr:oneCellAnchor>
    <xdr:from>
      <xdr:col>13</xdr:col>
      <xdr:colOff>9525</xdr:colOff>
      <xdr:row>419</xdr:row>
      <xdr:rowOff>85725</xdr:rowOff>
    </xdr:from>
    <xdr:ext cx="3857625" cy="2009775"/>
    <xdr:graphicFrame>
      <xdr:nvGraphicFramePr>
        <xdr:cNvPr id="159" name="Chart 159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30"/>
        </a:graphicData>
      </a:graphic>
    </xdr:graphicFrame>
    <xdr:clientData fLocksWithSheet="0"/>
  </xdr:oneCellAnchor>
  <xdr:oneCellAnchor>
    <xdr:from>
      <xdr:col>0</xdr:col>
      <xdr:colOff>180975</xdr:colOff>
      <xdr:row>430</xdr:row>
      <xdr:rowOff>85725</xdr:rowOff>
    </xdr:from>
    <xdr:ext cx="3857625" cy="2009775"/>
    <xdr:graphicFrame>
      <xdr:nvGraphicFramePr>
        <xdr:cNvPr id="160" name="Chart 160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31"/>
        </a:graphicData>
      </a:graphic>
    </xdr:graphicFrame>
    <xdr:clientData fLocksWithSheet="0"/>
  </xdr:oneCellAnchor>
  <xdr:oneCellAnchor>
    <xdr:from>
      <xdr:col>4</xdr:col>
      <xdr:colOff>342900</xdr:colOff>
      <xdr:row>430</xdr:row>
      <xdr:rowOff>85725</xdr:rowOff>
    </xdr:from>
    <xdr:ext cx="3857625" cy="2009775"/>
    <xdr:graphicFrame>
      <xdr:nvGraphicFramePr>
        <xdr:cNvPr id="161" name="Chart 161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32"/>
        </a:graphicData>
      </a:graphic>
    </xdr:graphicFrame>
    <xdr:clientData fLocksWithSheet="0"/>
  </xdr:oneCellAnchor>
  <xdr:oneCellAnchor>
    <xdr:from>
      <xdr:col>9</xdr:col>
      <xdr:colOff>0</xdr:colOff>
      <xdr:row>430</xdr:row>
      <xdr:rowOff>85725</xdr:rowOff>
    </xdr:from>
    <xdr:ext cx="3857625" cy="2009775"/>
    <xdr:graphicFrame>
      <xdr:nvGraphicFramePr>
        <xdr:cNvPr id="162" name="Chart 162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33"/>
        </a:graphicData>
      </a:graphic>
    </xdr:graphicFrame>
    <xdr:clientData fLocksWithSheet="0"/>
  </xdr:oneCellAnchor>
  <xdr:oneCellAnchor>
    <xdr:from>
      <xdr:col>13</xdr:col>
      <xdr:colOff>9525</xdr:colOff>
      <xdr:row>430</xdr:row>
      <xdr:rowOff>85725</xdr:rowOff>
    </xdr:from>
    <xdr:ext cx="3857625" cy="2009775"/>
    <xdr:graphicFrame>
      <xdr:nvGraphicFramePr>
        <xdr:cNvPr id="163" name="Chart 163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34"/>
        </a:graphicData>
      </a:graphic>
    </xdr:graphicFrame>
    <xdr:clientData fLocksWithSheet="0"/>
  </xdr:oneCellAnchor>
  <xdr:oneCellAnchor>
    <xdr:from>
      <xdr:col>0</xdr:col>
      <xdr:colOff>180975</xdr:colOff>
      <xdr:row>445</xdr:row>
      <xdr:rowOff>85725</xdr:rowOff>
    </xdr:from>
    <xdr:ext cx="3857625" cy="2009775"/>
    <xdr:graphicFrame>
      <xdr:nvGraphicFramePr>
        <xdr:cNvPr id="164" name="Chart 164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35"/>
        </a:graphicData>
      </a:graphic>
    </xdr:graphicFrame>
    <xdr:clientData fLocksWithSheet="0"/>
  </xdr:oneCellAnchor>
  <xdr:oneCellAnchor>
    <xdr:from>
      <xdr:col>0</xdr:col>
      <xdr:colOff>180975</xdr:colOff>
      <xdr:row>456</xdr:row>
      <xdr:rowOff>85725</xdr:rowOff>
    </xdr:from>
    <xdr:ext cx="3857625" cy="2009775"/>
    <xdr:graphicFrame>
      <xdr:nvGraphicFramePr>
        <xdr:cNvPr id="165" name="Chart 165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36"/>
        </a:graphicData>
      </a:graphic>
    </xdr:graphicFrame>
    <xdr:clientData fLocksWithSheet="0"/>
  </xdr:oneCellAnchor>
  <xdr:oneCellAnchor>
    <xdr:from>
      <xdr:col>4</xdr:col>
      <xdr:colOff>381000</xdr:colOff>
      <xdr:row>445</xdr:row>
      <xdr:rowOff>85725</xdr:rowOff>
    </xdr:from>
    <xdr:ext cx="3857625" cy="2009775"/>
    <xdr:graphicFrame>
      <xdr:nvGraphicFramePr>
        <xdr:cNvPr id="166" name="Chart 166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37"/>
        </a:graphicData>
      </a:graphic>
    </xdr:graphicFrame>
    <xdr:clientData fLocksWithSheet="0"/>
  </xdr:oneCellAnchor>
  <xdr:oneCellAnchor>
    <xdr:from>
      <xdr:col>4</xdr:col>
      <xdr:colOff>381000</xdr:colOff>
      <xdr:row>456</xdr:row>
      <xdr:rowOff>85725</xdr:rowOff>
    </xdr:from>
    <xdr:ext cx="3857625" cy="2009775"/>
    <xdr:graphicFrame>
      <xdr:nvGraphicFramePr>
        <xdr:cNvPr id="167" name="Chart 167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38"/>
        </a:graphicData>
      </a:graphic>
    </xdr:graphicFrame>
    <xdr:clientData fLocksWithSheet="0"/>
  </xdr:oneCellAnchor>
  <xdr:oneCellAnchor>
    <xdr:from>
      <xdr:col>9</xdr:col>
      <xdr:colOff>19050</xdr:colOff>
      <xdr:row>445</xdr:row>
      <xdr:rowOff>85725</xdr:rowOff>
    </xdr:from>
    <xdr:ext cx="3857625" cy="2009775"/>
    <xdr:graphicFrame>
      <xdr:nvGraphicFramePr>
        <xdr:cNvPr id="168" name="Chart 168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39"/>
        </a:graphicData>
      </a:graphic>
    </xdr:graphicFrame>
    <xdr:clientData fLocksWithSheet="0"/>
  </xdr:oneCellAnchor>
  <xdr:oneCellAnchor>
    <xdr:from>
      <xdr:col>9</xdr:col>
      <xdr:colOff>19050</xdr:colOff>
      <xdr:row>456</xdr:row>
      <xdr:rowOff>85725</xdr:rowOff>
    </xdr:from>
    <xdr:ext cx="3857625" cy="2009775"/>
    <xdr:graphicFrame>
      <xdr:nvGraphicFramePr>
        <xdr:cNvPr id="169" name="Chart 169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40"/>
        </a:graphicData>
      </a:graphic>
    </xdr:graphicFrame>
    <xdr:clientData fLocksWithSheet="0"/>
  </xdr:oneCellAnchor>
  <xdr:oneCellAnchor>
    <xdr:from>
      <xdr:col>13</xdr:col>
      <xdr:colOff>9525</xdr:colOff>
      <xdr:row>445</xdr:row>
      <xdr:rowOff>85725</xdr:rowOff>
    </xdr:from>
    <xdr:ext cx="3857625" cy="2009775"/>
    <xdr:graphicFrame>
      <xdr:nvGraphicFramePr>
        <xdr:cNvPr id="170" name="Chart 170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41"/>
        </a:graphicData>
      </a:graphic>
    </xdr:graphicFrame>
    <xdr:clientData fLocksWithSheet="0"/>
  </xdr:oneCellAnchor>
  <xdr:oneCellAnchor>
    <xdr:from>
      <xdr:col>13</xdr:col>
      <xdr:colOff>9525</xdr:colOff>
      <xdr:row>456</xdr:row>
      <xdr:rowOff>85725</xdr:rowOff>
    </xdr:from>
    <xdr:ext cx="3857625" cy="2009775"/>
    <xdr:graphicFrame>
      <xdr:nvGraphicFramePr>
        <xdr:cNvPr id="171" name="Chart 171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42"/>
        </a:graphicData>
      </a:graphic>
    </xdr:graphicFrame>
    <xdr:clientData fLocksWithSheet="0"/>
  </xdr:oneCellAnchor>
  <xdr:oneCellAnchor>
    <xdr:from>
      <xdr:col>13</xdr:col>
      <xdr:colOff>9525</xdr:colOff>
      <xdr:row>467</xdr:row>
      <xdr:rowOff>76200</xdr:rowOff>
    </xdr:from>
    <xdr:ext cx="3857625" cy="2009775"/>
    <xdr:graphicFrame>
      <xdr:nvGraphicFramePr>
        <xdr:cNvPr id="172" name="Chart 172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43"/>
        </a:graphicData>
      </a:graphic>
    </xdr:graphicFrame>
    <xdr:clientData fLocksWithSheet="0"/>
  </xdr:oneCellAnchor>
  <xdr:oneCellAnchor>
    <xdr:from>
      <xdr:col>4</xdr:col>
      <xdr:colOff>381000</xdr:colOff>
      <xdr:row>467</xdr:row>
      <xdr:rowOff>76200</xdr:rowOff>
    </xdr:from>
    <xdr:ext cx="3857625" cy="2009775"/>
    <xdr:graphicFrame>
      <xdr:nvGraphicFramePr>
        <xdr:cNvPr id="173" name="Chart 173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44"/>
        </a:graphicData>
      </a:graphic>
    </xdr:graphicFrame>
    <xdr:clientData fLocksWithSheet="0"/>
  </xdr:oneCellAnchor>
  <xdr:oneCellAnchor>
    <xdr:from>
      <xdr:col>0</xdr:col>
      <xdr:colOff>180975</xdr:colOff>
      <xdr:row>467</xdr:row>
      <xdr:rowOff>85725</xdr:rowOff>
    </xdr:from>
    <xdr:ext cx="3857625" cy="2009775"/>
    <xdr:graphicFrame>
      <xdr:nvGraphicFramePr>
        <xdr:cNvPr id="174" name="Chart 174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45"/>
        </a:graphicData>
      </a:graphic>
    </xdr:graphicFrame>
    <xdr:clientData fLocksWithSheet="0"/>
  </xdr:oneCellAnchor>
  <xdr:oneCellAnchor>
    <xdr:from>
      <xdr:col>9</xdr:col>
      <xdr:colOff>19050</xdr:colOff>
      <xdr:row>467</xdr:row>
      <xdr:rowOff>76200</xdr:rowOff>
    </xdr:from>
    <xdr:ext cx="3857625" cy="2009775"/>
    <xdr:graphicFrame>
      <xdr:nvGraphicFramePr>
        <xdr:cNvPr id="175" name="Chart 175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46"/>
        </a:graphicData>
      </a:graphic>
    </xdr:graphicFrame>
    <xdr:clientData fLocksWithSheet="0"/>
  </xdr:oneCellAnchor>
  <xdr:oneCellAnchor>
    <xdr:from>
      <xdr:col>0</xdr:col>
      <xdr:colOff>180975</xdr:colOff>
      <xdr:row>478</xdr:row>
      <xdr:rowOff>85725</xdr:rowOff>
    </xdr:from>
    <xdr:ext cx="3857625" cy="2009775"/>
    <xdr:graphicFrame>
      <xdr:nvGraphicFramePr>
        <xdr:cNvPr id="176" name="Chart 176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47"/>
        </a:graphicData>
      </a:graphic>
    </xdr:graphicFrame>
    <xdr:clientData fLocksWithSheet="0"/>
  </xdr:oneCellAnchor>
  <xdr:oneCellAnchor>
    <xdr:from>
      <xdr:col>4</xdr:col>
      <xdr:colOff>381000</xdr:colOff>
      <xdr:row>478</xdr:row>
      <xdr:rowOff>85725</xdr:rowOff>
    </xdr:from>
    <xdr:ext cx="3857625" cy="2009775"/>
    <xdr:graphicFrame>
      <xdr:nvGraphicFramePr>
        <xdr:cNvPr id="177" name="Chart 177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48"/>
        </a:graphicData>
      </a:graphic>
    </xdr:graphicFrame>
    <xdr:clientData fLocksWithSheet="0"/>
  </xdr:oneCellAnchor>
  <xdr:oneCellAnchor>
    <xdr:from>
      <xdr:col>9</xdr:col>
      <xdr:colOff>19050</xdr:colOff>
      <xdr:row>478</xdr:row>
      <xdr:rowOff>85725</xdr:rowOff>
    </xdr:from>
    <xdr:ext cx="3857625" cy="2009775"/>
    <xdr:graphicFrame>
      <xdr:nvGraphicFramePr>
        <xdr:cNvPr id="178" name="Chart 178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49"/>
        </a:graphicData>
      </a:graphic>
    </xdr:graphicFrame>
    <xdr:clientData fLocksWithSheet="0"/>
  </xdr:oneCellAnchor>
  <xdr:oneCellAnchor>
    <xdr:from>
      <xdr:col>13</xdr:col>
      <xdr:colOff>9525</xdr:colOff>
      <xdr:row>478</xdr:row>
      <xdr:rowOff>85725</xdr:rowOff>
    </xdr:from>
    <xdr:ext cx="3857625" cy="2009775"/>
    <xdr:graphicFrame>
      <xdr:nvGraphicFramePr>
        <xdr:cNvPr id="179" name="Chart 179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50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523875</xdr:colOff>
      <xdr:row>4</xdr:row>
      <xdr:rowOff>123825</xdr:rowOff>
    </xdr:from>
    <xdr:ext cx="4772025" cy="2590800"/>
    <xdr:graphicFrame>
      <xdr:nvGraphicFramePr>
        <xdr:cNvPr id="180" name="Chart 180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12</xdr:col>
      <xdr:colOff>257175</xdr:colOff>
      <xdr:row>34</xdr:row>
      <xdr:rowOff>95250</xdr:rowOff>
    </xdr:from>
    <xdr:ext cx="5838825" cy="3067050"/>
    <xdr:graphicFrame>
      <xdr:nvGraphicFramePr>
        <xdr:cNvPr id="181" name="Chart 181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6</xdr:col>
      <xdr:colOff>952500</xdr:colOff>
      <xdr:row>51</xdr:row>
      <xdr:rowOff>57150</xdr:rowOff>
    </xdr:from>
    <xdr:ext cx="5686425" cy="3067050"/>
    <xdr:graphicFrame>
      <xdr:nvGraphicFramePr>
        <xdr:cNvPr id="182" name="Chart 182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12</xdr:col>
      <xdr:colOff>257175</xdr:colOff>
      <xdr:row>51</xdr:row>
      <xdr:rowOff>57150</xdr:rowOff>
    </xdr:from>
    <xdr:ext cx="5838825" cy="3067050"/>
    <xdr:graphicFrame>
      <xdr:nvGraphicFramePr>
        <xdr:cNvPr id="183" name="Chart 183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20</xdr:col>
      <xdr:colOff>152400</xdr:colOff>
      <xdr:row>68</xdr:row>
      <xdr:rowOff>19050</xdr:rowOff>
    </xdr:from>
    <xdr:ext cx="5686425" cy="3067050"/>
    <xdr:graphicFrame>
      <xdr:nvGraphicFramePr>
        <xdr:cNvPr id="184" name="Chart 184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20</xdr:col>
      <xdr:colOff>161925</xdr:colOff>
      <xdr:row>51</xdr:row>
      <xdr:rowOff>57150</xdr:rowOff>
    </xdr:from>
    <xdr:ext cx="5686425" cy="3067050"/>
    <xdr:graphicFrame>
      <xdr:nvGraphicFramePr>
        <xdr:cNvPr id="185" name="Chart 185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6</xdr:col>
      <xdr:colOff>952500</xdr:colOff>
      <xdr:row>68</xdr:row>
      <xdr:rowOff>28575</xdr:rowOff>
    </xdr:from>
    <xdr:ext cx="5686425" cy="3067050"/>
    <xdr:graphicFrame>
      <xdr:nvGraphicFramePr>
        <xdr:cNvPr id="186" name="Chart 186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12</xdr:col>
      <xdr:colOff>257175</xdr:colOff>
      <xdr:row>68</xdr:row>
      <xdr:rowOff>19050</xdr:rowOff>
    </xdr:from>
    <xdr:ext cx="5838825" cy="3076575"/>
    <xdr:graphicFrame>
      <xdr:nvGraphicFramePr>
        <xdr:cNvPr id="187" name="Chart 187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20</xdr:col>
      <xdr:colOff>152400</xdr:colOff>
      <xdr:row>34</xdr:row>
      <xdr:rowOff>85725</xdr:rowOff>
    </xdr:from>
    <xdr:ext cx="5715000" cy="3076575"/>
    <xdr:graphicFrame>
      <xdr:nvGraphicFramePr>
        <xdr:cNvPr id="188" name="Chart 188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15</xdr:col>
      <xdr:colOff>371475</xdr:colOff>
      <xdr:row>95</xdr:row>
      <xdr:rowOff>85725</xdr:rowOff>
    </xdr:from>
    <xdr:ext cx="7648575" cy="1695450"/>
    <xdr:graphicFrame>
      <xdr:nvGraphicFramePr>
        <xdr:cNvPr id="189" name="Chart 189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  <xdr:oneCellAnchor>
    <xdr:from>
      <xdr:col>15</xdr:col>
      <xdr:colOff>371475</xdr:colOff>
      <xdr:row>86</xdr:row>
      <xdr:rowOff>9525</xdr:rowOff>
    </xdr:from>
    <xdr:ext cx="7648575" cy="1695450"/>
    <xdr:graphicFrame>
      <xdr:nvGraphicFramePr>
        <xdr:cNvPr id="190" name="Chart 190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"/>
        </a:graphicData>
      </a:graphic>
    </xdr:graphicFrame>
    <xdr:clientData fLocksWithSheet="0"/>
  </xdr:oneCellAnchor>
  <xdr:oneCellAnchor>
    <xdr:from>
      <xdr:col>26</xdr:col>
      <xdr:colOff>38100</xdr:colOff>
      <xdr:row>68</xdr:row>
      <xdr:rowOff>133350</xdr:rowOff>
    </xdr:from>
    <xdr:ext cx="657225" cy="209550"/>
    <xdr:pic>
      <xdr:nvPicPr>
        <xdr:cNvPr id="0" name="image2.png" title="Obraz"/>
        <xdr:cNvPicPr preferRelativeResize="0"/>
      </xdr:nvPicPr>
      <xdr:blipFill>
        <a:blip cstate="print" r:embed="rId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headerRowCount="0" ref="B4:B19" displayName="Table_1" id="1">
  <tableColumns count="1">
    <tableColumn name="Column1" id="1"/>
  </tableColumns>
  <tableStyleInfo name=" Testy w województwach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ww.micalrg.pl/" TargetMode="External"/><Relationship Id="rId2" Type="http://schemas.openxmlformats.org/officeDocument/2006/relationships/hyperlink" Target="http://www.facebook.com/micalrg.graf" TargetMode="External"/><Relationship Id="rId3" Type="http://schemas.openxmlformats.org/officeDocument/2006/relationships/hyperlink" Target="https://twitter.com/micalrg" TargetMode="External"/><Relationship Id="rId4" Type="http://schemas.openxmlformats.org/officeDocument/2006/relationships/hyperlink" Target="https://docs.google.com/spreadsheets/d/1ierEhD6gcq51HAm433knjnVwey4ZE5DCnu1bW7PRG3E/copy?usp=sharing" TargetMode="External"/><Relationship Id="rId5" Type="http://schemas.openxmlformats.org/officeDocument/2006/relationships/hyperlink" Target="http://bit.ly/covid19-poland" TargetMode="External"/><Relationship Id="rId6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1" Type="http://schemas.openxmlformats.org/officeDocument/2006/relationships/hyperlink" Target="https://bit.ly/zgony_w_polsce_2010-20" TargetMode="External"/><Relationship Id="rId10" Type="http://schemas.openxmlformats.org/officeDocument/2006/relationships/hyperlink" Target="https://bit.ly/zgony_w_polsce_2010-20" TargetMode="External"/><Relationship Id="rId13" Type="http://schemas.openxmlformats.org/officeDocument/2006/relationships/hyperlink" Target="http://bit.ly/funkcjonowanie_szkol" TargetMode="External"/><Relationship Id="rId12" Type="http://schemas.openxmlformats.org/officeDocument/2006/relationships/hyperlink" Target="https://bit.ly/zgony_w_polsce_2010-20" TargetMode="External"/><Relationship Id="rId15" Type="http://schemas.openxmlformats.org/officeDocument/2006/relationships/drawing" Target="../drawings/drawing11.xml"/><Relationship Id="rId14" Type="http://schemas.openxmlformats.org/officeDocument/2006/relationships/hyperlink" Target="http://bit.ly/funkcjonowanie_szkol" TargetMode="External"/><Relationship Id="rId1" Type="http://schemas.openxmlformats.org/officeDocument/2006/relationships/hyperlink" Target="http://bit.ly/powiaty" TargetMode="External"/><Relationship Id="rId2" Type="http://schemas.openxmlformats.org/officeDocument/2006/relationships/hyperlink" Target="https://twitter.com/PiotrekT" TargetMode="External"/><Relationship Id="rId3" Type="http://schemas.openxmlformats.org/officeDocument/2006/relationships/hyperlink" Target="http://bit.ly/covid19-Rt" TargetMode="External"/><Relationship Id="rId4" Type="http://schemas.openxmlformats.org/officeDocument/2006/relationships/hyperlink" Target="https://twitter.com/adas_torun" TargetMode="External"/><Relationship Id="rId9" Type="http://schemas.openxmlformats.org/officeDocument/2006/relationships/hyperlink" Target="https://bit.ly/zgony_w_polsce_2010-20" TargetMode="External"/><Relationship Id="rId5" Type="http://schemas.openxmlformats.org/officeDocument/2006/relationships/hyperlink" Target="https://twitter.com/adas_torun" TargetMode="External"/><Relationship Id="rId6" Type="http://schemas.openxmlformats.org/officeDocument/2006/relationships/hyperlink" Target="https://bit.ly/covid19_archiwum" TargetMode="External"/><Relationship Id="rId7" Type="http://schemas.openxmlformats.org/officeDocument/2006/relationships/hyperlink" Target="https://bit.ly/covid19_archiwum" TargetMode="External"/><Relationship Id="rId8" Type="http://schemas.openxmlformats.org/officeDocument/2006/relationships/hyperlink" Target="https://bit.ly/covid19_archiwum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1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wsse-poznan.pl/menu-strony/aktualnosci" TargetMode="External"/><Relationship Id="rId2" Type="http://schemas.openxmlformats.org/officeDocument/2006/relationships/hyperlink" Target="https://pwisbydgoszcz.pl/pl/o-nas/struktura/oswiata-zdrowotna/dzialania-prozdrowotne/profilaktyka-chorob-zakaznych-i-pasozytniczych/przydatne-materialy-o-koronawirusie-sars-cov-2/dane-epidemiologiczne-dotyczace-zachorowan-na-covid-19-w-wojewodztwie-kujawsko-pomorskim/" TargetMode="External"/><Relationship Id="rId3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s://bit.ly/covid19_powiaty" TargetMode="External"/><Relationship Id="rId2" Type="http://schemas.openxmlformats.org/officeDocument/2006/relationships/hyperlink" Target="https://bit.ly/covid19_powiaty" TargetMode="External"/><Relationship Id="rId3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EFEFEF"/>
    <outlinePr summaryBelow="0" summaryRight="0"/>
  </sheetPr>
  <sheetViews>
    <sheetView workbookViewId="0"/>
  </sheetViews>
  <sheetFormatPr customHeight="1" defaultColWidth="14.43" defaultRowHeight="15.75"/>
  <cols>
    <col customWidth="1" min="1" max="1" width="4.14"/>
    <col customWidth="1" min="2" max="3" width="14.0"/>
    <col customWidth="1" min="4" max="4" width="12.29"/>
    <col customWidth="1" min="5" max="5" width="12.14"/>
    <col customWidth="1" min="6" max="6" width="2.43"/>
    <col customWidth="1" min="7" max="7" width="5.29"/>
    <col customWidth="1" min="8" max="8" width="11.29"/>
    <col customWidth="1" min="9" max="9" width="5.14"/>
    <col customWidth="1" min="10" max="10" width="21.14"/>
    <col customWidth="1" min="11" max="11" width="4.57"/>
    <col customWidth="1" min="12" max="12" width="19.0"/>
    <col customWidth="1" min="13" max="14" width="14.0"/>
    <col customWidth="1" min="15" max="15" width="4.0"/>
  </cols>
  <sheetData>
    <row r="1" ht="12.75" customHeight="1">
      <c r="A1" s="1"/>
    </row>
    <row r="2" ht="60.0" customHeight="1">
      <c r="A2" s="1"/>
      <c r="B2" s="2" t="s">
        <v>0</v>
      </c>
      <c r="O2" s="1"/>
    </row>
    <row r="3" ht="30.75" customHeight="1">
      <c r="B3" s="3" t="s">
        <v>1</v>
      </c>
    </row>
    <row r="4" ht="4.5" customHeight="1">
      <c r="B4" s="4"/>
    </row>
    <row r="5" ht="18.0" customHeight="1">
      <c r="B5" s="5"/>
      <c r="D5" s="6" t="s">
        <v>2</v>
      </c>
      <c r="G5" s="7"/>
      <c r="H5" s="8" t="s">
        <v>3</v>
      </c>
      <c r="I5" s="9"/>
      <c r="J5" s="8" t="s">
        <v>4</v>
      </c>
      <c r="K5" s="10"/>
      <c r="L5" s="8" t="s">
        <v>5</v>
      </c>
      <c r="M5" s="11"/>
    </row>
    <row r="6" ht="19.5" customHeight="1">
      <c r="B6" s="4"/>
    </row>
    <row r="7" ht="22.5" customHeight="1">
      <c r="B7" s="12" t="s">
        <v>6</v>
      </c>
    </row>
    <row r="8" ht="33.0" customHeight="1">
      <c r="B8" s="13" t="s">
        <v>7</v>
      </c>
    </row>
    <row r="9" ht="26.25" customHeight="1">
      <c r="B9" s="14" t="s">
        <v>8</v>
      </c>
    </row>
    <row r="10" ht="15.75" customHeight="1">
      <c r="B10" s="15"/>
    </row>
    <row r="11" ht="19.5" customHeight="1">
      <c r="B11" s="14" t="s">
        <v>9</v>
      </c>
    </row>
    <row r="12" ht="15.75" customHeight="1">
      <c r="B12" s="16" t="s">
        <v>2</v>
      </c>
    </row>
    <row r="13" ht="37.5" customHeight="1">
      <c r="B13" s="13" t="s">
        <v>7</v>
      </c>
    </row>
    <row r="14" ht="18.75" customHeight="1">
      <c r="B14" s="16" t="s">
        <v>10</v>
      </c>
    </row>
    <row r="15" ht="37.5" customHeight="1">
      <c r="B15" s="17"/>
      <c r="D15" s="18" t="s">
        <v>11</v>
      </c>
      <c r="E15" s="19" t="s">
        <v>12</v>
      </c>
      <c r="F15" s="20"/>
      <c r="G15" s="20"/>
      <c r="H15" s="20"/>
      <c r="I15" s="20"/>
      <c r="J15" s="20"/>
      <c r="K15" s="20"/>
      <c r="L15" s="21"/>
      <c r="M15" s="17" t="s">
        <v>13</v>
      </c>
    </row>
    <row r="16" ht="37.5" customHeight="1">
      <c r="D16" s="18" t="s">
        <v>14</v>
      </c>
      <c r="E16" s="22" t="s">
        <v>15</v>
      </c>
      <c r="F16" s="20"/>
      <c r="G16" s="20"/>
      <c r="H16" s="20"/>
      <c r="I16" s="20"/>
      <c r="J16" s="20"/>
      <c r="K16" s="20"/>
      <c r="L16" s="21"/>
    </row>
    <row r="17" ht="37.5" customHeight="1">
      <c r="D17" s="18" t="s">
        <v>16</v>
      </c>
      <c r="E17" s="22" t="s">
        <v>17</v>
      </c>
      <c r="F17" s="20"/>
      <c r="G17" s="20"/>
      <c r="H17" s="20"/>
      <c r="I17" s="20"/>
      <c r="J17" s="20"/>
      <c r="K17" s="20"/>
      <c r="L17" s="21"/>
    </row>
    <row r="18" ht="13.5" customHeight="1">
      <c r="D18" s="23" t="s">
        <v>17</v>
      </c>
    </row>
    <row r="19" ht="38.25" customHeight="1">
      <c r="D19" s="24" t="s">
        <v>18</v>
      </c>
      <c r="E19" s="22" t="s">
        <v>19</v>
      </c>
      <c r="F19" s="20"/>
      <c r="G19" s="20"/>
      <c r="H19" s="20"/>
      <c r="I19" s="20"/>
      <c r="J19" s="20"/>
      <c r="K19" s="20"/>
      <c r="L19" s="21"/>
    </row>
    <row r="20" ht="27.0" customHeight="1">
      <c r="D20" s="23" t="s">
        <v>17</v>
      </c>
      <c r="F20" s="13"/>
    </row>
    <row r="21">
      <c r="D21" s="25" t="s">
        <v>20</v>
      </c>
    </row>
    <row r="22" ht="5.25" customHeight="1">
      <c r="D22" s="26"/>
    </row>
    <row r="23">
      <c r="D23" s="27">
        <v>1.0</v>
      </c>
    </row>
    <row r="24">
      <c r="D24" s="28">
        <v>43866.0</v>
      </c>
      <c r="F24" s="13"/>
      <c r="I24" s="29" t="s">
        <v>21</v>
      </c>
    </row>
    <row r="25">
      <c r="D25" s="30">
        <v>43992.0</v>
      </c>
      <c r="I25" s="31" t="s">
        <v>22</v>
      </c>
      <c r="J25" s="32"/>
      <c r="K25" s="33" t="s">
        <v>23</v>
      </c>
      <c r="L25" s="34"/>
    </row>
    <row r="26">
      <c r="D26" s="35">
        <v>44155.0</v>
      </c>
      <c r="I26" s="36" t="s">
        <v>24</v>
      </c>
      <c r="K26" s="37">
        <v>44118.0</v>
      </c>
      <c r="L26" s="38"/>
    </row>
    <row r="27">
      <c r="D27" s="39" t="s">
        <v>25</v>
      </c>
      <c r="I27" s="36" t="s">
        <v>26</v>
      </c>
      <c r="K27" s="37">
        <v>44118.0</v>
      </c>
      <c r="L27" s="38"/>
    </row>
    <row r="28">
      <c r="D28" s="40" t="s">
        <v>27</v>
      </c>
      <c r="I28" s="36" t="s">
        <v>28</v>
      </c>
      <c r="K28" s="37">
        <v>44118.0</v>
      </c>
      <c r="L28" s="38"/>
    </row>
    <row r="29">
      <c r="D29" s="41" t="s">
        <v>29</v>
      </c>
      <c r="I29" s="42" t="s">
        <v>30</v>
      </c>
      <c r="K29" s="43">
        <v>44116.0</v>
      </c>
      <c r="L29" s="38"/>
    </row>
    <row r="30">
      <c r="D30" s="44" t="s">
        <v>31</v>
      </c>
      <c r="I30" s="36" t="s">
        <v>32</v>
      </c>
      <c r="K30" s="37">
        <v>44118.0</v>
      </c>
      <c r="L30" s="38"/>
    </row>
    <row r="31">
      <c r="D31" s="45" t="s">
        <v>33</v>
      </c>
      <c r="I31" s="42" t="s">
        <v>34</v>
      </c>
      <c r="K31" s="46">
        <v>44113.0</v>
      </c>
      <c r="L31" s="38"/>
    </row>
    <row r="32">
      <c r="D32" s="47" t="s">
        <v>35</v>
      </c>
      <c r="I32" s="48" t="s">
        <v>36</v>
      </c>
      <c r="J32" s="49"/>
      <c r="K32" s="50">
        <v>44118.0</v>
      </c>
      <c r="L32" s="51"/>
    </row>
    <row r="33">
      <c r="D33" s="52" t="s">
        <v>37</v>
      </c>
      <c r="F33" s="53"/>
    </row>
    <row r="34">
      <c r="D34" s="54" t="s">
        <v>38</v>
      </c>
    </row>
    <row r="35">
      <c r="D35" s="55" t="s">
        <v>39</v>
      </c>
    </row>
    <row r="36">
      <c r="D36" s="56" t="s">
        <v>40</v>
      </c>
    </row>
    <row r="37" ht="25.5" customHeight="1">
      <c r="D37" s="57"/>
    </row>
    <row r="38" ht="24.75" customHeight="1">
      <c r="D38" s="58" t="s">
        <v>41</v>
      </c>
    </row>
    <row r="39" ht="15.75" customHeight="1">
      <c r="D39" s="59"/>
    </row>
    <row r="40" ht="24.75" customHeight="1">
      <c r="D40" s="60" t="s">
        <v>42</v>
      </c>
    </row>
    <row r="41">
      <c r="D41" s="61"/>
    </row>
    <row r="42" ht="51.75" customHeight="1">
      <c r="D42" s="62" t="str">
        <f>HYPERLINK("https://twitter.com/micalrg","Sprawdź mojego Twittera!")</f>
        <v>Sprawdź mojego Twittera!</v>
      </c>
      <c r="E42" s="63"/>
      <c r="F42" s="63"/>
      <c r="G42" s="63"/>
      <c r="H42" s="63"/>
      <c r="I42" s="63"/>
      <c r="J42" s="63"/>
      <c r="K42" s="63"/>
      <c r="L42" s="64"/>
    </row>
    <row r="43">
      <c r="D43" s="61"/>
    </row>
  </sheetData>
  <mergeCells count="69">
    <mergeCell ref="O2:O43"/>
    <mergeCell ref="M15:N43"/>
    <mergeCell ref="D36:E36"/>
    <mergeCell ref="D37:E37"/>
    <mergeCell ref="D38:L38"/>
    <mergeCell ref="D39:L39"/>
    <mergeCell ref="D40:L40"/>
    <mergeCell ref="D41:L41"/>
    <mergeCell ref="D42:L42"/>
    <mergeCell ref="D43:L43"/>
    <mergeCell ref="A1:O1"/>
    <mergeCell ref="A2:A43"/>
    <mergeCell ref="B2:N2"/>
    <mergeCell ref="B3:N3"/>
    <mergeCell ref="B4:N4"/>
    <mergeCell ref="B14:N14"/>
    <mergeCell ref="E15:L15"/>
    <mergeCell ref="D18:L18"/>
    <mergeCell ref="E19:L19"/>
    <mergeCell ref="D20:E20"/>
    <mergeCell ref="F20:L23"/>
    <mergeCell ref="D21:E21"/>
    <mergeCell ref="D22:E22"/>
    <mergeCell ref="D23:E23"/>
    <mergeCell ref="D24:E24"/>
    <mergeCell ref="F24:H32"/>
    <mergeCell ref="D25:E25"/>
    <mergeCell ref="D26:E26"/>
    <mergeCell ref="D27:E27"/>
    <mergeCell ref="D28:E28"/>
    <mergeCell ref="I24:L24"/>
    <mergeCell ref="I25:J25"/>
    <mergeCell ref="K25:L25"/>
    <mergeCell ref="I26:J26"/>
    <mergeCell ref="K26:L26"/>
    <mergeCell ref="I27:J27"/>
    <mergeCell ref="K27:L27"/>
    <mergeCell ref="I28:J28"/>
    <mergeCell ref="K28:L28"/>
    <mergeCell ref="D34:E34"/>
    <mergeCell ref="D35:E35"/>
    <mergeCell ref="B5:C5"/>
    <mergeCell ref="B15:C43"/>
    <mergeCell ref="D29:E29"/>
    <mergeCell ref="D30:E30"/>
    <mergeCell ref="D31:E31"/>
    <mergeCell ref="D32:E32"/>
    <mergeCell ref="D33:E33"/>
    <mergeCell ref="D5:F5"/>
    <mergeCell ref="M5:N5"/>
    <mergeCell ref="B6:N6"/>
    <mergeCell ref="B7:N7"/>
    <mergeCell ref="B8:N8"/>
    <mergeCell ref="B9:N9"/>
    <mergeCell ref="B10:N10"/>
    <mergeCell ref="B11:N11"/>
    <mergeCell ref="B12:N12"/>
    <mergeCell ref="B13:N13"/>
    <mergeCell ref="I31:J31"/>
    <mergeCell ref="I32:J32"/>
    <mergeCell ref="K32:L32"/>
    <mergeCell ref="F33:L37"/>
    <mergeCell ref="E16:L16"/>
    <mergeCell ref="E17:L17"/>
    <mergeCell ref="I29:J29"/>
    <mergeCell ref="K29:L29"/>
    <mergeCell ref="I30:J30"/>
    <mergeCell ref="K30:L30"/>
    <mergeCell ref="K31:L31"/>
  </mergeCells>
  <hyperlinks>
    <hyperlink r:id="rId1" ref="H5"/>
    <hyperlink r:id="rId2" ref="J5"/>
    <hyperlink r:id="rId3" ref="L5"/>
    <hyperlink r:id="rId4" ref="D38"/>
    <hyperlink r:id="rId5" ref="D40"/>
  </hyperlinks>
  <drawing r:id="rId6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15874F"/>
    <outlinePr summaryBelow="0" summaryRight="0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4.43" defaultRowHeight="15.75"/>
  <cols>
    <col customWidth="1" min="1" max="1" width="13.43"/>
    <col customWidth="1" min="2" max="2" width="18.71"/>
    <col customWidth="1" min="3" max="3" width="7.71"/>
    <col customWidth="1" min="4" max="4" width="18.14"/>
    <col customWidth="1" min="5" max="5" width="16.57"/>
    <col customWidth="1" min="6" max="6" width="7.71"/>
    <col customWidth="1" min="7" max="7" width="15.86"/>
    <col customWidth="1" min="8" max="9" width="11.86"/>
    <col customWidth="1" min="10" max="10" width="16.71"/>
    <col customWidth="1" min="11" max="11" width="21.29"/>
  </cols>
  <sheetData>
    <row r="1" ht="6.0" customHeight="1"/>
    <row r="2" ht="42.0" customHeight="1">
      <c r="A2" s="741" t="s">
        <v>43</v>
      </c>
      <c r="B2" s="742" t="s">
        <v>493</v>
      </c>
      <c r="C2" s="743" t="s">
        <v>494</v>
      </c>
      <c r="D2" s="744" t="s">
        <v>495</v>
      </c>
      <c r="E2" s="745" t="s">
        <v>496</v>
      </c>
      <c r="F2" s="746" t="s">
        <v>494</v>
      </c>
      <c r="G2" s="747" t="s">
        <v>497</v>
      </c>
      <c r="H2" s="748" t="s">
        <v>498</v>
      </c>
      <c r="I2" s="748" t="s">
        <v>499</v>
      </c>
      <c r="J2" s="749" t="s">
        <v>500</v>
      </c>
      <c r="K2" s="750" t="s">
        <v>501</v>
      </c>
      <c r="V2" s="751" t="s">
        <v>502</v>
      </c>
    </row>
    <row r="3">
      <c r="A3" s="752">
        <v>43893.0</v>
      </c>
      <c r="B3" s="753">
        <v>68.0</v>
      </c>
      <c r="C3" s="754" t="s">
        <v>66</v>
      </c>
      <c r="D3" s="755" t="s">
        <v>7</v>
      </c>
      <c r="E3" s="756" t="s">
        <v>7</v>
      </c>
      <c r="G3" s="757"/>
      <c r="H3" s="758">
        <v>316.0</v>
      </c>
      <c r="I3" s="759">
        <v>0.0</v>
      </c>
      <c r="J3" s="760">
        <f t="shared" ref="J3:J16" si="1">H3</f>
        <v>316</v>
      </c>
      <c r="K3" s="761">
        <v>4459.0</v>
      </c>
      <c r="L3" s="762"/>
    </row>
    <row r="4" ht="18.0" customHeight="1">
      <c r="A4" s="752">
        <v>43894.0</v>
      </c>
      <c r="B4" s="763">
        <v>65.0</v>
      </c>
      <c r="C4" s="764">
        <f t="shared" ref="C4:C227" si="2">B4-B3</f>
        <v>-3</v>
      </c>
      <c r="E4" s="340"/>
      <c r="G4" s="757"/>
      <c r="H4" s="765">
        <v>349.0</v>
      </c>
      <c r="I4" s="766">
        <v>0.0</v>
      </c>
      <c r="J4" s="767">
        <f t="shared" si="1"/>
        <v>349</v>
      </c>
      <c r="K4" s="768">
        <v>4540.0</v>
      </c>
    </row>
    <row r="5" ht="18.0" customHeight="1">
      <c r="A5" s="752">
        <v>43895.0</v>
      </c>
      <c r="B5" s="763">
        <v>92.0</v>
      </c>
      <c r="C5" s="769">
        <f t="shared" si="2"/>
        <v>27</v>
      </c>
      <c r="E5" s="340"/>
      <c r="G5" s="757"/>
      <c r="H5" s="765">
        <v>490.0</v>
      </c>
      <c r="I5" s="766">
        <v>0.0</v>
      </c>
      <c r="J5" s="767">
        <f t="shared" si="1"/>
        <v>490</v>
      </c>
      <c r="K5" s="768">
        <v>5647.0</v>
      </c>
    </row>
    <row r="6" ht="18.0" customHeight="1">
      <c r="A6" s="752">
        <v>43896.0</v>
      </c>
      <c r="B6" s="763">
        <v>128.0</v>
      </c>
      <c r="C6" s="769">
        <f t="shared" si="2"/>
        <v>36</v>
      </c>
      <c r="E6" s="340"/>
      <c r="G6" s="757"/>
      <c r="H6" s="765">
        <v>1299.0</v>
      </c>
      <c r="I6" s="766">
        <v>0.0</v>
      </c>
      <c r="J6" s="767">
        <f t="shared" si="1"/>
        <v>1299</v>
      </c>
      <c r="K6" s="768">
        <v>6184.0</v>
      </c>
    </row>
    <row r="7" ht="18.0" customHeight="1">
      <c r="A7" s="752">
        <v>43897.0</v>
      </c>
      <c r="B7" s="763">
        <v>146.0</v>
      </c>
      <c r="C7" s="769">
        <f t="shared" si="2"/>
        <v>18</v>
      </c>
      <c r="E7" s="340"/>
      <c r="G7" s="757"/>
      <c r="H7" s="765">
        <v>1548.0</v>
      </c>
      <c r="I7" s="766">
        <v>0.0</v>
      </c>
      <c r="J7" s="767">
        <f t="shared" si="1"/>
        <v>1548</v>
      </c>
      <c r="K7" s="768">
        <v>6409.0</v>
      </c>
    </row>
    <row r="8">
      <c r="A8" s="752">
        <v>43898.0</v>
      </c>
      <c r="B8" s="763">
        <v>168.0</v>
      </c>
      <c r="C8" s="769">
        <f t="shared" si="2"/>
        <v>22</v>
      </c>
      <c r="E8" s="340"/>
      <c r="G8" s="757"/>
      <c r="H8" s="765">
        <v>932.0</v>
      </c>
      <c r="I8" s="766">
        <v>0.0</v>
      </c>
      <c r="J8" s="767">
        <f t="shared" si="1"/>
        <v>932</v>
      </c>
      <c r="K8" s="768">
        <v>7112.0</v>
      </c>
    </row>
    <row r="9">
      <c r="A9" s="752">
        <v>43899.0</v>
      </c>
      <c r="B9" s="770">
        <v>467.0</v>
      </c>
      <c r="C9" s="769">
        <f t="shared" si="2"/>
        <v>299</v>
      </c>
      <c r="E9" s="340"/>
      <c r="G9" s="757"/>
      <c r="H9" s="771">
        <v>1014.0</v>
      </c>
      <c r="I9" s="766">
        <v>0.0</v>
      </c>
      <c r="J9" s="767">
        <f t="shared" si="1"/>
        <v>1014</v>
      </c>
      <c r="K9" s="772">
        <v>7110.0</v>
      </c>
    </row>
    <row r="10">
      <c r="A10" s="752">
        <v>43900.0</v>
      </c>
      <c r="B10" s="770">
        <v>220.0</v>
      </c>
      <c r="C10" s="764">
        <f t="shared" si="2"/>
        <v>-247</v>
      </c>
      <c r="E10" s="340"/>
      <c r="G10" s="757"/>
      <c r="H10" s="771">
        <v>1055.0</v>
      </c>
      <c r="I10" s="766">
        <v>0.0</v>
      </c>
      <c r="J10" s="767">
        <f t="shared" si="1"/>
        <v>1055</v>
      </c>
      <c r="K10" s="772">
        <v>9366.0</v>
      </c>
    </row>
    <row r="11">
      <c r="A11" s="752">
        <v>43901.0</v>
      </c>
      <c r="B11" s="770">
        <v>317.0</v>
      </c>
      <c r="C11" s="769">
        <f t="shared" si="2"/>
        <v>97</v>
      </c>
      <c r="E11" s="340"/>
      <c r="G11" s="757"/>
      <c r="H11" s="771">
        <v>1193.0</v>
      </c>
      <c r="I11" s="766">
        <v>0.0</v>
      </c>
      <c r="J11" s="767">
        <f t="shared" si="1"/>
        <v>1193</v>
      </c>
      <c r="K11" s="772">
        <v>11524.0</v>
      </c>
    </row>
    <row r="12">
      <c r="A12" s="752">
        <v>43902.0</v>
      </c>
      <c r="B12" s="770">
        <v>384.0</v>
      </c>
      <c r="C12" s="769">
        <f t="shared" si="2"/>
        <v>67</v>
      </c>
      <c r="E12" s="340"/>
      <c r="G12" s="757"/>
      <c r="H12" s="771">
        <v>2736.0</v>
      </c>
      <c r="I12" s="766">
        <v>0.0</v>
      </c>
      <c r="J12" s="767">
        <f t="shared" si="1"/>
        <v>2736</v>
      </c>
      <c r="K12" s="772">
        <v>14841.0</v>
      </c>
    </row>
    <row r="13">
      <c r="A13" s="752">
        <v>43903.0</v>
      </c>
      <c r="B13" s="770">
        <v>521.0</v>
      </c>
      <c r="C13" s="769">
        <f t="shared" si="2"/>
        <v>137</v>
      </c>
      <c r="E13" s="340"/>
      <c r="G13" s="757"/>
      <c r="H13" s="771">
        <v>3151.0</v>
      </c>
      <c r="I13" s="766">
        <v>0.0</v>
      </c>
      <c r="J13" s="767">
        <f t="shared" si="1"/>
        <v>3151</v>
      </c>
      <c r="K13" s="772">
        <v>17784.0</v>
      </c>
    </row>
    <row r="14">
      <c r="A14" s="752">
        <v>43904.0</v>
      </c>
      <c r="B14" s="770">
        <v>526.0</v>
      </c>
      <c r="C14" s="769">
        <f t="shared" si="2"/>
        <v>5</v>
      </c>
      <c r="E14" s="340"/>
      <c r="G14" s="757"/>
      <c r="H14" s="771">
        <v>4413.0</v>
      </c>
      <c r="I14" s="766">
        <v>0.0</v>
      </c>
      <c r="J14" s="767">
        <f t="shared" si="1"/>
        <v>4413</v>
      </c>
      <c r="K14" s="772">
        <v>20340.0</v>
      </c>
    </row>
    <row r="15">
      <c r="A15" s="752">
        <v>43905.0</v>
      </c>
      <c r="B15" s="770">
        <v>768.0</v>
      </c>
      <c r="C15" s="769">
        <f t="shared" si="2"/>
        <v>242</v>
      </c>
      <c r="E15" s="340"/>
      <c r="G15" s="757"/>
      <c r="H15" s="771">
        <v>7535.0</v>
      </c>
      <c r="I15" s="766">
        <v>0.0</v>
      </c>
      <c r="J15" s="767">
        <f t="shared" si="1"/>
        <v>7535</v>
      </c>
      <c r="K15" s="772">
        <v>25816.0</v>
      </c>
    </row>
    <row r="16">
      <c r="A16" s="752">
        <v>43906.0</v>
      </c>
      <c r="B16" s="770">
        <v>734.0</v>
      </c>
      <c r="C16" s="764">
        <f t="shared" si="2"/>
        <v>-34</v>
      </c>
      <c r="E16" s="340"/>
      <c r="G16" s="757"/>
      <c r="H16" s="771">
        <v>10050.0</v>
      </c>
      <c r="I16" s="766">
        <v>0.0</v>
      </c>
      <c r="J16" s="767">
        <f t="shared" si="1"/>
        <v>10050</v>
      </c>
      <c r="K16" s="772">
        <v>30129.0</v>
      </c>
    </row>
    <row r="17">
      <c r="A17" s="752">
        <v>43907.0</v>
      </c>
      <c r="B17" s="770">
        <v>822.0</v>
      </c>
      <c r="C17" s="769">
        <f t="shared" si="2"/>
        <v>88</v>
      </c>
      <c r="E17" s="340"/>
      <c r="G17" s="757"/>
      <c r="H17" s="771">
        <v>14531.0</v>
      </c>
      <c r="I17" s="773">
        <v>22972.0</v>
      </c>
      <c r="J17" s="774">
        <f t="shared" ref="J17:J30" si="3">H17+I17</f>
        <v>37503</v>
      </c>
      <c r="K17" s="772">
        <v>35853.0</v>
      </c>
    </row>
    <row r="18">
      <c r="A18" s="752">
        <v>43908.0</v>
      </c>
      <c r="B18" s="770">
        <v>923.0</v>
      </c>
      <c r="C18" s="769">
        <f t="shared" si="2"/>
        <v>101</v>
      </c>
      <c r="E18" s="340"/>
      <c r="G18" s="757"/>
      <c r="H18" s="771">
        <v>21993.0</v>
      </c>
      <c r="I18" s="773">
        <v>35192.0</v>
      </c>
      <c r="J18" s="774">
        <f t="shared" si="3"/>
        <v>57185</v>
      </c>
      <c r="K18" s="772">
        <v>40110.0</v>
      </c>
    </row>
    <row r="19">
      <c r="A19" s="752">
        <v>43909.0</v>
      </c>
      <c r="B19" s="770">
        <v>871.0</v>
      </c>
      <c r="C19" s="764">
        <f t="shared" si="2"/>
        <v>-52</v>
      </c>
      <c r="E19" s="340"/>
      <c r="G19" s="757"/>
      <c r="H19" s="771">
        <v>28440.0</v>
      </c>
      <c r="I19" s="773">
        <v>48324.0</v>
      </c>
      <c r="J19" s="774">
        <f t="shared" si="3"/>
        <v>76764</v>
      </c>
      <c r="K19" s="772">
        <v>48660.0</v>
      </c>
    </row>
    <row r="20">
      <c r="A20" s="752">
        <v>43910.0</v>
      </c>
      <c r="B20" s="770">
        <v>898.0</v>
      </c>
      <c r="C20" s="769">
        <f t="shared" si="2"/>
        <v>27</v>
      </c>
      <c r="E20" s="340"/>
      <c r="G20" s="757"/>
      <c r="H20" s="771">
        <v>47115.0</v>
      </c>
      <c r="I20" s="773">
        <v>62120.0</v>
      </c>
      <c r="J20" s="774">
        <f t="shared" si="3"/>
        <v>109235</v>
      </c>
      <c r="K20" s="772">
        <v>53117.0</v>
      </c>
    </row>
    <row r="21">
      <c r="A21" s="752">
        <v>43911.0</v>
      </c>
      <c r="B21" s="770">
        <v>1047.0</v>
      </c>
      <c r="C21" s="769">
        <f t="shared" si="2"/>
        <v>149</v>
      </c>
      <c r="E21" s="340"/>
      <c r="G21" s="757"/>
      <c r="H21" s="771">
        <v>54814.0</v>
      </c>
      <c r="I21" s="773">
        <v>74105.0</v>
      </c>
      <c r="J21" s="774">
        <f t="shared" si="3"/>
        <v>128919</v>
      </c>
      <c r="K21" s="772">
        <v>56623.0</v>
      </c>
    </row>
    <row r="22">
      <c r="A22" s="752">
        <v>43912.0</v>
      </c>
      <c r="B22" s="770">
        <v>1084.0</v>
      </c>
      <c r="C22" s="769">
        <f t="shared" si="2"/>
        <v>37</v>
      </c>
      <c r="E22" s="340"/>
      <c r="G22" s="757"/>
      <c r="H22" s="771">
        <v>48632.0</v>
      </c>
      <c r="I22" s="773">
        <v>80348.0</v>
      </c>
      <c r="J22" s="774">
        <f t="shared" si="3"/>
        <v>128980</v>
      </c>
      <c r="K22" s="772">
        <v>58826.0</v>
      </c>
    </row>
    <row r="23">
      <c r="A23" s="282">
        <v>43913.0</v>
      </c>
      <c r="B23" s="775">
        <v>1138.0</v>
      </c>
      <c r="C23" s="769">
        <f t="shared" si="2"/>
        <v>54</v>
      </c>
      <c r="E23" s="340"/>
      <c r="G23" s="757"/>
      <c r="H23" s="765">
        <v>55301.0</v>
      </c>
      <c r="I23" s="766">
        <v>95445.0</v>
      </c>
      <c r="J23" s="776">
        <f t="shared" si="3"/>
        <v>150746</v>
      </c>
      <c r="K23" s="768">
        <v>51142.0</v>
      </c>
    </row>
    <row r="24">
      <c r="A24" s="282">
        <v>43914.0</v>
      </c>
      <c r="B24" s="775">
        <v>1479.0</v>
      </c>
      <c r="C24" s="769">
        <f t="shared" si="2"/>
        <v>341</v>
      </c>
      <c r="E24" s="340"/>
      <c r="G24" s="757"/>
      <c r="H24" s="765">
        <v>62511.0</v>
      </c>
      <c r="I24" s="766">
        <v>104529.0</v>
      </c>
      <c r="J24" s="776">
        <f t="shared" si="3"/>
        <v>167040</v>
      </c>
      <c r="K24" s="768">
        <v>53426.0</v>
      </c>
    </row>
    <row r="25">
      <c r="A25" s="282">
        <v>43915.0</v>
      </c>
      <c r="B25" s="775">
        <v>1615.0</v>
      </c>
      <c r="C25" s="769">
        <f t="shared" si="2"/>
        <v>136</v>
      </c>
      <c r="E25" s="340"/>
      <c r="G25" s="757"/>
      <c r="H25" s="765">
        <v>70528.0</v>
      </c>
      <c r="I25" s="766">
        <v>138680.0</v>
      </c>
      <c r="J25" s="776">
        <f t="shared" si="3"/>
        <v>209208</v>
      </c>
      <c r="K25" s="768">
        <v>56930.0</v>
      </c>
    </row>
    <row r="26">
      <c r="A26" s="282">
        <v>43916.0</v>
      </c>
      <c r="B26" s="777">
        <v>1606.0</v>
      </c>
      <c r="C26" s="764">
        <f t="shared" si="2"/>
        <v>-9</v>
      </c>
      <c r="E26" s="340"/>
      <c r="G26" s="757"/>
      <c r="H26" s="771">
        <v>83908.0</v>
      </c>
      <c r="I26" s="773">
        <v>150474.0</v>
      </c>
      <c r="J26" s="774">
        <f t="shared" si="3"/>
        <v>234382</v>
      </c>
      <c r="K26" s="772">
        <v>59081.0</v>
      </c>
    </row>
    <row r="27">
      <c r="A27" s="282">
        <v>43917.0</v>
      </c>
      <c r="B27" s="777">
        <v>1696.0</v>
      </c>
      <c r="C27" s="769">
        <f t="shared" si="2"/>
        <v>90</v>
      </c>
      <c r="E27" s="340"/>
      <c r="G27" s="757"/>
      <c r="H27" s="771">
        <v>94297.0</v>
      </c>
      <c r="I27" s="773">
        <v>161859.0</v>
      </c>
      <c r="J27" s="774">
        <f t="shared" si="3"/>
        <v>256156</v>
      </c>
      <c r="K27" s="772">
        <v>58306.0</v>
      </c>
    </row>
    <row r="28">
      <c r="A28" s="282">
        <v>43918.0</v>
      </c>
      <c r="B28" s="777">
        <v>1719.0</v>
      </c>
      <c r="C28" s="769">
        <f t="shared" si="2"/>
        <v>23</v>
      </c>
      <c r="E28" s="340"/>
      <c r="G28" s="757"/>
      <c r="H28" s="771">
        <v>97413.0</v>
      </c>
      <c r="I28" s="773">
        <v>167890.0</v>
      </c>
      <c r="J28" s="774">
        <f t="shared" si="3"/>
        <v>265303</v>
      </c>
      <c r="K28" s="772">
        <v>56585.0</v>
      </c>
    </row>
    <row r="29">
      <c r="A29" s="282">
        <v>43919.0</v>
      </c>
      <c r="B29" s="777">
        <v>1879.0</v>
      </c>
      <c r="C29" s="769">
        <f t="shared" si="2"/>
        <v>160</v>
      </c>
      <c r="E29" s="340"/>
      <c r="G29" s="757"/>
      <c r="H29" s="771">
        <v>100215.0</v>
      </c>
      <c r="I29" s="773">
        <v>169092.0</v>
      </c>
      <c r="J29" s="774">
        <f t="shared" si="3"/>
        <v>269307</v>
      </c>
      <c r="K29" s="772">
        <v>52612.0</v>
      </c>
    </row>
    <row r="30">
      <c r="A30" s="282">
        <v>43920.0</v>
      </c>
      <c r="B30" s="777">
        <v>1900.0</v>
      </c>
      <c r="C30" s="769">
        <f t="shared" si="2"/>
        <v>21</v>
      </c>
      <c r="E30" s="340"/>
      <c r="G30" s="757"/>
      <c r="H30" s="771">
        <v>106525.0</v>
      </c>
      <c r="I30" s="773">
        <v>163789.0</v>
      </c>
      <c r="J30" s="774">
        <f t="shared" si="3"/>
        <v>270314</v>
      </c>
      <c r="K30" s="772">
        <v>52370.0</v>
      </c>
    </row>
    <row r="31">
      <c r="A31" s="282">
        <v>43921.0</v>
      </c>
      <c r="B31" s="777">
        <v>1924.0</v>
      </c>
      <c r="C31" s="769">
        <f t="shared" si="2"/>
        <v>24</v>
      </c>
      <c r="E31" s="340"/>
      <c r="G31" s="757"/>
      <c r="H31" s="778" t="s">
        <v>146</v>
      </c>
      <c r="I31" s="779"/>
      <c r="J31" s="780">
        <v>171994.0</v>
      </c>
      <c r="K31" s="772">
        <v>50804.0</v>
      </c>
    </row>
    <row r="32">
      <c r="A32" s="282">
        <v>43922.0</v>
      </c>
      <c r="B32" s="777">
        <v>2317.0</v>
      </c>
      <c r="C32" s="769">
        <f t="shared" si="2"/>
        <v>393</v>
      </c>
      <c r="E32" s="340"/>
      <c r="G32" s="757"/>
      <c r="I32" s="98"/>
      <c r="J32" s="781">
        <v>183095.0</v>
      </c>
      <c r="K32" s="772">
        <v>48093.0</v>
      </c>
    </row>
    <row r="33">
      <c r="A33" s="282">
        <v>43923.0</v>
      </c>
      <c r="B33" s="777">
        <v>2158.0</v>
      </c>
      <c r="C33" s="764">
        <f t="shared" si="2"/>
        <v>-159</v>
      </c>
      <c r="E33" s="340"/>
      <c r="G33" s="757"/>
      <c r="I33" s="98"/>
      <c r="J33" s="781">
        <v>174997.0</v>
      </c>
      <c r="K33" s="772">
        <v>44491.0</v>
      </c>
    </row>
    <row r="34">
      <c r="A34" s="244">
        <v>43924.0</v>
      </c>
      <c r="B34" s="777">
        <v>2303.0</v>
      </c>
      <c r="C34" s="769">
        <f t="shared" si="2"/>
        <v>145</v>
      </c>
      <c r="E34" s="340"/>
      <c r="G34" s="757"/>
      <c r="I34" s="98"/>
      <c r="J34" s="781">
        <v>160587.0</v>
      </c>
      <c r="K34" s="772">
        <v>41146.0</v>
      </c>
    </row>
    <row r="35">
      <c r="A35" s="244">
        <v>43925.0</v>
      </c>
      <c r="B35" s="777">
        <v>2434.0</v>
      </c>
      <c r="C35" s="769">
        <f t="shared" si="2"/>
        <v>131</v>
      </c>
      <c r="D35" s="782">
        <f>B35/Wzrost!O35</f>
        <v>0.7092074592</v>
      </c>
      <c r="E35" s="340"/>
      <c r="G35" s="757"/>
      <c r="I35" s="98"/>
      <c r="J35" s="781">
        <v>131888.0</v>
      </c>
      <c r="K35" s="772">
        <v>39157.0</v>
      </c>
    </row>
    <row r="36">
      <c r="A36" s="244">
        <v>43926.0</v>
      </c>
      <c r="B36" s="777">
        <v>2444.0</v>
      </c>
      <c r="C36" s="769">
        <f t="shared" si="2"/>
        <v>10</v>
      </c>
      <c r="D36" s="783">
        <f>B36/Wzrost!O36</f>
        <v>0.6308724832</v>
      </c>
      <c r="E36" s="340"/>
      <c r="G36" s="757"/>
      <c r="I36" s="98"/>
      <c r="J36" s="781">
        <v>143256.0</v>
      </c>
      <c r="K36" s="772">
        <v>37295.0</v>
      </c>
    </row>
    <row r="37">
      <c r="A37" s="244">
        <v>43927.0</v>
      </c>
      <c r="B37" s="777">
        <v>2476.0</v>
      </c>
      <c r="C37" s="769">
        <f t="shared" si="2"/>
        <v>32</v>
      </c>
      <c r="D37" s="783">
        <f>B37/Wzrost!O37</f>
        <v>0.5974903475</v>
      </c>
      <c r="E37" s="340"/>
      <c r="G37" s="757"/>
      <c r="I37" s="98"/>
      <c r="J37" s="781">
        <v>148130.0</v>
      </c>
      <c r="K37" s="772">
        <v>36391.0</v>
      </c>
    </row>
    <row r="38">
      <c r="A38" s="244">
        <v>43928.0</v>
      </c>
      <c r="B38" s="775">
        <v>2425.0</v>
      </c>
      <c r="C38" s="764">
        <f t="shared" si="2"/>
        <v>-51</v>
      </c>
      <c r="D38" s="783">
        <f>B38/Wzrost!O38</f>
        <v>0.5355565371</v>
      </c>
      <c r="E38" s="340"/>
      <c r="G38" s="757"/>
      <c r="I38" s="98"/>
      <c r="J38" s="784">
        <v>153390.0</v>
      </c>
      <c r="K38" s="768">
        <v>33273.0</v>
      </c>
    </row>
    <row r="39">
      <c r="A39" s="244">
        <v>43929.0</v>
      </c>
      <c r="B39" s="777">
        <v>2473.0</v>
      </c>
      <c r="C39" s="769">
        <f t="shared" si="2"/>
        <v>48</v>
      </c>
      <c r="D39" s="783">
        <f>B39/Wzrost!O39</f>
        <v>0.5125388601</v>
      </c>
      <c r="E39" s="340"/>
      <c r="G39" s="757"/>
      <c r="I39" s="98"/>
      <c r="J39" s="781">
        <v>152898.0</v>
      </c>
      <c r="K39" s="772">
        <v>33989.0</v>
      </c>
    </row>
    <row r="40">
      <c r="A40" s="244">
        <v>43930.0</v>
      </c>
      <c r="B40" s="777">
        <v>2409.0</v>
      </c>
      <c r="C40" s="764">
        <f t="shared" si="2"/>
        <v>-64</v>
      </c>
      <c r="D40" s="783">
        <f>B40/Wzrost!O40</f>
        <v>0.4707836623</v>
      </c>
      <c r="E40" s="340"/>
      <c r="G40" s="757"/>
      <c r="I40" s="98"/>
      <c r="J40" s="781">
        <v>158663.0</v>
      </c>
      <c r="K40" s="772">
        <v>33879.0</v>
      </c>
    </row>
    <row r="41">
      <c r="A41" s="244">
        <v>43931.0</v>
      </c>
      <c r="B41" s="777">
        <v>2426.0</v>
      </c>
      <c r="C41" s="769">
        <f t="shared" si="2"/>
        <v>17</v>
      </c>
      <c r="D41" s="783">
        <f>B41/Wzrost!O41</f>
        <v>0.4446480938</v>
      </c>
      <c r="E41" s="340"/>
      <c r="G41" s="757"/>
      <c r="I41" s="98"/>
      <c r="J41" s="781">
        <v>166973.0</v>
      </c>
      <c r="K41" s="772">
        <v>31370.0</v>
      </c>
    </row>
    <row r="42">
      <c r="A42" s="244">
        <v>43932.0</v>
      </c>
      <c r="B42" s="777">
        <v>2481.0</v>
      </c>
      <c r="C42" s="769">
        <f t="shared" si="2"/>
        <v>55</v>
      </c>
      <c r="D42" s="783">
        <f>B42/Wzrost!O42</f>
        <v>0.429759224</v>
      </c>
      <c r="E42" s="340"/>
      <c r="G42" s="757"/>
      <c r="I42" s="98"/>
      <c r="J42" s="781">
        <v>162924.0</v>
      </c>
      <c r="K42" s="772">
        <v>30982.0</v>
      </c>
    </row>
    <row r="43">
      <c r="A43" s="244">
        <v>43933.0</v>
      </c>
      <c r="B43" s="777">
        <v>2510.0</v>
      </c>
      <c r="C43" s="769">
        <f t="shared" si="2"/>
        <v>29</v>
      </c>
      <c r="D43" s="783">
        <f>B43/Wzrost!O43</f>
        <v>0.4181242712</v>
      </c>
      <c r="E43" s="340"/>
      <c r="G43" s="757"/>
      <c r="I43" s="98"/>
      <c r="J43" s="781">
        <v>151548.0</v>
      </c>
      <c r="K43" s="772">
        <v>29571.0</v>
      </c>
    </row>
    <row r="44">
      <c r="A44" s="244">
        <v>43934.0</v>
      </c>
      <c r="B44" s="777">
        <v>2471.0</v>
      </c>
      <c r="C44" s="764">
        <f t="shared" si="2"/>
        <v>-39</v>
      </c>
      <c r="D44" s="783">
        <f>B44/Wzrost!O44</f>
        <v>0.3985483871</v>
      </c>
      <c r="E44" s="340"/>
      <c r="G44" s="757"/>
      <c r="I44" s="98"/>
      <c r="J44" s="781">
        <v>144875.0</v>
      </c>
      <c r="K44" s="772">
        <v>28665.0</v>
      </c>
    </row>
    <row r="45">
      <c r="A45" s="244">
        <v>43935.0</v>
      </c>
      <c r="B45" s="777">
        <v>2499.0</v>
      </c>
      <c r="C45" s="769">
        <f t="shared" si="2"/>
        <v>28</v>
      </c>
      <c r="D45" s="783">
        <f>B45/Wzrost!O45</f>
        <v>0.3953488372</v>
      </c>
      <c r="E45" s="340"/>
      <c r="G45" s="757"/>
      <c r="I45" s="98"/>
      <c r="J45" s="781">
        <v>145875.0</v>
      </c>
      <c r="K45" s="772">
        <v>28085.0</v>
      </c>
    </row>
    <row r="46">
      <c r="A46" s="244">
        <v>43936.0</v>
      </c>
      <c r="B46" s="777">
        <v>2607.0</v>
      </c>
      <c r="C46" s="769">
        <f t="shared" si="2"/>
        <v>108</v>
      </c>
      <c r="D46" s="783">
        <f>B46/Wzrost!O46</f>
        <v>0.3933313217</v>
      </c>
      <c r="E46" s="340"/>
      <c r="G46" s="757"/>
      <c r="I46" s="98"/>
      <c r="J46" s="781">
        <v>142220.0</v>
      </c>
      <c r="K46" s="772">
        <v>25923.0</v>
      </c>
    </row>
    <row r="47">
      <c r="A47" s="785">
        <v>43937.0</v>
      </c>
      <c r="B47" s="770">
        <v>2673.0</v>
      </c>
      <c r="C47" s="769">
        <f t="shared" si="2"/>
        <v>66</v>
      </c>
      <c r="D47" s="783">
        <f>B47/Wzrost!O47</f>
        <v>0.3913616398</v>
      </c>
      <c r="E47" s="340"/>
      <c r="G47" s="757"/>
      <c r="I47" s="98"/>
      <c r="J47" s="781">
        <v>138004.0</v>
      </c>
      <c r="K47" s="772">
        <v>25773.0</v>
      </c>
    </row>
    <row r="48">
      <c r="A48" s="785">
        <v>43938.0</v>
      </c>
      <c r="B48" s="770">
        <v>2725.0</v>
      </c>
      <c r="C48" s="769">
        <f t="shared" si="2"/>
        <v>52</v>
      </c>
      <c r="D48" s="783">
        <f>B48/Wzrost!O48</f>
        <v>0.3796851052</v>
      </c>
      <c r="E48" s="340"/>
      <c r="G48" s="757"/>
      <c r="I48" s="98"/>
      <c r="J48" s="781">
        <v>118361.0</v>
      </c>
      <c r="K48" s="772">
        <v>25273.0</v>
      </c>
    </row>
    <row r="49">
      <c r="A49" s="785">
        <v>43939.0</v>
      </c>
      <c r="B49" s="770">
        <v>2483.0</v>
      </c>
      <c r="C49" s="764">
        <f t="shared" si="2"/>
        <v>-242</v>
      </c>
      <c r="D49" s="783">
        <f>B49/Wzrost!O49</f>
        <v>0.3364042813</v>
      </c>
      <c r="E49" s="340"/>
      <c r="G49" s="757"/>
      <c r="I49" s="98"/>
      <c r="J49" s="781">
        <v>124311.0</v>
      </c>
      <c r="K49" s="772">
        <v>17436.0</v>
      </c>
    </row>
    <row r="50">
      <c r="A50" s="785">
        <v>43940.0</v>
      </c>
      <c r="B50" s="770">
        <v>2511.0</v>
      </c>
      <c r="C50" s="769">
        <f t="shared" si="2"/>
        <v>28</v>
      </c>
      <c r="D50" s="783">
        <f>B50/Wzrost!O50</f>
        <v>0.3209355828</v>
      </c>
      <c r="E50" s="340"/>
      <c r="G50" s="757"/>
      <c r="I50" s="98"/>
      <c r="J50" s="781">
        <v>111079.0</v>
      </c>
      <c r="K50" s="772">
        <v>17266.0</v>
      </c>
    </row>
    <row r="51">
      <c r="A51" s="785">
        <v>43941.0</v>
      </c>
      <c r="B51" s="770">
        <v>2914.0</v>
      </c>
      <c r="C51" s="769">
        <f t="shared" si="2"/>
        <v>403</v>
      </c>
      <c r="D51" s="783">
        <f>B51/Wzrost!O51</f>
        <v>0.3634776101</v>
      </c>
      <c r="E51" s="340"/>
      <c r="G51" s="757"/>
      <c r="I51" s="98"/>
      <c r="J51" s="781">
        <v>105602.0</v>
      </c>
      <c r="K51" s="772">
        <v>21364.0</v>
      </c>
    </row>
    <row r="52">
      <c r="A52" s="785">
        <v>43942.0</v>
      </c>
      <c r="B52" s="770">
        <v>3505.0</v>
      </c>
      <c r="C52" s="769">
        <f t="shared" si="2"/>
        <v>591</v>
      </c>
      <c r="D52" s="783">
        <f>B52/Wzrost!O52</f>
        <v>0.4329298419</v>
      </c>
      <c r="E52" s="340"/>
      <c r="G52" s="757"/>
      <c r="I52" s="98"/>
      <c r="J52" s="781">
        <v>98020.0</v>
      </c>
      <c r="K52" s="772">
        <v>22731.0</v>
      </c>
    </row>
    <row r="53">
      <c r="A53" s="752">
        <v>43943.0</v>
      </c>
      <c r="B53" s="786">
        <v>3099.0</v>
      </c>
      <c r="C53" s="764">
        <f t="shared" si="2"/>
        <v>-406</v>
      </c>
      <c r="D53" s="783">
        <f>B53/Wzrost!O53</f>
        <v>0.3794074437</v>
      </c>
      <c r="E53" s="340"/>
      <c r="G53" s="757"/>
      <c r="I53" s="98"/>
      <c r="J53" s="787">
        <v>103129.0</v>
      </c>
      <c r="K53" s="788">
        <v>21781.0</v>
      </c>
    </row>
    <row r="54">
      <c r="A54" s="785">
        <v>43944.0</v>
      </c>
      <c r="B54" s="763">
        <v>3095.0</v>
      </c>
      <c r="C54" s="764">
        <f t="shared" si="2"/>
        <v>-4</v>
      </c>
      <c r="D54" s="783">
        <f>B54/Wzrost!O54</f>
        <v>0.3749242883</v>
      </c>
      <c r="E54" s="340"/>
      <c r="G54" s="757"/>
      <c r="I54" s="98"/>
      <c r="J54" s="784">
        <v>97905.0</v>
      </c>
      <c r="K54" s="768">
        <v>20546.0</v>
      </c>
    </row>
    <row r="55">
      <c r="A55" s="785">
        <v>43945.0</v>
      </c>
      <c r="B55" s="763">
        <v>2821.0</v>
      </c>
      <c r="C55" s="764">
        <f t="shared" si="2"/>
        <v>-274</v>
      </c>
      <c r="D55" s="783">
        <f>B55/Wzrost!O55</f>
        <v>0.3361534795</v>
      </c>
      <c r="E55" s="340"/>
      <c r="G55" s="757"/>
      <c r="I55" s="98"/>
      <c r="J55" s="784">
        <v>87003.0</v>
      </c>
      <c r="K55" s="768">
        <v>19653.0</v>
      </c>
    </row>
    <row r="56">
      <c r="A56" s="785">
        <v>43946.0</v>
      </c>
      <c r="B56" s="763">
        <v>2749.0</v>
      </c>
      <c r="C56" s="764">
        <f t="shared" si="2"/>
        <v>-72</v>
      </c>
      <c r="D56" s="783">
        <f>B56/Wzrost!O56</f>
        <v>0.3211073473</v>
      </c>
      <c r="E56" s="340"/>
      <c r="G56" s="757"/>
      <c r="I56" s="98"/>
      <c r="J56" s="784">
        <v>79656.0</v>
      </c>
      <c r="K56" s="768">
        <v>19116.0</v>
      </c>
    </row>
    <row r="57">
      <c r="A57" s="785">
        <v>43947.0</v>
      </c>
      <c r="B57" s="763">
        <v>2759.0</v>
      </c>
      <c r="C57" s="769">
        <f t="shared" si="2"/>
        <v>10</v>
      </c>
      <c r="D57" s="783">
        <f>B57/Wzrost!O57</f>
        <v>0.3151702079</v>
      </c>
      <c r="E57" s="340"/>
      <c r="G57" s="757"/>
      <c r="I57" s="98"/>
      <c r="J57" s="784">
        <v>78878.0</v>
      </c>
      <c r="K57" s="768">
        <v>18693.0</v>
      </c>
    </row>
    <row r="58">
      <c r="A58" s="785">
        <v>43948.0</v>
      </c>
      <c r="B58" s="763">
        <v>2934.0</v>
      </c>
      <c r="C58" s="769">
        <f t="shared" si="2"/>
        <v>175</v>
      </c>
      <c r="D58" s="783">
        <f>B58/Wzrost!O58</f>
        <v>0.3329550613</v>
      </c>
      <c r="E58" s="340"/>
      <c r="G58" s="757"/>
      <c r="I58" s="98"/>
      <c r="J58" s="784">
        <v>82643.0</v>
      </c>
      <c r="K58" s="768">
        <v>18394.0</v>
      </c>
    </row>
    <row r="59">
      <c r="A59" s="785">
        <v>43949.0</v>
      </c>
      <c r="B59" s="763">
        <v>2973.0</v>
      </c>
      <c r="C59" s="769">
        <f t="shared" si="2"/>
        <v>39</v>
      </c>
      <c r="D59" s="783">
        <f>B59/Wzrost!O59</f>
        <v>0.3338573835</v>
      </c>
      <c r="E59" s="340"/>
      <c r="G59" s="757"/>
      <c r="I59" s="98"/>
      <c r="J59" s="784">
        <v>85837.0</v>
      </c>
      <c r="K59" s="768">
        <v>18016.0</v>
      </c>
    </row>
    <row r="60">
      <c r="A60" s="785">
        <v>43950.0</v>
      </c>
      <c r="B60" s="763">
        <v>3012.0</v>
      </c>
      <c r="C60" s="769">
        <f t="shared" si="2"/>
        <v>39</v>
      </c>
      <c r="D60" s="783">
        <f>B60/Wzrost!O60</f>
        <v>0.3373278083</v>
      </c>
      <c r="E60" s="340"/>
      <c r="G60" s="757"/>
      <c r="I60" s="98"/>
      <c r="J60" s="784">
        <v>88265.0</v>
      </c>
      <c r="K60" s="768">
        <v>18874.0</v>
      </c>
    </row>
    <row r="61">
      <c r="A61" s="785">
        <v>43951.0</v>
      </c>
      <c r="B61" s="763">
        <v>2789.0</v>
      </c>
      <c r="C61" s="764">
        <f t="shared" si="2"/>
        <v>-223</v>
      </c>
      <c r="D61" s="783">
        <f>B61/Wzrost!O61</f>
        <v>0.3099577684</v>
      </c>
      <c r="E61" s="340"/>
      <c r="G61" s="757"/>
      <c r="I61" s="98"/>
      <c r="J61" s="784">
        <v>92458.0</v>
      </c>
      <c r="K61" s="768">
        <v>18433.0</v>
      </c>
    </row>
    <row r="62">
      <c r="A62" s="785">
        <v>43952.0</v>
      </c>
      <c r="B62" s="763">
        <v>2649.0</v>
      </c>
      <c r="C62" s="764">
        <f t="shared" si="2"/>
        <v>-140</v>
      </c>
      <c r="D62" s="783">
        <f>B62/Wzrost!O62</f>
        <v>0.2955153949</v>
      </c>
      <c r="E62" s="340"/>
      <c r="G62" s="757"/>
      <c r="I62" s="98"/>
      <c r="J62" s="784">
        <v>95625.0</v>
      </c>
      <c r="K62" s="768">
        <v>18383.0</v>
      </c>
    </row>
    <row r="63">
      <c r="A63" s="785">
        <v>43953.0</v>
      </c>
      <c r="B63" s="763">
        <v>2761.0</v>
      </c>
      <c r="C63" s="769">
        <f t="shared" si="2"/>
        <v>112</v>
      </c>
      <c r="D63" s="783">
        <f>B63/Wzrost!O63</f>
        <v>0.3084571556</v>
      </c>
      <c r="E63" s="340"/>
      <c r="G63" s="757"/>
      <c r="I63" s="98"/>
      <c r="J63" s="784">
        <v>96612.0</v>
      </c>
      <c r="K63" s="768">
        <v>18306.0</v>
      </c>
    </row>
    <row r="64">
      <c r="A64" s="785">
        <v>43954.0</v>
      </c>
      <c r="B64" s="763">
        <v>2653.0</v>
      </c>
      <c r="C64" s="764">
        <f t="shared" si="2"/>
        <v>-108</v>
      </c>
      <c r="D64" s="783">
        <f>B64/Wzrost!O64</f>
        <v>0.2924705104</v>
      </c>
      <c r="E64" s="340"/>
      <c r="G64" s="757"/>
      <c r="I64" s="98"/>
      <c r="J64" s="784">
        <v>96699.0</v>
      </c>
      <c r="K64" s="768">
        <v>17785.0</v>
      </c>
    </row>
    <row r="65">
      <c r="A65" s="785">
        <v>43955.0</v>
      </c>
      <c r="B65" s="763">
        <v>2738.0</v>
      </c>
      <c r="C65" s="769">
        <f t="shared" si="2"/>
        <v>85</v>
      </c>
      <c r="D65" s="783">
        <f>B65/Wzrost!O65</f>
        <v>0.2971242539</v>
      </c>
      <c r="E65" s="340"/>
      <c r="G65" s="757"/>
      <c r="I65" s="98"/>
      <c r="J65" s="784">
        <v>100765.0</v>
      </c>
      <c r="K65" s="768">
        <v>17291.0</v>
      </c>
    </row>
    <row r="66">
      <c r="A66" s="785">
        <v>43956.0</v>
      </c>
      <c r="B66" s="763">
        <v>2760.0</v>
      </c>
      <c r="C66" s="769">
        <f t="shared" si="2"/>
        <v>22</v>
      </c>
      <c r="D66" s="783">
        <f>B66/Wzrost!O66</f>
        <v>0.2930869704</v>
      </c>
      <c r="E66" s="340"/>
      <c r="G66" s="757"/>
      <c r="I66" s="98"/>
      <c r="J66" s="784">
        <v>101395.0</v>
      </c>
      <c r="K66" s="768">
        <v>17081.0</v>
      </c>
    </row>
    <row r="67">
      <c r="A67" s="785">
        <v>43957.0</v>
      </c>
      <c r="B67" s="763">
        <v>2711.0</v>
      </c>
      <c r="C67" s="764">
        <f t="shared" si="2"/>
        <v>-49</v>
      </c>
      <c r="D67" s="783">
        <f>B67/Wzrost!O67</f>
        <v>0.2904124264</v>
      </c>
      <c r="E67" s="340"/>
      <c r="G67" s="757"/>
      <c r="I67" s="98"/>
      <c r="J67" s="784">
        <v>103913.0</v>
      </c>
      <c r="K67" s="768">
        <v>16765.0</v>
      </c>
    </row>
    <row r="68">
      <c r="A68" s="785">
        <v>43958.0</v>
      </c>
      <c r="B68" s="763">
        <v>2758.0</v>
      </c>
      <c r="C68" s="769">
        <f t="shared" si="2"/>
        <v>47</v>
      </c>
      <c r="D68" s="783">
        <f>B68/Wzrost!O68</f>
        <v>0.2931236051</v>
      </c>
      <c r="E68" s="340"/>
      <c r="G68" s="757"/>
      <c r="I68" s="98"/>
      <c r="J68" s="784">
        <v>104024.0</v>
      </c>
      <c r="K68" s="768">
        <v>17540.0</v>
      </c>
    </row>
    <row r="69">
      <c r="A69" s="785">
        <v>43959.0</v>
      </c>
      <c r="B69" s="763">
        <v>2768.0</v>
      </c>
      <c r="C69" s="769">
        <f t="shared" si="2"/>
        <v>10</v>
      </c>
      <c r="D69" s="783">
        <f>B69/Wzrost!O69</f>
        <v>0.2943428328</v>
      </c>
      <c r="E69" s="340"/>
      <c r="G69" s="757"/>
      <c r="I69" s="98"/>
      <c r="J69" s="784">
        <v>102996.0</v>
      </c>
      <c r="K69" s="768">
        <v>17155.0</v>
      </c>
    </row>
    <row r="70">
      <c r="A70" s="785">
        <v>43960.0</v>
      </c>
      <c r="B70" s="763">
        <v>2658.0</v>
      </c>
      <c r="C70" s="764">
        <f t="shared" si="2"/>
        <v>-110</v>
      </c>
      <c r="D70" s="783">
        <f>B70/Wzrost!O70</f>
        <v>0.2818663839</v>
      </c>
      <c r="E70" s="340"/>
      <c r="G70" s="757"/>
      <c r="I70" s="98"/>
      <c r="J70" s="784">
        <v>100784.0</v>
      </c>
      <c r="K70" s="768">
        <v>17225.0</v>
      </c>
    </row>
    <row r="71">
      <c r="A71" s="785">
        <v>43961.0</v>
      </c>
      <c r="B71" s="763">
        <v>2598.0</v>
      </c>
      <c r="C71" s="764">
        <f t="shared" si="2"/>
        <v>-60</v>
      </c>
      <c r="D71" s="783">
        <f>B71/Wzrost!O71</f>
        <v>0.2735024739</v>
      </c>
      <c r="E71" s="340"/>
      <c r="G71" s="757"/>
      <c r="I71" s="98"/>
      <c r="J71" s="784">
        <v>97002.0</v>
      </c>
      <c r="K71" s="768">
        <v>17051.0</v>
      </c>
    </row>
    <row r="72">
      <c r="A72" s="785">
        <v>43962.0</v>
      </c>
      <c r="B72" s="763">
        <v>2571.0</v>
      </c>
      <c r="C72" s="764">
        <f t="shared" si="2"/>
        <v>-27</v>
      </c>
      <c r="D72" s="783">
        <f>B72/Wzrost!O72</f>
        <v>0.2650515464</v>
      </c>
      <c r="E72" s="340"/>
      <c r="G72" s="757"/>
      <c r="I72" s="98"/>
      <c r="J72" s="784">
        <v>96211.0</v>
      </c>
      <c r="K72" s="768">
        <v>17771.0</v>
      </c>
    </row>
    <row r="73">
      <c r="A73" s="785">
        <v>43963.0</v>
      </c>
      <c r="B73" s="763">
        <v>2648.0</v>
      </c>
      <c r="C73" s="769">
        <f t="shared" si="2"/>
        <v>77</v>
      </c>
      <c r="D73" s="783">
        <f>B73/Wzrost!O73</f>
        <v>0.2671239786</v>
      </c>
      <c r="E73" s="340"/>
      <c r="G73" s="757"/>
      <c r="I73" s="98"/>
      <c r="J73" s="784">
        <v>96062.0</v>
      </c>
      <c r="K73" s="768">
        <v>18009.0</v>
      </c>
    </row>
    <row r="74">
      <c r="A74" s="785">
        <v>43964.0</v>
      </c>
      <c r="B74" s="763">
        <v>2538.0</v>
      </c>
      <c r="C74" s="764">
        <f t="shared" si="2"/>
        <v>-110</v>
      </c>
      <c r="D74" s="783">
        <f>B74/Wzrost!O74</f>
        <v>0.2555119299</v>
      </c>
      <c r="E74" s="340"/>
      <c r="G74" s="757"/>
      <c r="I74" s="98"/>
      <c r="J74" s="784">
        <v>96708.0</v>
      </c>
      <c r="K74" s="768">
        <v>18256.0</v>
      </c>
    </row>
    <row r="75">
      <c r="A75" s="785">
        <v>43965.0</v>
      </c>
      <c r="B75" s="763">
        <v>2579.0</v>
      </c>
      <c r="C75" s="769">
        <f t="shared" si="2"/>
        <v>41</v>
      </c>
      <c r="D75" s="783">
        <f>B75/Wzrost!O75</f>
        <v>0.2569748904</v>
      </c>
      <c r="E75" s="340"/>
      <c r="G75" s="757"/>
      <c r="I75" s="98"/>
      <c r="J75" s="784">
        <v>95068.0</v>
      </c>
      <c r="K75" s="768">
        <v>18363.0</v>
      </c>
    </row>
    <row r="76">
      <c r="A76" s="785">
        <v>43966.0</v>
      </c>
      <c r="B76" s="763">
        <v>2407.0</v>
      </c>
      <c r="C76" s="764">
        <f t="shared" si="2"/>
        <v>-172</v>
      </c>
      <c r="D76" s="783">
        <f>B76/Wzrost!O76</f>
        <v>0.236188794</v>
      </c>
      <c r="E76" s="340"/>
      <c r="G76" s="757"/>
      <c r="I76" s="98"/>
      <c r="J76" s="784">
        <v>90386.0</v>
      </c>
      <c r="K76" s="768">
        <v>18355.0</v>
      </c>
    </row>
    <row r="77">
      <c r="A77" s="785">
        <v>43967.0</v>
      </c>
      <c r="B77" s="763">
        <v>2459.0</v>
      </c>
      <c r="C77" s="769">
        <f t="shared" si="2"/>
        <v>52</v>
      </c>
      <c r="D77" s="783">
        <f>B77/Wzrost!O77</f>
        <v>0.2418609226</v>
      </c>
      <c r="E77" s="340"/>
      <c r="G77" s="757"/>
      <c r="I77" s="98"/>
      <c r="J77" s="784">
        <v>84542.0</v>
      </c>
      <c r="K77" s="768">
        <v>18195.0</v>
      </c>
    </row>
    <row r="78">
      <c r="A78" s="785">
        <v>43968.0</v>
      </c>
      <c r="B78" s="763">
        <v>2544.0</v>
      </c>
      <c r="C78" s="769">
        <f t="shared" si="2"/>
        <v>85</v>
      </c>
      <c r="D78" s="783">
        <f>B78/Wzrost!O78</f>
        <v>0.2505663351</v>
      </c>
      <c r="E78" s="340"/>
      <c r="G78" s="757"/>
      <c r="I78" s="98"/>
      <c r="J78" s="784">
        <v>80947.0</v>
      </c>
      <c r="K78" s="768">
        <v>18772.0</v>
      </c>
    </row>
    <row r="79">
      <c r="A79" s="785">
        <v>43969.0</v>
      </c>
      <c r="B79" s="763">
        <v>2490.0</v>
      </c>
      <c r="C79" s="764">
        <f t="shared" si="2"/>
        <v>-54</v>
      </c>
      <c r="D79" s="783">
        <f>B79/Wzrost!O79</f>
        <v>0.2412556923</v>
      </c>
      <c r="E79" s="340"/>
      <c r="G79" s="757"/>
      <c r="I79" s="98"/>
      <c r="J79" s="784">
        <v>76645.0</v>
      </c>
      <c r="K79" s="768">
        <v>18831.0</v>
      </c>
    </row>
    <row r="80">
      <c r="A80" s="785">
        <v>43970.0</v>
      </c>
      <c r="B80" s="763">
        <v>2414.0</v>
      </c>
      <c r="C80" s="764">
        <f t="shared" si="2"/>
        <v>-76</v>
      </c>
      <c r="D80" s="783">
        <f>B80/Wzrost!O80</f>
        <v>0.2317588326</v>
      </c>
      <c r="E80" s="340"/>
      <c r="G80" s="757"/>
      <c r="I80" s="98"/>
      <c r="J80" s="784">
        <v>76957.0</v>
      </c>
      <c r="K80" s="768">
        <v>18984.0</v>
      </c>
    </row>
    <row r="81">
      <c r="A81" s="785">
        <v>43971.0</v>
      </c>
      <c r="B81" s="763">
        <v>2330.0</v>
      </c>
      <c r="C81" s="764">
        <f t="shared" si="2"/>
        <v>-84</v>
      </c>
      <c r="D81" s="783">
        <f>B81/Wzrost!O81</f>
        <v>0.2199565751</v>
      </c>
      <c r="E81" s="340"/>
      <c r="G81" s="757"/>
      <c r="I81" s="98"/>
      <c r="J81" s="784">
        <v>77461.0</v>
      </c>
      <c r="K81" s="768">
        <v>19729.0</v>
      </c>
    </row>
    <row r="82">
      <c r="A82" s="785">
        <v>43972.0</v>
      </c>
      <c r="B82" s="763">
        <v>2261.0</v>
      </c>
      <c r="C82" s="764">
        <f t="shared" si="2"/>
        <v>-69</v>
      </c>
      <c r="D82" s="783">
        <f>B82/Wzrost!O82</f>
        <v>0.2109732201</v>
      </c>
      <c r="E82" s="340"/>
      <c r="G82" s="757"/>
      <c r="I82" s="98"/>
      <c r="J82" s="784">
        <v>77768.0</v>
      </c>
      <c r="K82" s="768">
        <v>19500.0</v>
      </c>
    </row>
    <row r="83">
      <c r="A83" s="785">
        <v>43973.0</v>
      </c>
      <c r="B83" s="763">
        <v>2271.0</v>
      </c>
      <c r="C83" s="769">
        <f t="shared" si="2"/>
        <v>10</v>
      </c>
      <c r="D83" s="783">
        <f>B83/Wzrost!O83</f>
        <v>0.2083677402</v>
      </c>
      <c r="E83" s="340"/>
      <c r="G83" s="757"/>
      <c r="I83" s="98"/>
      <c r="J83" s="784">
        <v>80635.0</v>
      </c>
      <c r="K83" s="768">
        <v>19836.0</v>
      </c>
    </row>
    <row r="84">
      <c r="A84" s="785">
        <v>43974.0</v>
      </c>
      <c r="B84" s="763">
        <v>2242.0</v>
      </c>
      <c r="C84" s="764">
        <f t="shared" si="2"/>
        <v>-29</v>
      </c>
      <c r="D84" s="783">
        <f>B84/Wzrost!O84</f>
        <v>0.2046180524</v>
      </c>
      <c r="E84" s="340"/>
      <c r="G84" s="757"/>
      <c r="I84" s="98"/>
      <c r="J84" s="784">
        <v>79326.0</v>
      </c>
      <c r="K84" s="768">
        <v>19529.0</v>
      </c>
    </row>
    <row r="85">
      <c r="A85" s="785">
        <v>43975.0</v>
      </c>
      <c r="B85" s="763">
        <v>2268.0</v>
      </c>
      <c r="C85" s="769">
        <f t="shared" si="2"/>
        <v>26</v>
      </c>
      <c r="D85" s="783">
        <f>B85/Wzrost!O85</f>
        <v>0.2043611462</v>
      </c>
      <c r="E85" s="340"/>
      <c r="G85" s="757"/>
      <c r="I85" s="98"/>
      <c r="J85" s="784">
        <v>78259.0</v>
      </c>
      <c r="K85" s="768">
        <v>19587.0</v>
      </c>
    </row>
    <row r="86">
      <c r="A86" s="785">
        <v>43976.0</v>
      </c>
      <c r="B86" s="763">
        <v>2171.0</v>
      </c>
      <c r="C86" s="764">
        <f t="shared" si="2"/>
        <v>-97</v>
      </c>
      <c r="D86" s="783">
        <f>B86/Wzrost!O86</f>
        <v>0.1913449674</v>
      </c>
      <c r="E86" s="340"/>
      <c r="G86" s="757"/>
      <c r="I86" s="98"/>
      <c r="J86" s="784">
        <v>78864.0</v>
      </c>
      <c r="K86" s="768">
        <v>19139.0</v>
      </c>
    </row>
    <row r="87">
      <c r="A87" s="785">
        <v>43977.0</v>
      </c>
      <c r="B87" s="763">
        <v>2320.0</v>
      </c>
      <c r="C87" s="769">
        <f t="shared" si="2"/>
        <v>149</v>
      </c>
      <c r="D87" s="783">
        <f>B87/Wzrost!O87</f>
        <v>0.2103735945</v>
      </c>
      <c r="E87" s="340"/>
      <c r="G87" s="757"/>
      <c r="I87" s="98"/>
      <c r="J87" s="784">
        <v>79007.0</v>
      </c>
      <c r="K87" s="768">
        <v>19682.0</v>
      </c>
    </row>
    <row r="88">
      <c r="A88" s="785">
        <v>43978.0</v>
      </c>
      <c r="B88" s="763">
        <v>2248.0</v>
      </c>
      <c r="C88" s="764">
        <f t="shared" si="2"/>
        <v>-72</v>
      </c>
      <c r="D88" s="783">
        <f>B88/Wzrost!O88</f>
        <v>0.2023220232</v>
      </c>
      <c r="E88" s="340"/>
      <c r="G88" s="757"/>
      <c r="I88" s="98"/>
      <c r="J88" s="784">
        <v>79818.0</v>
      </c>
      <c r="K88" s="768">
        <v>19373.0</v>
      </c>
    </row>
    <row r="89">
      <c r="A89" s="785">
        <v>43979.0</v>
      </c>
      <c r="B89" s="763">
        <v>2035.0</v>
      </c>
      <c r="C89" s="764">
        <f t="shared" si="2"/>
        <v>-213</v>
      </c>
      <c r="D89" s="783">
        <f>B89/Wzrost!O89</f>
        <v>0.1813240666</v>
      </c>
      <c r="E89" s="340"/>
      <c r="G89" s="757"/>
      <c r="I89" s="98"/>
      <c r="J89" s="784">
        <v>79995.0</v>
      </c>
      <c r="K89" s="768">
        <v>18224.0</v>
      </c>
    </row>
    <row r="90">
      <c r="A90" s="785">
        <v>43980.0</v>
      </c>
      <c r="B90" s="763">
        <v>2207.0</v>
      </c>
      <c r="C90" s="769">
        <f t="shared" si="2"/>
        <v>172</v>
      </c>
      <c r="D90" s="783">
        <f>B90/Wzrost!O90</f>
        <v>0.1934268186</v>
      </c>
      <c r="E90" s="340"/>
      <c r="G90" s="757"/>
      <c r="I90" s="98"/>
      <c r="J90" s="784">
        <v>80182.0</v>
      </c>
      <c r="K90" s="768">
        <v>19161.0</v>
      </c>
    </row>
    <row r="91">
      <c r="A91" s="785">
        <v>43981.0</v>
      </c>
      <c r="B91" s="763">
        <v>2134.0</v>
      </c>
      <c r="C91" s="764">
        <f t="shared" si="2"/>
        <v>-73</v>
      </c>
      <c r="D91" s="783">
        <f>B91/Wzrost!O91</f>
        <v>0.1857590529</v>
      </c>
      <c r="E91" s="340"/>
      <c r="G91" s="757"/>
      <c r="I91" s="98"/>
      <c r="J91" s="784">
        <v>78823.0</v>
      </c>
      <c r="K91" s="768">
        <v>18947.0</v>
      </c>
    </row>
    <row r="92">
      <c r="A92" s="785">
        <v>43982.0</v>
      </c>
      <c r="B92" s="763">
        <v>2181.0</v>
      </c>
      <c r="C92" s="769">
        <f t="shared" si="2"/>
        <v>47</v>
      </c>
      <c r="D92" s="783">
        <f>B92/Wzrost!O92</f>
        <v>0.1904969866</v>
      </c>
      <c r="E92" s="340"/>
      <c r="G92" s="757"/>
      <c r="I92" s="98"/>
      <c r="J92" s="784">
        <v>77406.0</v>
      </c>
      <c r="K92" s="768">
        <v>18859.0</v>
      </c>
    </row>
    <row r="93">
      <c r="A93" s="785">
        <v>43983.0</v>
      </c>
      <c r="B93" s="763">
        <v>2219.0</v>
      </c>
      <c r="C93" s="769">
        <f t="shared" si="2"/>
        <v>38</v>
      </c>
      <c r="D93" s="783">
        <f>B93/Wzrost!O93</f>
        <v>0.1907012719</v>
      </c>
      <c r="E93" s="340"/>
      <c r="G93" s="757"/>
      <c r="I93" s="98"/>
      <c r="J93" s="784">
        <v>78470.0</v>
      </c>
      <c r="K93" s="768">
        <v>18692.0</v>
      </c>
    </row>
    <row r="94">
      <c r="A94" s="785">
        <v>43984.0</v>
      </c>
      <c r="B94" s="763">
        <v>2150.0</v>
      </c>
      <c r="C94" s="764">
        <f t="shared" si="2"/>
        <v>-69</v>
      </c>
      <c r="D94" s="783">
        <f>B94/Wzrost!O94</f>
        <v>0.1857130517</v>
      </c>
      <c r="E94" s="340"/>
      <c r="G94" s="757"/>
      <c r="I94" s="98"/>
      <c r="J94" s="784">
        <v>78691.0</v>
      </c>
      <c r="K94" s="768">
        <v>18642.0</v>
      </c>
    </row>
    <row r="95">
      <c r="A95" s="785">
        <v>43985.0</v>
      </c>
      <c r="B95" s="763">
        <v>2101.0</v>
      </c>
      <c r="C95" s="764">
        <f t="shared" si="2"/>
        <v>-49</v>
      </c>
      <c r="D95" s="783">
        <f>B95/Wzrost!O95</f>
        <v>0.1817788545</v>
      </c>
      <c r="E95" s="340"/>
      <c r="G95" s="757"/>
      <c r="I95" s="98"/>
      <c r="J95" s="784">
        <v>79341.0</v>
      </c>
      <c r="K95" s="768">
        <v>18721.0</v>
      </c>
    </row>
    <row r="96">
      <c r="A96" s="785">
        <v>43986.0</v>
      </c>
      <c r="B96" s="763">
        <v>2085.0</v>
      </c>
      <c r="C96" s="764">
        <f t="shared" si="2"/>
        <v>-16</v>
      </c>
      <c r="D96" s="783">
        <f>B96/Wzrost!O96</f>
        <v>0.1781442242</v>
      </c>
      <c r="E96" s="340"/>
      <c r="G96" s="757"/>
      <c r="I96" s="98"/>
      <c r="J96" s="784">
        <v>81244.0</v>
      </c>
      <c r="K96" s="768">
        <v>19274.0</v>
      </c>
    </row>
    <row r="97">
      <c r="A97" s="785">
        <v>43987.0</v>
      </c>
      <c r="B97" s="763">
        <v>2128.0</v>
      </c>
      <c r="C97" s="769">
        <f t="shared" si="2"/>
        <v>43</v>
      </c>
      <c r="D97" s="783">
        <f>B97/Wzrost!O97</f>
        <v>0.1793812695</v>
      </c>
      <c r="E97" s="340"/>
      <c r="G97" s="757"/>
      <c r="I97" s="98"/>
      <c r="J97" s="784">
        <v>81820.0</v>
      </c>
      <c r="K97" s="768">
        <v>19994.0</v>
      </c>
    </row>
    <row r="98">
      <c r="A98" s="785">
        <v>43988.0</v>
      </c>
      <c r="B98" s="763">
        <v>2007.0</v>
      </c>
      <c r="C98" s="764">
        <f t="shared" si="2"/>
        <v>-121</v>
      </c>
      <c r="D98" s="783">
        <f>B98/Wzrost!O98</f>
        <v>0.1645891422</v>
      </c>
      <c r="E98" s="340"/>
      <c r="G98" s="757"/>
      <c r="I98" s="98"/>
      <c r="J98" s="784">
        <v>82759.0</v>
      </c>
      <c r="K98" s="768">
        <v>20079.0</v>
      </c>
    </row>
    <row r="99">
      <c r="A99" s="785">
        <v>43989.0</v>
      </c>
      <c r="B99" s="763">
        <v>1881.0</v>
      </c>
      <c r="C99" s="764">
        <f t="shared" si="2"/>
        <v>-126</v>
      </c>
      <c r="D99" s="783">
        <f>B99/Wzrost!O99</f>
        <v>0.1498685364</v>
      </c>
      <c r="E99" s="340"/>
      <c r="G99" s="757"/>
      <c r="I99" s="98"/>
      <c r="J99" s="784">
        <v>82921.0</v>
      </c>
      <c r="K99" s="768">
        <v>19703.0</v>
      </c>
    </row>
    <row r="100">
      <c r="A100" s="785">
        <v>43990.0</v>
      </c>
      <c r="B100" s="763">
        <v>2039.0</v>
      </c>
      <c r="C100" s="769">
        <f t="shared" si="2"/>
        <v>158</v>
      </c>
      <c r="D100" s="783">
        <f>B100/Wzrost!O100</f>
        <v>0.1568702877</v>
      </c>
      <c r="E100" s="340"/>
      <c r="G100" s="757"/>
      <c r="I100" s="98"/>
      <c r="J100" s="784">
        <v>84913.0</v>
      </c>
      <c r="K100" s="768">
        <v>19496.0</v>
      </c>
    </row>
    <row r="101">
      <c r="A101" s="785">
        <v>43991.0</v>
      </c>
      <c r="B101" s="763">
        <v>1993.0</v>
      </c>
      <c r="C101" s="764">
        <f t="shared" si="2"/>
        <v>-46</v>
      </c>
      <c r="D101" s="783">
        <f>B101/Wzrost!O101</f>
        <v>0.1512024884</v>
      </c>
      <c r="E101" s="340"/>
      <c r="G101" s="757"/>
      <c r="I101" s="98"/>
      <c r="J101" s="784">
        <v>86002.0</v>
      </c>
      <c r="K101" s="768">
        <v>19336.0</v>
      </c>
    </row>
    <row r="102">
      <c r="A102" s="785">
        <v>43992.0</v>
      </c>
      <c r="B102" s="763">
        <v>1700.0</v>
      </c>
      <c r="C102" s="764">
        <f t="shared" si="2"/>
        <v>-293</v>
      </c>
      <c r="D102" s="783">
        <f>B102/Wzrost!O102</f>
        <v>0.1285444234</v>
      </c>
      <c r="E102" s="775">
        <v>75.0</v>
      </c>
      <c r="F102" s="764" t="s">
        <v>66</v>
      </c>
      <c r="G102" s="789">
        <f t="shared" ref="G102:G227" si="4">E102/B102</f>
        <v>0.04411764706</v>
      </c>
      <c r="I102" s="98"/>
      <c r="J102" s="784">
        <v>88074.0</v>
      </c>
      <c r="K102" s="768">
        <v>18234.0</v>
      </c>
    </row>
    <row r="103">
      <c r="A103" s="785">
        <v>43993.0</v>
      </c>
      <c r="B103" s="763">
        <v>1629.0</v>
      </c>
      <c r="C103" s="764">
        <f t="shared" si="2"/>
        <v>-71</v>
      </c>
      <c r="D103" s="783">
        <f>B103/Wzrost!O103</f>
        <v>0.1225733634</v>
      </c>
      <c r="E103" s="775">
        <v>77.0</v>
      </c>
      <c r="F103" s="769">
        <f t="shared" ref="F103:F227" si="5">E103-E102</f>
        <v>2</v>
      </c>
      <c r="G103" s="789">
        <f t="shared" si="4"/>
        <v>0.04726826274</v>
      </c>
      <c r="I103" s="98"/>
      <c r="J103" s="784">
        <v>89609.0</v>
      </c>
      <c r="K103" s="768">
        <v>19072.0</v>
      </c>
    </row>
    <row r="104">
      <c r="A104" s="785">
        <v>43994.0</v>
      </c>
      <c r="B104" s="763">
        <v>1711.0</v>
      </c>
      <c r="C104" s="769">
        <f t="shared" si="2"/>
        <v>82</v>
      </c>
      <c r="D104" s="783">
        <f>B104/Wzrost!O104</f>
        <v>0.1262730627</v>
      </c>
      <c r="E104" s="775">
        <v>77.0</v>
      </c>
      <c r="F104" s="769">
        <f t="shared" si="5"/>
        <v>0</v>
      </c>
      <c r="G104" s="789">
        <f t="shared" si="4"/>
        <v>0.04500292227</v>
      </c>
      <c r="I104" s="98"/>
      <c r="J104" s="784">
        <v>92654.0</v>
      </c>
      <c r="K104" s="768">
        <v>18904.0</v>
      </c>
    </row>
    <row r="105">
      <c r="A105" s="785">
        <v>43995.0</v>
      </c>
      <c r="B105" s="763">
        <v>1748.0</v>
      </c>
      <c r="C105" s="769">
        <f t="shared" si="2"/>
        <v>37</v>
      </c>
      <c r="D105" s="783">
        <f>B105/Wzrost!O105</f>
        <v>0.1278151506</v>
      </c>
      <c r="E105" s="775">
        <v>83.0</v>
      </c>
      <c r="F105" s="769">
        <f t="shared" si="5"/>
        <v>6</v>
      </c>
      <c r="G105" s="789">
        <f t="shared" si="4"/>
        <v>0.04748283753</v>
      </c>
      <c r="I105" s="98"/>
      <c r="J105" s="784">
        <v>93094.0</v>
      </c>
      <c r="K105" s="768">
        <v>18666.0</v>
      </c>
    </row>
    <row r="106">
      <c r="A106" s="785">
        <v>43996.0</v>
      </c>
      <c r="B106" s="763">
        <v>1736.0</v>
      </c>
      <c r="C106" s="764">
        <f t="shared" si="2"/>
        <v>-12</v>
      </c>
      <c r="D106" s="783">
        <f>B106/Wzrost!O106</f>
        <v>0.1247216036</v>
      </c>
      <c r="E106" s="775">
        <v>78.0</v>
      </c>
      <c r="F106" s="764">
        <f t="shared" si="5"/>
        <v>-5</v>
      </c>
      <c r="G106" s="789">
        <f t="shared" si="4"/>
        <v>0.04493087558</v>
      </c>
      <c r="I106" s="98"/>
      <c r="J106" s="784">
        <v>94518.0</v>
      </c>
      <c r="K106" s="768">
        <v>17966.0</v>
      </c>
    </row>
    <row r="107">
      <c r="A107" s="785">
        <v>43997.0</v>
      </c>
      <c r="B107" s="763">
        <v>1806.0</v>
      </c>
      <c r="C107" s="769">
        <f t="shared" si="2"/>
        <v>70</v>
      </c>
      <c r="D107" s="783">
        <f>B107/Wzrost!O107</f>
        <v>0.1276415294</v>
      </c>
      <c r="E107" s="775">
        <v>80.0</v>
      </c>
      <c r="F107" s="769">
        <f t="shared" si="5"/>
        <v>2</v>
      </c>
      <c r="G107" s="789">
        <f t="shared" si="4"/>
        <v>0.04429678848</v>
      </c>
      <c r="I107" s="98"/>
      <c r="J107" s="784">
        <v>95641.0</v>
      </c>
      <c r="K107" s="768">
        <v>17261.0</v>
      </c>
    </row>
    <row r="108">
      <c r="A108" s="785">
        <v>43998.0</v>
      </c>
      <c r="B108" s="763">
        <v>1693.0</v>
      </c>
      <c r="C108" s="764">
        <f t="shared" si="2"/>
        <v>-113</v>
      </c>
      <c r="D108" s="783">
        <f>B108/Wzrost!O108</f>
        <v>0.1186488191</v>
      </c>
      <c r="E108" s="775">
        <v>76.0</v>
      </c>
      <c r="F108" s="764">
        <f t="shared" si="5"/>
        <v>-4</v>
      </c>
      <c r="G108" s="789">
        <f t="shared" si="4"/>
        <v>0.04489072652</v>
      </c>
      <c r="I108" s="98"/>
      <c r="J108" s="784">
        <v>96255.0</v>
      </c>
      <c r="K108" s="768">
        <v>17195.0</v>
      </c>
    </row>
    <row r="109">
      <c r="A109" s="785">
        <v>43999.0</v>
      </c>
      <c r="B109" s="763">
        <v>1849.0</v>
      </c>
      <c r="C109" s="769">
        <f t="shared" si="2"/>
        <v>156</v>
      </c>
      <c r="D109" s="783">
        <f>B109/Wzrost!O109</f>
        <v>0.1280648289</v>
      </c>
      <c r="E109" s="775">
        <v>72.0</v>
      </c>
      <c r="F109" s="764">
        <f t="shared" si="5"/>
        <v>-4</v>
      </c>
      <c r="G109" s="789">
        <f t="shared" si="4"/>
        <v>0.03893996755</v>
      </c>
      <c r="I109" s="98"/>
      <c r="J109" s="784">
        <v>93722.0</v>
      </c>
      <c r="K109" s="768">
        <v>17354.0</v>
      </c>
    </row>
    <row r="110">
      <c r="A110" s="785">
        <v>44000.0</v>
      </c>
      <c r="B110" s="763">
        <v>1886.0</v>
      </c>
      <c r="C110" s="769">
        <f t="shared" si="2"/>
        <v>37</v>
      </c>
      <c r="D110" s="783">
        <f>B110/Wzrost!O110</f>
        <v>0.1316487505</v>
      </c>
      <c r="E110" s="775">
        <v>87.0</v>
      </c>
      <c r="F110" s="769">
        <f t="shared" si="5"/>
        <v>15</v>
      </c>
      <c r="G110" s="789">
        <f t="shared" si="4"/>
        <v>0.04612937434</v>
      </c>
      <c r="I110" s="98"/>
      <c r="J110" s="784">
        <v>97215.0</v>
      </c>
      <c r="K110" s="768">
        <v>18866.0</v>
      </c>
    </row>
    <row r="111">
      <c r="A111" s="785">
        <v>44001.0</v>
      </c>
      <c r="B111" s="763">
        <v>1931.0</v>
      </c>
      <c r="C111" s="769">
        <f t="shared" si="2"/>
        <v>45</v>
      </c>
      <c r="D111" s="783">
        <f>B111/Wzrost!O111</f>
        <v>0.1352335598</v>
      </c>
      <c r="E111" s="775">
        <v>72.0</v>
      </c>
      <c r="F111" s="764">
        <f t="shared" si="5"/>
        <v>-15</v>
      </c>
      <c r="G111" s="789">
        <f t="shared" si="4"/>
        <v>0.03728638011</v>
      </c>
      <c r="I111" s="98"/>
      <c r="J111" s="784">
        <v>96795.0</v>
      </c>
      <c r="K111" s="768">
        <v>18611.0</v>
      </c>
    </row>
    <row r="112">
      <c r="A112" s="785">
        <v>44002.0</v>
      </c>
      <c r="B112" s="763">
        <v>1877.0</v>
      </c>
      <c r="C112" s="764">
        <f t="shared" si="2"/>
        <v>-54</v>
      </c>
      <c r="D112" s="783">
        <f>B112/Wzrost!O112</f>
        <v>0.1331866884</v>
      </c>
      <c r="E112" s="775">
        <v>71.0</v>
      </c>
      <c r="F112" s="764">
        <f t="shared" si="5"/>
        <v>-1</v>
      </c>
      <c r="G112" s="789">
        <f t="shared" si="4"/>
        <v>0.03782631859</v>
      </c>
      <c r="I112" s="98"/>
      <c r="J112" s="784">
        <v>94585.0</v>
      </c>
      <c r="K112" s="768">
        <v>18619.0</v>
      </c>
    </row>
    <row r="113">
      <c r="A113" s="785">
        <v>44003.0</v>
      </c>
      <c r="B113" s="763">
        <v>1899.0</v>
      </c>
      <c r="C113" s="769">
        <f t="shared" si="2"/>
        <v>22</v>
      </c>
      <c r="D113" s="783">
        <f>B113/Wzrost!O113</f>
        <v>0.1366973798</v>
      </c>
      <c r="E113" s="775">
        <v>72.0</v>
      </c>
      <c r="F113" s="769">
        <f t="shared" si="5"/>
        <v>1</v>
      </c>
      <c r="G113" s="789">
        <f t="shared" si="4"/>
        <v>0.03791469194</v>
      </c>
      <c r="I113" s="98"/>
      <c r="J113" s="784">
        <v>93830.0</v>
      </c>
      <c r="K113" s="768">
        <v>18572.0</v>
      </c>
    </row>
    <row r="114">
      <c r="A114" s="785">
        <v>44004.0</v>
      </c>
      <c r="B114" s="763">
        <v>1936.0</v>
      </c>
      <c r="C114" s="769">
        <f t="shared" si="2"/>
        <v>37</v>
      </c>
      <c r="D114" s="783">
        <f>B114/Wzrost!O114</f>
        <v>0.1403712297</v>
      </c>
      <c r="E114" s="775">
        <v>68.0</v>
      </c>
      <c r="F114" s="764">
        <f t="shared" si="5"/>
        <v>-4</v>
      </c>
      <c r="G114" s="789">
        <f t="shared" si="4"/>
        <v>0.03512396694</v>
      </c>
      <c r="I114" s="98"/>
      <c r="J114" s="784">
        <v>93890.0</v>
      </c>
      <c r="K114" s="768">
        <v>18025.0</v>
      </c>
    </row>
    <row r="115">
      <c r="A115" s="785">
        <v>44005.0</v>
      </c>
      <c r="B115" s="763">
        <v>1965.0</v>
      </c>
      <c r="C115" s="769">
        <f t="shared" si="2"/>
        <v>29</v>
      </c>
      <c r="D115" s="783">
        <f>B115/Wzrost!O115</f>
        <v>0.1447087414</v>
      </c>
      <c r="E115" s="775">
        <v>65.0</v>
      </c>
      <c r="F115" s="764">
        <f t="shared" si="5"/>
        <v>-3</v>
      </c>
      <c r="G115" s="789">
        <f t="shared" si="4"/>
        <v>0.03307888041</v>
      </c>
      <c r="I115" s="98"/>
      <c r="J115" s="784">
        <v>92992.0</v>
      </c>
      <c r="K115" s="768">
        <v>16574.0</v>
      </c>
    </row>
    <row r="116">
      <c r="A116" s="785">
        <v>44006.0</v>
      </c>
      <c r="B116" s="763">
        <v>1974.0</v>
      </c>
      <c r="C116" s="769">
        <f t="shared" si="2"/>
        <v>9</v>
      </c>
      <c r="D116" s="783">
        <f>B116/Wzrost!O116</f>
        <v>0.1485215559</v>
      </c>
      <c r="E116" s="775">
        <v>74.0</v>
      </c>
      <c r="F116" s="769">
        <f t="shared" si="5"/>
        <v>9</v>
      </c>
      <c r="G116" s="789">
        <f t="shared" si="4"/>
        <v>0.03748733536</v>
      </c>
      <c r="I116" s="98"/>
      <c r="J116" s="784">
        <v>92409.0</v>
      </c>
      <c r="K116" s="768">
        <v>17139.0</v>
      </c>
    </row>
    <row r="117">
      <c r="A117" s="785">
        <v>44007.0</v>
      </c>
      <c r="B117" s="763">
        <v>1933.0</v>
      </c>
      <c r="C117" s="764">
        <f t="shared" si="2"/>
        <v>-41</v>
      </c>
      <c r="D117" s="783">
        <f>B117/Wzrost!O117</f>
        <v>0.148190739</v>
      </c>
      <c r="E117" s="775">
        <v>77.0</v>
      </c>
      <c r="F117" s="769">
        <f t="shared" si="5"/>
        <v>3</v>
      </c>
      <c r="G117" s="789">
        <f t="shared" si="4"/>
        <v>0.03983445422</v>
      </c>
      <c r="I117" s="98"/>
      <c r="J117" s="784">
        <v>91461.0</v>
      </c>
      <c r="K117" s="768">
        <v>16728.0</v>
      </c>
    </row>
    <row r="118">
      <c r="A118" s="785">
        <v>44008.0</v>
      </c>
      <c r="B118" s="763">
        <v>1869.0</v>
      </c>
      <c r="C118" s="764">
        <f t="shared" si="2"/>
        <v>-64</v>
      </c>
      <c r="D118" s="783">
        <f>B118/Wzrost!O118</f>
        <v>0.1466112331</v>
      </c>
      <c r="E118" s="775">
        <v>80.0</v>
      </c>
      <c r="F118" s="769">
        <f t="shared" si="5"/>
        <v>3</v>
      </c>
      <c r="G118" s="789">
        <f t="shared" si="4"/>
        <v>0.04280363831</v>
      </c>
      <c r="I118" s="98"/>
      <c r="J118" s="784">
        <v>89294.0</v>
      </c>
      <c r="K118" s="768">
        <v>16568.0</v>
      </c>
    </row>
    <row r="119">
      <c r="A119" s="785">
        <v>44009.0</v>
      </c>
      <c r="B119" s="763">
        <v>1845.0</v>
      </c>
      <c r="C119" s="764">
        <f t="shared" si="2"/>
        <v>-24</v>
      </c>
      <c r="D119" s="783">
        <f>B119/Wzrost!O119</f>
        <v>0.1499146827</v>
      </c>
      <c r="E119" s="775">
        <v>83.0</v>
      </c>
      <c r="F119" s="769">
        <f t="shared" si="5"/>
        <v>3</v>
      </c>
      <c r="G119" s="789">
        <f t="shared" si="4"/>
        <v>0.04498644986</v>
      </c>
      <c r="I119" s="98"/>
      <c r="J119" s="784">
        <v>85603.0</v>
      </c>
      <c r="K119" s="768">
        <v>15211.0</v>
      </c>
    </row>
    <row r="120">
      <c r="A120" s="785">
        <v>44010.0</v>
      </c>
      <c r="B120" s="763">
        <v>1797.0</v>
      </c>
      <c r="C120" s="764">
        <f t="shared" si="2"/>
        <v>-48</v>
      </c>
      <c r="D120" s="783">
        <f>B120/Wzrost!O120</f>
        <v>0.1507550336</v>
      </c>
      <c r="E120" s="775">
        <v>86.0</v>
      </c>
      <c r="F120" s="769">
        <f t="shared" si="5"/>
        <v>3</v>
      </c>
      <c r="G120" s="789">
        <f t="shared" si="4"/>
        <v>0.04785754035</v>
      </c>
      <c r="I120" s="98"/>
      <c r="J120" s="784">
        <v>83460.0</v>
      </c>
      <c r="K120" s="768">
        <v>14469.0</v>
      </c>
    </row>
    <row r="121">
      <c r="A121" s="785">
        <v>44011.0</v>
      </c>
      <c r="B121" s="763">
        <v>1811.0</v>
      </c>
      <c r="C121" s="769">
        <f t="shared" si="2"/>
        <v>14</v>
      </c>
      <c r="D121" s="783">
        <f>B121/Wzrost!O121</f>
        <v>0.153318659</v>
      </c>
      <c r="E121" s="775">
        <v>85.0</v>
      </c>
      <c r="F121" s="764">
        <f t="shared" si="5"/>
        <v>-1</v>
      </c>
      <c r="G121" s="789">
        <f t="shared" si="4"/>
        <v>0.04693539481</v>
      </c>
      <c r="I121" s="98"/>
      <c r="J121" s="784">
        <v>83499.0</v>
      </c>
      <c r="K121" s="768">
        <v>13987.0</v>
      </c>
    </row>
    <row r="122">
      <c r="A122" s="785">
        <v>44012.0</v>
      </c>
      <c r="B122" s="763">
        <v>1923.0</v>
      </c>
      <c r="C122" s="769">
        <f t="shared" si="2"/>
        <v>112</v>
      </c>
      <c r="D122" s="783">
        <f>B122/Wzrost!O122</f>
        <v>0.1650927198</v>
      </c>
      <c r="E122" s="775">
        <v>78.0</v>
      </c>
      <c r="F122" s="764">
        <f t="shared" si="5"/>
        <v>-7</v>
      </c>
      <c r="G122" s="789">
        <f t="shared" si="4"/>
        <v>0.04056162246</v>
      </c>
      <c r="I122" s="98"/>
      <c r="J122" s="784">
        <v>83033.0</v>
      </c>
      <c r="K122" s="768">
        <v>13919.0</v>
      </c>
    </row>
    <row r="123">
      <c r="A123" s="785">
        <v>44013.0</v>
      </c>
      <c r="B123" s="763">
        <v>1787.0</v>
      </c>
      <c r="C123" s="764">
        <f t="shared" si="2"/>
        <v>-136</v>
      </c>
      <c r="D123" s="783">
        <f>B123/Wzrost!O123</f>
        <v>0.1553102729</v>
      </c>
      <c r="E123" s="775">
        <v>73.0</v>
      </c>
      <c r="F123" s="764">
        <f t="shared" si="5"/>
        <v>-5</v>
      </c>
      <c r="G123" s="789">
        <f t="shared" si="4"/>
        <v>0.04085058758</v>
      </c>
      <c r="I123" s="98"/>
      <c r="J123" s="784">
        <v>83521.0</v>
      </c>
      <c r="K123" s="768">
        <v>13941.0</v>
      </c>
    </row>
    <row r="124">
      <c r="A124" s="785">
        <v>44014.0</v>
      </c>
      <c r="B124" s="763">
        <v>1743.0</v>
      </c>
      <c r="C124" s="764">
        <f t="shared" si="2"/>
        <v>-44</v>
      </c>
      <c r="D124" s="783">
        <f>B124/Wzrost!O124</f>
        <v>0.1523068857</v>
      </c>
      <c r="E124" s="775">
        <v>72.0</v>
      </c>
      <c r="F124" s="764">
        <f t="shared" si="5"/>
        <v>-1</v>
      </c>
      <c r="G124" s="789">
        <f t="shared" si="4"/>
        <v>0.0413080895</v>
      </c>
      <c r="I124" s="98"/>
      <c r="J124" s="784">
        <v>84790.0</v>
      </c>
      <c r="K124" s="768">
        <v>13478.0</v>
      </c>
    </row>
    <row r="125">
      <c r="A125" s="785">
        <v>44015.0</v>
      </c>
      <c r="B125" s="763">
        <v>1731.0</v>
      </c>
      <c r="C125" s="764">
        <f t="shared" si="2"/>
        <v>-12</v>
      </c>
      <c r="D125" s="783">
        <f>B125/Wzrost!O125</f>
        <v>0.1539077087</v>
      </c>
      <c r="E125" s="775">
        <v>74.0</v>
      </c>
      <c r="F125" s="769">
        <f t="shared" si="5"/>
        <v>2</v>
      </c>
      <c r="G125" s="789">
        <f t="shared" si="4"/>
        <v>0.04274985557</v>
      </c>
      <c r="I125" s="98"/>
      <c r="J125" s="784">
        <v>84560.0</v>
      </c>
      <c r="K125" s="768">
        <v>13280.0</v>
      </c>
    </row>
    <row r="126">
      <c r="A126" s="785">
        <v>44016.0</v>
      </c>
      <c r="B126" s="763">
        <v>1765.0</v>
      </c>
      <c r="C126" s="769">
        <f t="shared" si="2"/>
        <v>34</v>
      </c>
      <c r="D126" s="783">
        <f>B126/Wzrost!O126</f>
        <v>0.1592816533</v>
      </c>
      <c r="E126" s="775">
        <v>77.0</v>
      </c>
      <c r="F126" s="769">
        <f t="shared" si="5"/>
        <v>3</v>
      </c>
      <c r="G126" s="789">
        <f t="shared" si="4"/>
        <v>0.04362606232</v>
      </c>
      <c r="I126" s="98"/>
      <c r="J126" s="784">
        <v>83813.0</v>
      </c>
      <c r="K126" s="768">
        <v>13508.0</v>
      </c>
    </row>
    <row r="127">
      <c r="A127" s="785">
        <v>44017.0</v>
      </c>
      <c r="B127" s="763">
        <v>1790.0</v>
      </c>
      <c r="C127" s="769">
        <f t="shared" si="2"/>
        <v>25</v>
      </c>
      <c r="D127" s="783">
        <f>B127/Wzrost!O127</f>
        <v>0.1674775449</v>
      </c>
      <c r="E127" s="775">
        <v>76.0</v>
      </c>
      <c r="F127" s="764">
        <f t="shared" si="5"/>
        <v>-1</v>
      </c>
      <c r="G127" s="789">
        <f t="shared" si="4"/>
        <v>0.04245810056</v>
      </c>
      <c r="I127" s="98"/>
      <c r="J127" s="784">
        <v>83767.0</v>
      </c>
      <c r="K127" s="768">
        <v>12118.0</v>
      </c>
    </row>
    <row r="128">
      <c r="A128" s="785">
        <v>44018.0</v>
      </c>
      <c r="B128" s="763">
        <v>1658.0</v>
      </c>
      <c r="C128" s="764">
        <f t="shared" si="2"/>
        <v>-132</v>
      </c>
      <c r="D128" s="783">
        <f>B128/Wzrost!O128</f>
        <v>0.1554035055</v>
      </c>
      <c r="E128" s="775">
        <v>73.0</v>
      </c>
      <c r="F128" s="764">
        <f t="shared" si="5"/>
        <v>-3</v>
      </c>
      <c r="G128" s="789">
        <f t="shared" si="4"/>
        <v>0.04402895054</v>
      </c>
      <c r="I128" s="98"/>
      <c r="J128" s="784">
        <v>85327.0</v>
      </c>
      <c r="K128" s="768">
        <v>11780.0</v>
      </c>
    </row>
    <row r="129">
      <c r="A129" s="785">
        <v>44019.0</v>
      </c>
      <c r="B129" s="763">
        <v>1683.0</v>
      </c>
      <c r="C129" s="769">
        <f t="shared" si="2"/>
        <v>25</v>
      </c>
      <c r="D129" s="783">
        <f>B129/Wzrost!O129</f>
        <v>0.1580726965</v>
      </c>
      <c r="E129" s="775">
        <v>66.0</v>
      </c>
      <c r="F129" s="764">
        <f t="shared" si="5"/>
        <v>-7</v>
      </c>
      <c r="G129" s="789">
        <f t="shared" si="4"/>
        <v>0.03921568627</v>
      </c>
      <c r="I129" s="98"/>
      <c r="J129" s="784">
        <v>84363.0</v>
      </c>
      <c r="K129" s="768">
        <v>11547.0</v>
      </c>
    </row>
    <row r="130">
      <c r="A130" s="785">
        <v>44020.0</v>
      </c>
      <c r="B130" s="763">
        <v>1687.0</v>
      </c>
      <c r="C130" s="769">
        <f t="shared" si="2"/>
        <v>4</v>
      </c>
      <c r="D130" s="783">
        <f>B130/Wzrost!O130</f>
        <v>0.1642808453</v>
      </c>
      <c r="E130" s="775">
        <v>65.0</v>
      </c>
      <c r="F130" s="764">
        <f t="shared" si="5"/>
        <v>-1</v>
      </c>
      <c r="G130" s="789">
        <f t="shared" si="4"/>
        <v>0.0385299348</v>
      </c>
      <c r="I130" s="98"/>
      <c r="J130" s="784">
        <v>85955.0</v>
      </c>
      <c r="K130" s="768">
        <v>10889.0</v>
      </c>
    </row>
    <row r="131">
      <c r="A131" s="785">
        <v>44021.0</v>
      </c>
      <c r="B131" s="763">
        <v>1597.0</v>
      </c>
      <c r="C131" s="764">
        <f t="shared" si="2"/>
        <v>-90</v>
      </c>
      <c r="D131" s="783">
        <f>B131/Wzrost!O131</f>
        <v>0.1609392321</v>
      </c>
      <c r="E131" s="775">
        <v>66.0</v>
      </c>
      <c r="F131" s="769">
        <f t="shared" si="5"/>
        <v>1</v>
      </c>
      <c r="G131" s="789">
        <f t="shared" si="4"/>
        <v>0.04132748904</v>
      </c>
      <c r="I131" s="98"/>
      <c r="J131" s="784">
        <v>86712.0</v>
      </c>
      <c r="K131" s="768">
        <v>10565.0</v>
      </c>
    </row>
    <row r="132">
      <c r="A132" s="785">
        <v>44022.0</v>
      </c>
      <c r="B132" s="763">
        <v>1617.0</v>
      </c>
      <c r="C132" s="769">
        <f t="shared" si="2"/>
        <v>20</v>
      </c>
      <c r="D132" s="783">
        <f>B132/Wzrost!O132</f>
        <v>0.1683322923</v>
      </c>
      <c r="E132" s="775">
        <v>67.0</v>
      </c>
      <c r="F132" s="769">
        <f t="shared" si="5"/>
        <v>1</v>
      </c>
      <c r="G132" s="789">
        <f t="shared" si="4"/>
        <v>0.04143475572</v>
      </c>
      <c r="I132" s="98"/>
      <c r="J132" s="784">
        <v>86915.0</v>
      </c>
      <c r="K132" s="768">
        <v>10045.0</v>
      </c>
    </row>
    <row r="133">
      <c r="A133" s="785">
        <v>44023.0</v>
      </c>
      <c r="B133" s="763">
        <v>1610.0</v>
      </c>
      <c r="C133" s="764">
        <f t="shared" si="2"/>
        <v>-7</v>
      </c>
      <c r="D133" s="783">
        <f>B133/Wzrost!O133</f>
        <v>0.1727838592</v>
      </c>
      <c r="E133" s="775">
        <v>65.0</v>
      </c>
      <c r="F133" s="764">
        <f t="shared" si="5"/>
        <v>-2</v>
      </c>
      <c r="G133" s="789">
        <f t="shared" si="4"/>
        <v>0.04037267081</v>
      </c>
      <c r="I133" s="98"/>
      <c r="J133" s="784">
        <v>86168.0</v>
      </c>
      <c r="K133" s="768">
        <v>9789.0</v>
      </c>
    </row>
    <row r="134">
      <c r="A134" s="785">
        <v>44024.0</v>
      </c>
      <c r="B134" s="763">
        <v>1640.0</v>
      </c>
      <c r="C134" s="769">
        <f t="shared" si="2"/>
        <v>30</v>
      </c>
      <c r="D134" s="783">
        <f>B134/Wzrost!O134</f>
        <v>0.1788050589</v>
      </c>
      <c r="E134" s="775">
        <v>69.0</v>
      </c>
      <c r="F134" s="769">
        <f t="shared" si="5"/>
        <v>4</v>
      </c>
      <c r="G134" s="789">
        <f t="shared" si="4"/>
        <v>0.04207317073</v>
      </c>
      <c r="I134" s="98"/>
      <c r="J134" s="784">
        <v>85610.0</v>
      </c>
      <c r="K134" s="768">
        <v>9138.0</v>
      </c>
    </row>
    <row r="135">
      <c r="A135" s="785">
        <v>44025.0</v>
      </c>
      <c r="B135" s="763">
        <v>1581.0</v>
      </c>
      <c r="C135" s="764">
        <f t="shared" si="2"/>
        <v>-59</v>
      </c>
      <c r="D135" s="783">
        <f>B135/Wzrost!O135</f>
        <v>0.1737553577</v>
      </c>
      <c r="E135" s="775">
        <v>74.0</v>
      </c>
      <c r="F135" s="769">
        <f t="shared" si="5"/>
        <v>5</v>
      </c>
      <c r="G135" s="789">
        <f t="shared" si="4"/>
        <v>0.0468058191</v>
      </c>
      <c r="I135" s="98"/>
      <c r="J135" s="784">
        <v>86747.0</v>
      </c>
      <c r="K135" s="768">
        <v>9473.0</v>
      </c>
    </row>
    <row r="136">
      <c r="A136" s="785">
        <v>44026.0</v>
      </c>
      <c r="B136" s="763">
        <v>1575.0</v>
      </c>
      <c r="C136" s="764">
        <f t="shared" si="2"/>
        <v>-6</v>
      </c>
      <c r="D136" s="783">
        <f>B136/Wzrost!O136</f>
        <v>0.172830023</v>
      </c>
      <c r="E136" s="775">
        <v>73.0</v>
      </c>
      <c r="F136" s="764">
        <f t="shared" si="5"/>
        <v>-1</v>
      </c>
      <c r="G136" s="789">
        <f t="shared" si="4"/>
        <v>0.04634920635</v>
      </c>
      <c r="I136" s="98"/>
      <c r="J136" s="784">
        <v>86698.0</v>
      </c>
      <c r="K136" s="768">
        <v>9684.0</v>
      </c>
    </row>
    <row r="137" ht="16.5" customHeight="1">
      <c r="A137" s="785">
        <v>44027.0</v>
      </c>
      <c r="B137" s="763">
        <v>1550.0</v>
      </c>
      <c r="C137" s="764">
        <f t="shared" si="2"/>
        <v>-25</v>
      </c>
      <c r="D137" s="783">
        <f>B137/Wzrost!O137</f>
        <v>0.1795020266</v>
      </c>
      <c r="E137" s="775">
        <v>68.0</v>
      </c>
      <c r="F137" s="764">
        <f t="shared" si="5"/>
        <v>-5</v>
      </c>
      <c r="G137" s="789">
        <f t="shared" si="4"/>
        <v>0.04387096774</v>
      </c>
      <c r="I137" s="98"/>
      <c r="J137" s="784">
        <v>90496.0</v>
      </c>
      <c r="K137" s="768">
        <v>9778.0</v>
      </c>
    </row>
    <row r="138">
      <c r="A138" s="785">
        <v>44028.0</v>
      </c>
      <c r="B138" s="763">
        <v>1604.0</v>
      </c>
      <c r="C138" s="769">
        <f t="shared" si="2"/>
        <v>54</v>
      </c>
      <c r="D138" s="783">
        <f>B138/Wzrost!O138</f>
        <v>0.188218728</v>
      </c>
      <c r="E138" s="775">
        <v>71.0</v>
      </c>
      <c r="F138" s="769">
        <f t="shared" si="5"/>
        <v>3</v>
      </c>
      <c r="G138" s="789">
        <f t="shared" si="4"/>
        <v>0.04426433915</v>
      </c>
      <c r="I138" s="98"/>
      <c r="J138" s="784">
        <v>86073.0</v>
      </c>
      <c r="K138" s="768">
        <v>9627.0</v>
      </c>
    </row>
    <row r="139" ht="16.5" customHeight="1">
      <c r="A139" s="785">
        <v>44029.0</v>
      </c>
      <c r="B139" s="763">
        <v>1551.0</v>
      </c>
      <c r="C139" s="764">
        <f t="shared" si="2"/>
        <v>-53</v>
      </c>
      <c r="D139" s="783">
        <f>B139/Wzrost!O139</f>
        <v>0.1870703172</v>
      </c>
      <c r="E139" s="775">
        <v>66.0</v>
      </c>
      <c r="F139" s="764">
        <f t="shared" si="5"/>
        <v>-5</v>
      </c>
      <c r="G139" s="789">
        <f t="shared" si="4"/>
        <v>0.04255319149</v>
      </c>
      <c r="I139" s="98"/>
      <c r="J139" s="784">
        <v>92008.0</v>
      </c>
      <c r="K139" s="768">
        <v>9715.0</v>
      </c>
    </row>
    <row r="140">
      <c r="A140" s="785">
        <v>44030.0</v>
      </c>
      <c r="B140" s="763">
        <v>1560.0</v>
      </c>
      <c r="C140" s="769">
        <f t="shared" si="2"/>
        <v>9</v>
      </c>
      <c r="D140" s="783">
        <f>B140/Wzrost!O140</f>
        <v>0.1901279707</v>
      </c>
      <c r="E140" s="775">
        <v>67.0</v>
      </c>
      <c r="F140" s="769">
        <f t="shared" si="5"/>
        <v>1</v>
      </c>
      <c r="G140" s="789">
        <f t="shared" si="4"/>
        <v>0.04294871795</v>
      </c>
      <c r="I140" s="98"/>
      <c r="J140" s="790">
        <v>89956.0</v>
      </c>
      <c r="K140" s="768">
        <v>9665.0</v>
      </c>
    </row>
    <row r="141">
      <c r="A141" s="785">
        <v>44031.0</v>
      </c>
      <c r="B141" s="763">
        <v>1575.0</v>
      </c>
      <c r="C141" s="769">
        <f t="shared" si="2"/>
        <v>15</v>
      </c>
      <c r="D141" s="783">
        <f>B141/Wzrost!O141</f>
        <v>0.192331176</v>
      </c>
      <c r="E141" s="775">
        <v>72.0</v>
      </c>
      <c r="F141" s="769">
        <f t="shared" si="5"/>
        <v>5</v>
      </c>
      <c r="G141" s="789">
        <f t="shared" si="4"/>
        <v>0.04571428571</v>
      </c>
      <c r="I141" s="98"/>
      <c r="J141" s="790">
        <v>89822.0</v>
      </c>
      <c r="K141" s="768">
        <v>9557.0</v>
      </c>
    </row>
    <row r="142">
      <c r="A142" s="785">
        <v>44032.0</v>
      </c>
      <c r="B142" s="763">
        <v>1607.0</v>
      </c>
      <c r="C142" s="769">
        <f t="shared" si="2"/>
        <v>32</v>
      </c>
      <c r="D142" s="783">
        <f>B142/Wzrost!O142</f>
        <v>0.1955701594</v>
      </c>
      <c r="E142" s="775">
        <v>73.0</v>
      </c>
      <c r="F142" s="769">
        <f t="shared" si="5"/>
        <v>1</v>
      </c>
      <c r="G142" s="789">
        <f t="shared" si="4"/>
        <v>0.04542626011</v>
      </c>
      <c r="I142" s="98"/>
      <c r="J142" s="790">
        <v>90767.0</v>
      </c>
      <c r="K142" s="768">
        <v>9356.0</v>
      </c>
    </row>
    <row r="143">
      <c r="A143" s="785">
        <v>44033.0</v>
      </c>
      <c r="B143" s="763">
        <v>1644.0</v>
      </c>
      <c r="C143" s="769">
        <f t="shared" si="2"/>
        <v>37</v>
      </c>
      <c r="D143" s="783">
        <f>B143/Wzrost!O143</f>
        <v>0.1962985075</v>
      </c>
      <c r="E143" s="775">
        <v>73.0</v>
      </c>
      <c r="F143" s="769">
        <f t="shared" si="5"/>
        <v>0</v>
      </c>
      <c r="G143" s="789">
        <f t="shared" si="4"/>
        <v>0.04440389294</v>
      </c>
      <c r="I143" s="98"/>
      <c r="J143" s="790">
        <v>90961.0</v>
      </c>
      <c r="K143" s="768">
        <v>9846.0</v>
      </c>
    </row>
    <row r="144">
      <c r="A144" s="785">
        <v>44034.0</v>
      </c>
      <c r="B144" s="763">
        <v>1626.0</v>
      </c>
      <c r="C144" s="764">
        <f t="shared" si="2"/>
        <v>-18</v>
      </c>
      <c r="D144" s="783">
        <f>B144/Wzrost!O144</f>
        <v>0.1940102613</v>
      </c>
      <c r="E144" s="775">
        <v>71.0</v>
      </c>
      <c r="F144" s="764">
        <f t="shared" si="5"/>
        <v>-2</v>
      </c>
      <c r="G144" s="789">
        <f t="shared" si="4"/>
        <v>0.04366543665</v>
      </c>
      <c r="I144" s="98"/>
      <c r="J144" s="790">
        <v>92577.0</v>
      </c>
      <c r="K144" s="768">
        <v>8907.0</v>
      </c>
    </row>
    <row r="145">
      <c r="A145" s="785">
        <v>44035.0</v>
      </c>
      <c r="B145" s="763">
        <v>1617.0</v>
      </c>
      <c r="C145" s="764">
        <f t="shared" si="2"/>
        <v>-9</v>
      </c>
      <c r="D145" s="783">
        <f>B145/Wzrost!O145</f>
        <v>0.1927753934</v>
      </c>
      <c r="E145" s="775">
        <v>61.0</v>
      </c>
      <c r="F145" s="764">
        <f t="shared" si="5"/>
        <v>-10</v>
      </c>
      <c r="G145" s="789">
        <f t="shared" si="4"/>
        <v>0.03772418058</v>
      </c>
      <c r="I145" s="98"/>
      <c r="J145" s="790">
        <v>92577.0</v>
      </c>
      <c r="K145" s="768">
        <v>7472.0</v>
      </c>
    </row>
    <row r="146">
      <c r="A146" s="785">
        <v>44036.0</v>
      </c>
      <c r="B146" s="763">
        <v>1594.0</v>
      </c>
      <c r="C146" s="764">
        <f t="shared" si="2"/>
        <v>-23</v>
      </c>
      <c r="D146" s="783">
        <f>B146/Wzrost!O146</f>
        <v>0.1900787026</v>
      </c>
      <c r="E146" s="775">
        <v>65.0</v>
      </c>
      <c r="F146" s="769">
        <f t="shared" si="5"/>
        <v>4</v>
      </c>
      <c r="G146" s="789">
        <f t="shared" si="4"/>
        <v>0.04077791719</v>
      </c>
      <c r="I146" s="98"/>
      <c r="J146" s="790">
        <v>94164.0</v>
      </c>
      <c r="K146" s="768">
        <v>7411.0</v>
      </c>
    </row>
    <row r="147">
      <c r="A147" s="785">
        <v>44037.0</v>
      </c>
      <c r="B147" s="763">
        <v>1601.0</v>
      </c>
      <c r="C147" s="769">
        <f t="shared" si="2"/>
        <v>7</v>
      </c>
      <c r="D147" s="783">
        <f>B147/Wzrost!O147</f>
        <v>0.1874926806</v>
      </c>
      <c r="E147" s="775">
        <v>68.0</v>
      </c>
      <c r="F147" s="769">
        <f t="shared" si="5"/>
        <v>3</v>
      </c>
      <c r="G147" s="789">
        <f t="shared" si="4"/>
        <v>0.04247345409</v>
      </c>
      <c r="I147" s="98"/>
      <c r="J147" s="790">
        <v>93311.0</v>
      </c>
      <c r="K147" s="768">
        <v>7418.0</v>
      </c>
    </row>
    <row r="148">
      <c r="A148" s="785">
        <v>44038.0</v>
      </c>
      <c r="B148" s="763">
        <v>1625.0</v>
      </c>
      <c r="C148" s="769">
        <f t="shared" si="2"/>
        <v>24</v>
      </c>
      <c r="D148" s="783">
        <f>B148/Wzrost!O148</f>
        <v>0.1880569379</v>
      </c>
      <c r="E148" s="775">
        <v>69.0</v>
      </c>
      <c r="F148" s="769">
        <f t="shared" si="5"/>
        <v>1</v>
      </c>
      <c r="G148" s="789">
        <f t="shared" si="4"/>
        <v>0.04246153846</v>
      </c>
      <c r="I148" s="98"/>
      <c r="J148" s="790">
        <v>92803.0</v>
      </c>
      <c r="K148" s="768">
        <v>7394.0</v>
      </c>
    </row>
    <row r="149">
      <c r="A149" s="785">
        <v>44039.0</v>
      </c>
      <c r="B149" s="763">
        <v>1655.0</v>
      </c>
      <c r="C149" s="769">
        <f t="shared" si="2"/>
        <v>30</v>
      </c>
      <c r="D149" s="783">
        <f>B149/Wzrost!O149</f>
        <v>0.186583991</v>
      </c>
      <c r="E149" s="775">
        <v>61.0</v>
      </c>
      <c r="F149" s="764">
        <f t="shared" si="5"/>
        <v>-8</v>
      </c>
      <c r="G149" s="789">
        <f t="shared" si="4"/>
        <v>0.03685800604</v>
      </c>
      <c r="I149" s="98"/>
      <c r="J149" s="790">
        <v>94920.0</v>
      </c>
      <c r="K149" s="768">
        <v>7245.0</v>
      </c>
    </row>
    <row r="150">
      <c r="A150" s="785">
        <v>44040.0</v>
      </c>
      <c r="B150" s="763">
        <v>1687.0</v>
      </c>
      <c r="C150" s="769">
        <f t="shared" si="2"/>
        <v>32</v>
      </c>
      <c r="D150" s="783">
        <f>B150/Wzrost!O150</f>
        <v>0.1867803366</v>
      </c>
      <c r="E150" s="775">
        <v>66.0</v>
      </c>
      <c r="F150" s="769">
        <f t="shared" si="5"/>
        <v>5</v>
      </c>
      <c r="G150" s="789">
        <f t="shared" si="4"/>
        <v>0.03912270302</v>
      </c>
      <c r="I150" s="98"/>
      <c r="J150" s="790">
        <v>95453.0</v>
      </c>
      <c r="K150" s="768">
        <v>6222.0</v>
      </c>
    </row>
    <row r="151">
      <c r="A151" s="785">
        <v>44041.0</v>
      </c>
      <c r="B151" s="763">
        <v>1694.0</v>
      </c>
      <c r="C151" s="769">
        <f t="shared" si="2"/>
        <v>7</v>
      </c>
      <c r="D151" s="783">
        <f>B151/Wzrost!O151</f>
        <v>0.175872093</v>
      </c>
      <c r="E151" s="775">
        <v>63.0</v>
      </c>
      <c r="F151" s="764">
        <f t="shared" si="5"/>
        <v>-3</v>
      </c>
      <c r="G151" s="789">
        <f t="shared" si="4"/>
        <v>0.03719008264</v>
      </c>
      <c r="I151" s="98"/>
      <c r="J151" s="790">
        <v>97561.0</v>
      </c>
      <c r="K151" s="768">
        <v>8094.0</v>
      </c>
    </row>
    <row r="152">
      <c r="A152" s="785">
        <v>44042.0</v>
      </c>
      <c r="B152" s="763">
        <v>1778.0</v>
      </c>
      <c r="C152" s="769">
        <f t="shared" si="2"/>
        <v>84</v>
      </c>
      <c r="D152" s="783">
        <f>B152/Wzrost!O152</f>
        <v>0.1836966629</v>
      </c>
      <c r="E152" s="775">
        <v>72.0</v>
      </c>
      <c r="F152" s="769">
        <f t="shared" si="5"/>
        <v>9</v>
      </c>
      <c r="G152" s="789">
        <f t="shared" si="4"/>
        <v>0.04049493813</v>
      </c>
      <c r="I152" s="98"/>
      <c r="J152" s="790">
        <v>97189.0</v>
      </c>
      <c r="K152" s="768">
        <v>8069.0</v>
      </c>
    </row>
    <row r="153">
      <c r="A153" s="785">
        <v>44043.0</v>
      </c>
      <c r="B153" s="763">
        <v>1841.0</v>
      </c>
      <c r="C153" s="769">
        <f t="shared" si="2"/>
        <v>63</v>
      </c>
      <c r="D153" s="783">
        <f>B153/Wzrost!O153</f>
        <v>0.1843765648</v>
      </c>
      <c r="E153" s="775">
        <v>74.0</v>
      </c>
      <c r="F153" s="769">
        <f t="shared" si="5"/>
        <v>2</v>
      </c>
      <c r="G153" s="789">
        <f t="shared" si="4"/>
        <v>0.0401955459</v>
      </c>
      <c r="I153" s="98"/>
      <c r="J153" s="790">
        <v>98282.0</v>
      </c>
      <c r="K153" s="768">
        <v>8241.0</v>
      </c>
    </row>
    <row r="154">
      <c r="A154" s="785">
        <v>44044.0</v>
      </c>
      <c r="B154" s="763">
        <v>1835.0</v>
      </c>
      <c r="C154" s="764">
        <f t="shared" si="2"/>
        <v>-6</v>
      </c>
      <c r="D154" s="783">
        <f>B154/Wzrost!O154</f>
        <v>0.1790069262</v>
      </c>
      <c r="E154" s="775">
        <v>76.0</v>
      </c>
      <c r="F154" s="769">
        <f t="shared" si="5"/>
        <v>2</v>
      </c>
      <c r="G154" s="789">
        <f t="shared" si="4"/>
        <v>0.04141689373</v>
      </c>
      <c r="I154" s="98"/>
      <c r="J154" s="790">
        <v>96425.0</v>
      </c>
      <c r="K154" s="768">
        <v>8523.0</v>
      </c>
    </row>
    <row r="155">
      <c r="A155" s="785">
        <v>44045.0</v>
      </c>
      <c r="B155" s="763">
        <v>1841.0</v>
      </c>
      <c r="C155" s="769">
        <f t="shared" si="2"/>
        <v>6</v>
      </c>
      <c r="D155" s="783">
        <f>B155/Wzrost!O155</f>
        <v>0.1761048403</v>
      </c>
      <c r="E155" s="775">
        <v>74.0</v>
      </c>
      <c r="F155" s="764">
        <f t="shared" si="5"/>
        <v>-2</v>
      </c>
      <c r="G155" s="789">
        <f t="shared" si="4"/>
        <v>0.0401955459</v>
      </c>
      <c r="I155" s="98"/>
      <c r="J155" s="790">
        <v>95794.0</v>
      </c>
      <c r="K155" s="768">
        <v>8272.0</v>
      </c>
    </row>
    <row r="156">
      <c r="A156" s="785">
        <v>44046.0</v>
      </c>
      <c r="B156" s="763">
        <v>1859.0</v>
      </c>
      <c r="C156" s="769">
        <f t="shared" si="2"/>
        <v>18</v>
      </c>
      <c r="D156" s="783">
        <f>B156/Wzrost!O156</f>
        <v>0.1712417097</v>
      </c>
      <c r="E156" s="775">
        <v>65.0</v>
      </c>
      <c r="F156" s="764">
        <f t="shared" si="5"/>
        <v>-9</v>
      </c>
      <c r="G156" s="789">
        <f t="shared" si="4"/>
        <v>0.03496503497</v>
      </c>
      <c r="I156" s="98"/>
      <c r="J156" s="790">
        <v>98875.0</v>
      </c>
      <c r="K156" s="768">
        <v>8499.0</v>
      </c>
    </row>
    <row r="157">
      <c r="A157" s="785">
        <v>44047.0</v>
      </c>
      <c r="B157" s="763">
        <v>1898.0</v>
      </c>
      <c r="C157" s="769">
        <f t="shared" si="2"/>
        <v>39</v>
      </c>
      <c r="D157" s="783">
        <f>B157/Wzrost!O157</f>
        <v>0.1671510348</v>
      </c>
      <c r="E157" s="775">
        <v>72.0</v>
      </c>
      <c r="F157" s="769">
        <f t="shared" si="5"/>
        <v>7</v>
      </c>
      <c r="G157" s="789">
        <f t="shared" si="4"/>
        <v>0.03793466807</v>
      </c>
      <c r="I157" s="98"/>
      <c r="J157" s="790">
        <v>100151.0</v>
      </c>
      <c r="K157" s="768">
        <v>9044.0</v>
      </c>
    </row>
    <row r="158">
      <c r="A158" s="785">
        <v>44048.0</v>
      </c>
      <c r="B158" s="763">
        <v>1913.0</v>
      </c>
      <c r="C158" s="769">
        <f t="shared" si="2"/>
        <v>15</v>
      </c>
      <c r="D158" s="783">
        <f>B158/Wzrost!O158</f>
        <v>0.1633367486</v>
      </c>
      <c r="E158" s="775">
        <v>72.0</v>
      </c>
      <c r="F158" s="769">
        <f t="shared" si="5"/>
        <v>0</v>
      </c>
      <c r="G158" s="789">
        <f t="shared" si="4"/>
        <v>0.03763721903</v>
      </c>
      <c r="I158" s="98"/>
      <c r="J158" s="790">
        <v>102815.0</v>
      </c>
      <c r="K158" s="768">
        <v>9052.0</v>
      </c>
    </row>
    <row r="159">
      <c r="A159" s="785">
        <v>44049.0</v>
      </c>
      <c r="B159" s="763">
        <v>1928.0</v>
      </c>
      <c r="C159" s="769">
        <f t="shared" si="2"/>
        <v>15</v>
      </c>
      <c r="D159" s="783">
        <f>B159/Wzrost!O159</f>
        <v>0.1593520126</v>
      </c>
      <c r="E159" s="775">
        <v>73.0</v>
      </c>
      <c r="F159" s="769">
        <f t="shared" si="5"/>
        <v>1</v>
      </c>
      <c r="G159" s="789">
        <f t="shared" si="4"/>
        <v>0.03786307054</v>
      </c>
      <c r="I159" s="98"/>
      <c r="J159" s="790">
        <v>104923.0</v>
      </c>
      <c r="K159" s="768">
        <v>9237.0</v>
      </c>
    </row>
    <row r="160">
      <c r="A160" s="785">
        <v>44050.0</v>
      </c>
      <c r="B160" s="763">
        <v>1928.0</v>
      </c>
      <c r="C160" s="769">
        <f t="shared" si="2"/>
        <v>0</v>
      </c>
      <c r="D160" s="783">
        <f>B160/Wzrost!O160</f>
        <v>0.1542893726</v>
      </c>
      <c r="E160" s="775">
        <v>72.0</v>
      </c>
      <c r="F160" s="764">
        <f t="shared" si="5"/>
        <v>-1</v>
      </c>
      <c r="G160" s="789">
        <f t="shared" si="4"/>
        <v>0.03734439834</v>
      </c>
      <c r="I160" s="98"/>
      <c r="J160" s="790">
        <v>107229.0</v>
      </c>
      <c r="K160" s="768">
        <v>9256.0</v>
      </c>
    </row>
    <row r="161">
      <c r="A161" s="785">
        <v>44051.0</v>
      </c>
      <c r="B161" s="763">
        <v>1930.0</v>
      </c>
      <c r="C161" s="769">
        <f t="shared" si="2"/>
        <v>2</v>
      </c>
      <c r="D161" s="783">
        <f>B161/Wzrost!O161</f>
        <v>0.1488738044</v>
      </c>
      <c r="E161" s="775">
        <v>73.0</v>
      </c>
      <c r="F161" s="769">
        <f t="shared" si="5"/>
        <v>1</v>
      </c>
      <c r="G161" s="789">
        <f t="shared" si="4"/>
        <v>0.0378238342</v>
      </c>
      <c r="I161" s="98"/>
      <c r="J161" s="790">
        <v>105795.0</v>
      </c>
      <c r="K161" s="768">
        <v>9227.0</v>
      </c>
    </row>
    <row r="162">
      <c r="A162" s="785">
        <v>44052.0</v>
      </c>
      <c r="B162" s="763">
        <v>1929.0</v>
      </c>
      <c r="C162" s="764">
        <f t="shared" si="2"/>
        <v>-1</v>
      </c>
      <c r="D162" s="783">
        <f>B162/Wzrost!O162</f>
        <v>0.1451139698</v>
      </c>
      <c r="E162" s="775">
        <v>71.0</v>
      </c>
      <c r="F162" s="764">
        <f t="shared" si="5"/>
        <v>-2</v>
      </c>
      <c r="G162" s="789">
        <f t="shared" si="4"/>
        <v>0.03680663556</v>
      </c>
      <c r="I162" s="98"/>
      <c r="J162" s="790">
        <v>104167.0</v>
      </c>
      <c r="K162" s="768">
        <v>9566.0</v>
      </c>
    </row>
    <row r="163">
      <c r="A163" s="785">
        <v>44053.0</v>
      </c>
      <c r="B163" s="763">
        <v>1985.0</v>
      </c>
      <c r="C163" s="769">
        <f t="shared" si="2"/>
        <v>56</v>
      </c>
      <c r="D163" s="783">
        <f>B163/Wzrost!O163</f>
        <v>0.144637132</v>
      </c>
      <c r="E163" s="775">
        <v>74.0</v>
      </c>
      <c r="F163" s="769">
        <f t="shared" si="5"/>
        <v>3</v>
      </c>
      <c r="G163" s="789">
        <f t="shared" si="4"/>
        <v>0.03727959698</v>
      </c>
      <c r="I163" s="98"/>
      <c r="J163" s="790">
        <v>105427.0</v>
      </c>
      <c r="K163" s="768">
        <v>9230.0</v>
      </c>
    </row>
    <row r="164">
      <c r="A164" s="785">
        <v>44054.0</v>
      </c>
      <c r="B164" s="763">
        <v>2021.0</v>
      </c>
      <c r="C164" s="769">
        <f t="shared" si="2"/>
        <v>36</v>
      </c>
      <c r="D164" s="783">
        <f>B164/Wzrost!O164</f>
        <v>0.1444603288</v>
      </c>
      <c r="E164" s="775">
        <v>76.0</v>
      </c>
      <c r="F164" s="769">
        <f t="shared" si="5"/>
        <v>2</v>
      </c>
      <c r="G164" s="789">
        <f t="shared" si="4"/>
        <v>0.03760514597</v>
      </c>
      <c r="I164" s="98"/>
      <c r="J164" s="790">
        <v>106915.0</v>
      </c>
      <c r="K164" s="768">
        <v>9490.0</v>
      </c>
    </row>
    <row r="165">
      <c r="A165" s="785">
        <v>44055.0</v>
      </c>
      <c r="B165" s="763">
        <v>2059.0</v>
      </c>
      <c r="C165" s="769">
        <f t="shared" si="2"/>
        <v>38</v>
      </c>
      <c r="D165" s="783">
        <f>B165/Wzrost!O165</f>
        <v>0.1446434844</v>
      </c>
      <c r="E165" s="775">
        <v>82.0</v>
      </c>
      <c r="F165" s="769">
        <f t="shared" si="5"/>
        <v>6</v>
      </c>
      <c r="G165" s="789">
        <f t="shared" si="4"/>
        <v>0.03982515784</v>
      </c>
      <c r="I165" s="98"/>
      <c r="J165" s="790">
        <v>108677.0</v>
      </c>
      <c r="K165" s="768">
        <v>9413.0</v>
      </c>
    </row>
    <row r="166">
      <c r="A166" s="785">
        <v>44056.0</v>
      </c>
      <c r="B166" s="763">
        <v>2040.0</v>
      </c>
      <c r="C166" s="764">
        <f t="shared" si="2"/>
        <v>-19</v>
      </c>
      <c r="D166" s="783">
        <f>B166/Wzrost!O166</f>
        <v>0.1389361847</v>
      </c>
      <c r="E166" s="775">
        <v>79.0</v>
      </c>
      <c r="F166" s="764">
        <f t="shared" si="5"/>
        <v>-3</v>
      </c>
      <c r="G166" s="789">
        <f t="shared" si="4"/>
        <v>0.0387254902</v>
      </c>
      <c r="I166" s="98"/>
      <c r="J166" s="790">
        <v>108309.0</v>
      </c>
      <c r="K166" s="768">
        <v>9660.0</v>
      </c>
    </row>
    <row r="167">
      <c r="A167" s="785">
        <v>44057.0</v>
      </c>
      <c r="B167" s="763">
        <v>2028.0</v>
      </c>
      <c r="C167" s="764">
        <f t="shared" si="2"/>
        <v>-12</v>
      </c>
      <c r="D167" s="783">
        <f>B167/Wzrost!O167</f>
        <v>0.1343135307</v>
      </c>
      <c r="E167" s="775">
        <v>84.0</v>
      </c>
      <c r="F167" s="769">
        <f t="shared" si="5"/>
        <v>5</v>
      </c>
      <c r="G167" s="789">
        <f t="shared" si="4"/>
        <v>0.04142011834</v>
      </c>
      <c r="I167" s="98"/>
      <c r="J167" s="790">
        <v>107395.0</v>
      </c>
      <c r="K167" s="768">
        <v>9606.0</v>
      </c>
    </row>
    <row r="168">
      <c r="A168" s="785">
        <v>44058.0</v>
      </c>
      <c r="B168" s="763">
        <v>2035.0</v>
      </c>
      <c r="C168" s="769">
        <f t="shared" si="2"/>
        <v>7</v>
      </c>
      <c r="D168" s="783">
        <f>B168/Wzrost!O168</f>
        <v>0.1324180115</v>
      </c>
      <c r="E168" s="775">
        <v>81.0</v>
      </c>
      <c r="F168" s="764">
        <f t="shared" si="5"/>
        <v>-3</v>
      </c>
      <c r="G168" s="789">
        <f t="shared" si="4"/>
        <v>0.0398034398</v>
      </c>
      <c r="I168" s="98"/>
      <c r="J168" s="790">
        <v>103805.0</v>
      </c>
      <c r="K168" s="768">
        <v>9477.0</v>
      </c>
    </row>
    <row r="169">
      <c r="A169" s="752">
        <v>44059.0</v>
      </c>
      <c r="B169" s="786">
        <v>2040.0</v>
      </c>
      <c r="C169" s="769">
        <f t="shared" si="2"/>
        <v>5</v>
      </c>
      <c r="D169" s="783">
        <f>B169/Wzrost!O169</f>
        <v>0.1301269376</v>
      </c>
      <c r="E169" s="791">
        <v>83.0</v>
      </c>
      <c r="F169" s="769">
        <f t="shared" si="5"/>
        <v>2</v>
      </c>
      <c r="G169" s="789">
        <f t="shared" si="4"/>
        <v>0.04068627451</v>
      </c>
      <c r="I169" s="98"/>
      <c r="J169" s="792">
        <v>102970.0</v>
      </c>
      <c r="K169" s="788">
        <v>9305.0</v>
      </c>
    </row>
    <row r="170">
      <c r="A170" s="785">
        <v>44060.0</v>
      </c>
      <c r="B170" s="763">
        <v>2057.0</v>
      </c>
      <c r="C170" s="769">
        <f t="shared" si="2"/>
        <v>17</v>
      </c>
      <c r="D170" s="783">
        <f>B170/Wzrost!O170</f>
        <v>0.1282818834</v>
      </c>
      <c r="E170" s="775">
        <v>82.0</v>
      </c>
      <c r="F170" s="764">
        <f t="shared" si="5"/>
        <v>-1</v>
      </c>
      <c r="G170" s="789">
        <f t="shared" si="4"/>
        <v>0.03986387944</v>
      </c>
      <c r="I170" s="98"/>
      <c r="J170" s="790">
        <v>103236.0</v>
      </c>
      <c r="K170" s="768">
        <v>8920.0</v>
      </c>
    </row>
    <row r="171">
      <c r="A171" s="785">
        <v>44061.0</v>
      </c>
      <c r="B171" s="763">
        <v>2097.0</v>
      </c>
      <c r="C171" s="769">
        <f t="shared" si="2"/>
        <v>40</v>
      </c>
      <c r="D171" s="783">
        <f>B171/Wzrost!O171</f>
        <v>0.1283589398</v>
      </c>
      <c r="E171" s="775">
        <v>83.0</v>
      </c>
      <c r="F171" s="769">
        <f t="shared" si="5"/>
        <v>1</v>
      </c>
      <c r="G171" s="789">
        <f t="shared" si="4"/>
        <v>0.03958035289</v>
      </c>
      <c r="I171" s="98"/>
      <c r="J171" s="790">
        <v>103621.0</v>
      </c>
      <c r="K171" s="768">
        <v>8813.0</v>
      </c>
    </row>
    <row r="172">
      <c r="A172" s="785">
        <v>44062.0</v>
      </c>
      <c r="B172" s="763">
        <v>2110.0</v>
      </c>
      <c r="C172" s="769">
        <f t="shared" si="2"/>
        <v>13</v>
      </c>
      <c r="D172" s="783">
        <f>B172/Wzrost!O172</f>
        <v>0.1271160913</v>
      </c>
      <c r="E172" s="775">
        <v>85.0</v>
      </c>
      <c r="F172" s="769">
        <f t="shared" si="5"/>
        <v>2</v>
      </c>
      <c r="G172" s="789">
        <f t="shared" si="4"/>
        <v>0.04028436019</v>
      </c>
      <c r="I172" s="98"/>
      <c r="J172" s="790">
        <v>103961.0</v>
      </c>
      <c r="K172" s="768">
        <v>9034.0</v>
      </c>
    </row>
    <row r="173">
      <c r="A173" s="785">
        <v>44063.0</v>
      </c>
      <c r="B173" s="763">
        <v>2151.0</v>
      </c>
      <c r="C173" s="769">
        <f t="shared" si="2"/>
        <v>41</v>
      </c>
      <c r="D173" s="783">
        <f>B173/Wzrost!O173</f>
        <v>0.126738157</v>
      </c>
      <c r="E173" s="775">
        <v>84.0</v>
      </c>
      <c r="F173" s="764">
        <f t="shared" si="5"/>
        <v>-1</v>
      </c>
      <c r="G173" s="789">
        <f t="shared" si="4"/>
        <v>0.03905160391</v>
      </c>
      <c r="I173" s="98"/>
      <c r="J173" s="790">
        <v>103351.0</v>
      </c>
      <c r="K173" s="768">
        <v>8902.0</v>
      </c>
    </row>
    <row r="174">
      <c r="A174" s="785">
        <v>44064.0</v>
      </c>
      <c r="B174" s="763">
        <v>2189.0</v>
      </c>
      <c r="C174" s="769">
        <f t="shared" si="2"/>
        <v>38</v>
      </c>
      <c r="D174" s="783">
        <f>B174/Wzrost!O174</f>
        <v>0.126429479</v>
      </c>
      <c r="E174" s="775">
        <v>79.0</v>
      </c>
      <c r="F174" s="764">
        <f t="shared" si="5"/>
        <v>-5</v>
      </c>
      <c r="G174" s="789">
        <f t="shared" si="4"/>
        <v>0.0360895386</v>
      </c>
      <c r="I174" s="98"/>
      <c r="J174" s="790">
        <v>103876.0</v>
      </c>
      <c r="K174" s="768">
        <v>8899.0</v>
      </c>
    </row>
    <row r="175">
      <c r="A175" s="785">
        <v>44065.0</v>
      </c>
      <c r="B175" s="763">
        <v>2195.0</v>
      </c>
      <c r="C175" s="769">
        <f t="shared" si="2"/>
        <v>6</v>
      </c>
      <c r="D175" s="783">
        <f>B175/Wzrost!O175</f>
        <v>0.1249359668</v>
      </c>
      <c r="E175" s="775">
        <v>81.0</v>
      </c>
      <c r="F175" s="769">
        <f t="shared" si="5"/>
        <v>2</v>
      </c>
      <c r="G175" s="789">
        <f t="shared" si="4"/>
        <v>0.03690205011</v>
      </c>
      <c r="I175" s="98"/>
      <c r="J175" s="790">
        <v>100066.0</v>
      </c>
      <c r="K175" s="768">
        <v>7892.0</v>
      </c>
    </row>
    <row r="176">
      <c r="A176" s="793">
        <v>44066.0</v>
      </c>
      <c r="B176" s="763">
        <v>2207.0</v>
      </c>
      <c r="C176" s="769">
        <f t="shared" si="2"/>
        <v>12</v>
      </c>
      <c r="D176" s="783">
        <f>B176/Wzrost!O176</f>
        <v>0.1252269632</v>
      </c>
      <c r="E176" s="775">
        <v>83.0</v>
      </c>
      <c r="F176" s="769">
        <f t="shared" si="5"/>
        <v>2</v>
      </c>
      <c r="G176" s="789">
        <f t="shared" si="4"/>
        <v>0.03760761214</v>
      </c>
      <c r="I176" s="98"/>
      <c r="J176" s="790">
        <v>98233.0</v>
      </c>
      <c r="K176" s="768">
        <v>8894.0</v>
      </c>
    </row>
    <row r="177">
      <c r="A177" s="785">
        <v>44067.0</v>
      </c>
      <c r="B177" s="763">
        <v>2167.0</v>
      </c>
      <c r="C177" s="764">
        <f t="shared" si="2"/>
        <v>-40</v>
      </c>
      <c r="D177" s="783">
        <f>B177/Wzrost!O177</f>
        <v>0.1210479276</v>
      </c>
      <c r="E177" s="775">
        <v>76.0</v>
      </c>
      <c r="F177" s="764">
        <f t="shared" si="5"/>
        <v>-7</v>
      </c>
      <c r="G177" s="789">
        <f t="shared" si="4"/>
        <v>0.03507152746</v>
      </c>
      <c r="I177" s="98"/>
      <c r="J177" s="790">
        <v>100023.0</v>
      </c>
      <c r="K177" s="768">
        <v>8544.0</v>
      </c>
    </row>
    <row r="178">
      <c r="A178" s="785">
        <v>44068.0</v>
      </c>
      <c r="B178" s="763">
        <v>2170.0</v>
      </c>
      <c r="C178" s="769">
        <f t="shared" si="2"/>
        <v>3</v>
      </c>
      <c r="D178" s="783">
        <f>B178/Wzrost!O178</f>
        <v>0.1185015291</v>
      </c>
      <c r="E178" s="775">
        <v>79.0</v>
      </c>
      <c r="F178" s="769">
        <f t="shared" si="5"/>
        <v>3</v>
      </c>
      <c r="G178" s="789">
        <f t="shared" si="4"/>
        <v>0.03640552995</v>
      </c>
      <c r="I178" s="98"/>
      <c r="J178" s="790">
        <v>99705.0</v>
      </c>
      <c r="K178" s="768">
        <v>8947.0</v>
      </c>
    </row>
    <row r="179">
      <c r="A179" s="785">
        <v>44069.0</v>
      </c>
      <c r="B179" s="763">
        <v>2185.0</v>
      </c>
      <c r="C179" s="769">
        <f t="shared" si="2"/>
        <v>15</v>
      </c>
      <c r="D179" s="783">
        <f>B179/Wzrost!O179</f>
        <v>0.1186919442</v>
      </c>
      <c r="E179" s="775">
        <v>82.0</v>
      </c>
      <c r="F179" s="769">
        <f t="shared" si="5"/>
        <v>3</v>
      </c>
      <c r="G179" s="789">
        <f t="shared" si="4"/>
        <v>0.03752860412</v>
      </c>
      <c r="I179" s="98"/>
      <c r="J179" s="790">
        <v>101678.0</v>
      </c>
      <c r="K179" s="768">
        <v>8984.0</v>
      </c>
    </row>
    <row r="180">
      <c r="A180" s="785">
        <v>44070.0</v>
      </c>
      <c r="B180" s="763">
        <v>2221.0</v>
      </c>
      <c r="C180" s="769">
        <f t="shared" si="2"/>
        <v>36</v>
      </c>
      <c r="D180" s="783">
        <f>B180/Wzrost!O180</f>
        <v>0.1195178389</v>
      </c>
      <c r="E180" s="775">
        <v>89.0</v>
      </c>
      <c r="F180" s="769">
        <f t="shared" si="5"/>
        <v>7</v>
      </c>
      <c r="G180" s="789">
        <f t="shared" si="4"/>
        <v>0.04007203962</v>
      </c>
      <c r="I180" s="98"/>
      <c r="J180" s="790">
        <v>101547.0</v>
      </c>
      <c r="K180" s="768">
        <v>8893.0</v>
      </c>
    </row>
    <row r="181">
      <c r="A181" s="785">
        <v>44071.0</v>
      </c>
      <c r="B181" s="763">
        <v>2237.0</v>
      </c>
      <c r="C181" s="769">
        <f t="shared" si="2"/>
        <v>16</v>
      </c>
      <c r="D181" s="783">
        <f>B181/Wzrost!O181</f>
        <v>0.1197729828</v>
      </c>
      <c r="E181" s="775">
        <v>87.0</v>
      </c>
      <c r="F181" s="764">
        <f t="shared" si="5"/>
        <v>-2</v>
      </c>
      <c r="G181" s="789">
        <f t="shared" si="4"/>
        <v>0.03889137237</v>
      </c>
      <c r="I181" s="98"/>
      <c r="J181" s="790">
        <v>100845.0</v>
      </c>
      <c r="K181" s="768">
        <v>8817.0</v>
      </c>
    </row>
    <row r="182">
      <c r="A182" s="785">
        <v>44072.0</v>
      </c>
      <c r="B182" s="763">
        <v>2242.0</v>
      </c>
      <c r="C182" s="769">
        <f t="shared" si="2"/>
        <v>5</v>
      </c>
      <c r="D182" s="783">
        <f>B182/Wzrost!O182</f>
        <v>0.1200792673</v>
      </c>
      <c r="E182" s="775">
        <v>85.0</v>
      </c>
      <c r="F182" s="764">
        <f t="shared" si="5"/>
        <v>-2</v>
      </c>
      <c r="G182" s="789">
        <f t="shared" si="4"/>
        <v>0.03791257806</v>
      </c>
      <c r="I182" s="98"/>
      <c r="J182" s="790">
        <v>98576.0</v>
      </c>
      <c r="K182" s="768">
        <v>8555.0</v>
      </c>
    </row>
    <row r="183">
      <c r="A183" s="785">
        <v>44073.0</v>
      </c>
      <c r="B183" s="763">
        <v>2249.0</v>
      </c>
      <c r="C183" s="769">
        <f t="shared" si="2"/>
        <v>7</v>
      </c>
      <c r="D183" s="783">
        <f>B183/Wzrost!O183</f>
        <v>0.1206221507</v>
      </c>
      <c r="E183" s="775">
        <v>83.0</v>
      </c>
      <c r="F183" s="764">
        <f t="shared" si="5"/>
        <v>-2</v>
      </c>
      <c r="G183" s="789">
        <f t="shared" si="4"/>
        <v>0.03690529124</v>
      </c>
      <c r="I183" s="98"/>
      <c r="J183" s="790">
        <v>96351.0</v>
      </c>
      <c r="K183" s="768">
        <v>8397.0</v>
      </c>
    </row>
    <row r="184">
      <c r="A184" s="785">
        <v>44074.0</v>
      </c>
      <c r="B184" s="763">
        <v>2138.0</v>
      </c>
      <c r="C184" s="764">
        <f t="shared" si="2"/>
        <v>-111</v>
      </c>
      <c r="D184" s="783">
        <f>B184/Wzrost!O184</f>
        <v>0.1143621289</v>
      </c>
      <c r="E184" s="775">
        <v>86.0</v>
      </c>
      <c r="F184" s="769">
        <f t="shared" si="5"/>
        <v>3</v>
      </c>
      <c r="G184" s="789">
        <f t="shared" si="4"/>
        <v>0.04022450889</v>
      </c>
      <c r="I184" s="98"/>
      <c r="J184" s="790">
        <v>96888.0</v>
      </c>
      <c r="K184" s="768">
        <v>7929.0</v>
      </c>
    </row>
    <row r="185">
      <c r="A185" s="785">
        <v>44075.0</v>
      </c>
      <c r="B185" s="763">
        <v>2168.0</v>
      </c>
      <c r="C185" s="769">
        <f t="shared" si="2"/>
        <v>30</v>
      </c>
      <c r="D185" s="783">
        <f>B185/Wzrost!O185</f>
        <v>0.1151109695</v>
      </c>
      <c r="E185" s="775">
        <v>83.0</v>
      </c>
      <c r="F185" s="764">
        <f t="shared" si="5"/>
        <v>-3</v>
      </c>
      <c r="G185" s="789">
        <f t="shared" si="4"/>
        <v>0.03828413284</v>
      </c>
      <c r="I185" s="98"/>
      <c r="J185" s="790">
        <v>96664.0</v>
      </c>
      <c r="K185" s="768">
        <v>8145.0</v>
      </c>
    </row>
    <row r="186">
      <c r="A186" s="785">
        <v>44076.0</v>
      </c>
      <c r="B186" s="763">
        <v>2170.0</v>
      </c>
      <c r="C186" s="769">
        <f t="shared" si="2"/>
        <v>2</v>
      </c>
      <c r="D186" s="783">
        <f>B186/Wzrost!O186</f>
        <v>0.1168299774</v>
      </c>
      <c r="E186" s="775">
        <v>81.0</v>
      </c>
      <c r="F186" s="764">
        <f t="shared" si="5"/>
        <v>-2</v>
      </c>
      <c r="G186" s="789">
        <f t="shared" si="4"/>
        <v>0.03732718894</v>
      </c>
      <c r="I186" s="98"/>
      <c r="J186" s="794">
        <v>98341.0</v>
      </c>
      <c r="K186" s="768">
        <v>8070.0</v>
      </c>
    </row>
    <row r="187">
      <c r="A187" s="785">
        <v>44077.0</v>
      </c>
      <c r="B187" s="763">
        <v>2179.0</v>
      </c>
      <c r="C187" s="769">
        <f t="shared" si="2"/>
        <v>9</v>
      </c>
      <c r="D187" s="783">
        <f>B187/Wzrost!O187</f>
        <v>0.118141401</v>
      </c>
      <c r="E187" s="775">
        <v>75.0</v>
      </c>
      <c r="F187" s="764">
        <f t="shared" si="5"/>
        <v>-6</v>
      </c>
      <c r="G187" s="789">
        <f t="shared" si="4"/>
        <v>0.03441945847</v>
      </c>
      <c r="I187" s="98"/>
      <c r="J187" s="795">
        <v>71311.0</v>
      </c>
      <c r="K187" s="768">
        <v>7610.0</v>
      </c>
    </row>
    <row r="188">
      <c r="A188" s="785">
        <v>44078.0</v>
      </c>
      <c r="B188" s="763">
        <v>2090.0</v>
      </c>
      <c r="C188" s="764">
        <f t="shared" si="2"/>
        <v>-89</v>
      </c>
      <c r="D188" s="783">
        <f>B188/Wzrost!O188</f>
        <v>0.1167597765</v>
      </c>
      <c r="E188" s="775">
        <v>77.0</v>
      </c>
      <c r="F188" s="769">
        <f t="shared" si="5"/>
        <v>2</v>
      </c>
      <c r="G188" s="789">
        <f t="shared" si="4"/>
        <v>0.03684210526</v>
      </c>
      <c r="I188" s="98"/>
      <c r="J188" s="790">
        <v>71452.0</v>
      </c>
      <c r="K188" s="768">
        <v>7090.0</v>
      </c>
    </row>
    <row r="189">
      <c r="A189" s="785">
        <v>44079.0</v>
      </c>
      <c r="B189" s="763">
        <v>2091.0</v>
      </c>
      <c r="C189" s="769">
        <f t="shared" si="2"/>
        <v>1</v>
      </c>
      <c r="D189" s="783">
        <f>B189/Wzrost!O189</f>
        <v>0.1312782521</v>
      </c>
      <c r="E189" s="775">
        <v>79.0</v>
      </c>
      <c r="F189" s="769">
        <f t="shared" si="5"/>
        <v>2</v>
      </c>
      <c r="G189" s="789">
        <f t="shared" si="4"/>
        <v>0.03778096604</v>
      </c>
      <c r="I189" s="98"/>
      <c r="J189" s="790">
        <v>70788.0</v>
      </c>
      <c r="K189" s="768">
        <v>7112.0</v>
      </c>
    </row>
    <row r="190">
      <c r="A190" s="785">
        <v>44080.0</v>
      </c>
      <c r="B190" s="763">
        <v>2113.0</v>
      </c>
      <c r="C190" s="769">
        <f t="shared" si="2"/>
        <v>22</v>
      </c>
      <c r="D190" s="783">
        <f>B190/Wzrost!O190</f>
        <v>0.1462486157</v>
      </c>
      <c r="E190" s="775">
        <v>81.0</v>
      </c>
      <c r="F190" s="769">
        <f t="shared" si="5"/>
        <v>2</v>
      </c>
      <c r="G190" s="789">
        <f t="shared" si="4"/>
        <v>0.0383341221</v>
      </c>
      <c r="I190" s="98"/>
      <c r="J190" s="790">
        <v>72285.0</v>
      </c>
      <c r="K190" s="768">
        <v>7097.0</v>
      </c>
    </row>
    <row r="191">
      <c r="A191" s="785">
        <v>44081.0</v>
      </c>
      <c r="B191" s="763">
        <v>2042.0</v>
      </c>
      <c r="C191" s="764">
        <f t="shared" si="2"/>
        <v>-71</v>
      </c>
      <c r="D191" s="783">
        <f>B191/Wzrost!O191</f>
        <v>0.147012239</v>
      </c>
      <c r="E191" s="775">
        <v>81.0</v>
      </c>
      <c r="F191" s="769">
        <f t="shared" si="5"/>
        <v>0</v>
      </c>
      <c r="G191" s="789">
        <f t="shared" si="4"/>
        <v>0.03966699314</v>
      </c>
      <c r="I191" s="98"/>
      <c r="J191" s="790">
        <v>76047.0</v>
      </c>
      <c r="K191" s="768">
        <v>7010.0</v>
      </c>
    </row>
    <row r="192">
      <c r="A192" s="785">
        <v>44082.0</v>
      </c>
      <c r="B192" s="763">
        <v>2070.0</v>
      </c>
      <c r="C192" s="769">
        <f t="shared" si="2"/>
        <v>28</v>
      </c>
      <c r="D192" s="783">
        <f>B192/Wzrost!O192</f>
        <v>0.15354944</v>
      </c>
      <c r="E192" s="775">
        <v>81.0</v>
      </c>
      <c r="F192" s="769">
        <f t="shared" si="5"/>
        <v>0</v>
      </c>
      <c r="G192" s="789">
        <f t="shared" si="4"/>
        <v>0.03913043478</v>
      </c>
      <c r="I192" s="98"/>
      <c r="J192" s="790">
        <v>79124.0</v>
      </c>
      <c r="K192" s="768">
        <v>7160.0</v>
      </c>
    </row>
    <row r="193">
      <c r="A193" s="785">
        <v>44083.0</v>
      </c>
      <c r="B193" s="763">
        <v>1924.0</v>
      </c>
      <c r="C193" s="764">
        <f t="shared" si="2"/>
        <v>-146</v>
      </c>
      <c r="D193" s="783">
        <f>B193/Wzrost!O193</f>
        <v>0.1519027317</v>
      </c>
      <c r="E193" s="775">
        <v>84.0</v>
      </c>
      <c r="F193" s="769">
        <f t="shared" si="5"/>
        <v>3</v>
      </c>
      <c r="G193" s="789">
        <f t="shared" si="4"/>
        <v>0.04365904366</v>
      </c>
      <c r="I193" s="98"/>
      <c r="J193" s="790">
        <v>83170.0</v>
      </c>
      <c r="K193" s="768">
        <v>7408.0</v>
      </c>
    </row>
    <row r="194">
      <c r="A194" s="785">
        <v>44084.0</v>
      </c>
      <c r="B194" s="763">
        <v>1957.0</v>
      </c>
      <c r="C194" s="769">
        <f t="shared" si="2"/>
        <v>33</v>
      </c>
      <c r="D194" s="783">
        <f>B194/Wzrost!O194</f>
        <v>0.160068706</v>
      </c>
      <c r="E194" s="775">
        <v>82.0</v>
      </c>
      <c r="F194" s="764">
        <f t="shared" si="5"/>
        <v>-2</v>
      </c>
      <c r="G194" s="789">
        <f t="shared" si="4"/>
        <v>0.04190086868</v>
      </c>
      <c r="I194" s="98"/>
      <c r="J194" s="790">
        <v>86892.0</v>
      </c>
      <c r="K194" s="768">
        <v>7090.0</v>
      </c>
    </row>
    <row r="195">
      <c r="A195" s="785">
        <v>44085.0</v>
      </c>
      <c r="B195" s="763">
        <v>1946.0</v>
      </c>
      <c r="C195" s="764">
        <f t="shared" si="2"/>
        <v>-11</v>
      </c>
      <c r="D195" s="783">
        <f>B195/Wzrost!O195</f>
        <v>0.1617488156</v>
      </c>
      <c r="E195" s="775">
        <v>85.0</v>
      </c>
      <c r="F195" s="769">
        <f t="shared" si="5"/>
        <v>3</v>
      </c>
      <c r="G195" s="789">
        <f t="shared" si="4"/>
        <v>0.04367934224</v>
      </c>
      <c r="I195" s="98"/>
      <c r="J195" s="790">
        <v>90216.0</v>
      </c>
      <c r="K195" s="768">
        <v>7343.0</v>
      </c>
    </row>
    <row r="196">
      <c r="A196" s="785">
        <v>44086.0</v>
      </c>
      <c r="B196" s="763">
        <v>1961.0</v>
      </c>
      <c r="C196" s="769">
        <f t="shared" si="2"/>
        <v>15</v>
      </c>
      <c r="D196" s="783">
        <f>B196/Wzrost!O196</f>
        <v>0.1669788828</v>
      </c>
      <c r="E196" s="775">
        <v>86.0</v>
      </c>
      <c r="F196" s="769">
        <f t="shared" si="5"/>
        <v>1</v>
      </c>
      <c r="G196" s="789">
        <f t="shared" si="4"/>
        <v>0.04385517593</v>
      </c>
      <c r="I196" s="98"/>
      <c r="J196" s="790">
        <v>91819.0</v>
      </c>
      <c r="K196" s="768">
        <v>7229.0</v>
      </c>
    </row>
    <row r="197">
      <c r="A197" s="785">
        <v>44087.0</v>
      </c>
      <c r="B197" s="763">
        <v>1972.0</v>
      </c>
      <c r="C197" s="769">
        <f t="shared" si="2"/>
        <v>11</v>
      </c>
      <c r="D197" s="783">
        <f>B197/Wzrost!O197</f>
        <v>0.1744206616</v>
      </c>
      <c r="E197" s="775">
        <v>87.0</v>
      </c>
      <c r="F197" s="769">
        <f t="shared" si="5"/>
        <v>1</v>
      </c>
      <c r="G197" s="789">
        <f t="shared" si="4"/>
        <v>0.04411764706</v>
      </c>
      <c r="I197" s="98"/>
      <c r="J197" s="790">
        <v>92057.0</v>
      </c>
      <c r="K197" s="768">
        <v>6972.0</v>
      </c>
    </row>
    <row r="198">
      <c r="A198" s="785">
        <v>44088.0</v>
      </c>
      <c r="B198" s="763">
        <v>1996.0</v>
      </c>
      <c r="C198" s="769">
        <f t="shared" si="2"/>
        <v>24</v>
      </c>
      <c r="D198" s="783">
        <f>B198/Wzrost!O198</f>
        <v>0.1777382012</v>
      </c>
      <c r="E198" s="775">
        <v>92.0</v>
      </c>
      <c r="F198" s="769">
        <f t="shared" si="5"/>
        <v>5</v>
      </c>
      <c r="G198" s="789">
        <f t="shared" si="4"/>
        <v>0.04609218437</v>
      </c>
      <c r="I198" s="98"/>
      <c r="J198" s="790">
        <v>95241.0</v>
      </c>
      <c r="K198" s="768">
        <v>6934.0</v>
      </c>
    </row>
    <row r="199">
      <c r="A199" s="785">
        <v>44089.0</v>
      </c>
      <c r="B199" s="763">
        <v>2007.0</v>
      </c>
      <c r="C199" s="769">
        <f t="shared" si="2"/>
        <v>11</v>
      </c>
      <c r="D199" s="783">
        <f>B199/Wzrost!O199</f>
        <v>0.1766725352</v>
      </c>
      <c r="E199" s="775">
        <v>86.0</v>
      </c>
      <c r="F199" s="764">
        <f t="shared" si="5"/>
        <v>-6</v>
      </c>
      <c r="G199" s="789">
        <f t="shared" si="4"/>
        <v>0.04285002491</v>
      </c>
      <c r="I199" s="98"/>
      <c r="J199" s="790">
        <v>94273.0</v>
      </c>
      <c r="K199" s="768">
        <v>8062.0</v>
      </c>
    </row>
    <row r="200">
      <c r="A200" s="785">
        <v>44090.0</v>
      </c>
      <c r="B200" s="763">
        <v>1917.0</v>
      </c>
      <c r="C200" s="764">
        <f t="shared" si="2"/>
        <v>-90</v>
      </c>
      <c r="D200" s="783">
        <f>B200/Wzrost!O200</f>
        <v>0.1683350896</v>
      </c>
      <c r="E200" s="775">
        <v>84.0</v>
      </c>
      <c r="F200" s="764">
        <f t="shared" si="5"/>
        <v>-2</v>
      </c>
      <c r="G200" s="789">
        <f t="shared" si="4"/>
        <v>0.04381846635</v>
      </c>
      <c r="I200" s="98"/>
      <c r="J200" s="790">
        <v>103425.0</v>
      </c>
      <c r="K200" s="768">
        <v>9331.0</v>
      </c>
    </row>
    <row r="201">
      <c r="A201" s="785">
        <v>44091.0</v>
      </c>
      <c r="B201" s="763">
        <v>1925.0</v>
      </c>
      <c r="C201" s="769">
        <f t="shared" si="2"/>
        <v>8</v>
      </c>
      <c r="D201" s="783">
        <f>B201/Wzrost!O201</f>
        <v>0.1660341556</v>
      </c>
      <c r="E201" s="775">
        <v>83.0</v>
      </c>
      <c r="F201" s="764">
        <f t="shared" si="5"/>
        <v>-1</v>
      </c>
      <c r="G201" s="789">
        <f t="shared" si="4"/>
        <v>0.04311688312</v>
      </c>
      <c r="I201" s="98"/>
      <c r="J201" s="790">
        <v>111530.0</v>
      </c>
      <c r="K201" s="768">
        <v>10102.0</v>
      </c>
    </row>
    <row r="202">
      <c r="A202" s="785">
        <v>44092.0</v>
      </c>
      <c r="B202" s="763">
        <v>1977.0</v>
      </c>
      <c r="C202" s="769">
        <f t="shared" si="2"/>
        <v>52</v>
      </c>
      <c r="D202" s="783">
        <f>B202/Wzrost!O202</f>
        <v>0.1682982889</v>
      </c>
      <c r="E202" s="775">
        <v>83.0</v>
      </c>
      <c r="F202" s="769">
        <f t="shared" si="5"/>
        <v>0</v>
      </c>
      <c r="G202" s="789">
        <f t="shared" si="4"/>
        <v>0.04198280223</v>
      </c>
      <c r="I202" s="98"/>
      <c r="J202" s="790">
        <v>118864.0</v>
      </c>
      <c r="K202" s="768">
        <v>11494.0</v>
      </c>
    </row>
    <row r="203">
      <c r="A203" s="785">
        <v>44093.0</v>
      </c>
      <c r="B203" s="763">
        <v>1985.0</v>
      </c>
      <c r="C203" s="769">
        <f t="shared" si="2"/>
        <v>8</v>
      </c>
      <c r="D203" s="783">
        <f>B203/Wzrost!O203</f>
        <v>0.1628651132</v>
      </c>
      <c r="E203" s="775">
        <v>86.0</v>
      </c>
      <c r="F203" s="769">
        <f t="shared" si="5"/>
        <v>3</v>
      </c>
      <c r="G203" s="789">
        <f t="shared" si="4"/>
        <v>0.04332493703</v>
      </c>
      <c r="I203" s="98"/>
      <c r="J203" s="790">
        <v>118212.0</v>
      </c>
      <c r="K203" s="768">
        <v>11751.0</v>
      </c>
    </row>
    <row r="204">
      <c r="A204" s="785">
        <v>44094.0</v>
      </c>
      <c r="B204" s="763">
        <v>1979.0</v>
      </c>
      <c r="C204" s="764">
        <f t="shared" si="2"/>
        <v>-6</v>
      </c>
      <c r="D204" s="783">
        <f>B204/Wzrost!O204</f>
        <v>0.1564921714</v>
      </c>
      <c r="E204" s="775">
        <v>83.0</v>
      </c>
      <c r="F204" s="764">
        <f t="shared" si="5"/>
        <v>-3</v>
      </c>
      <c r="G204" s="789">
        <f t="shared" si="4"/>
        <v>0.04194037393</v>
      </c>
      <c r="I204" s="98"/>
      <c r="J204" s="790">
        <v>116871.0</v>
      </c>
      <c r="K204" s="768">
        <v>11956.0</v>
      </c>
    </row>
    <row r="205">
      <c r="A205" s="785">
        <v>44095.0</v>
      </c>
      <c r="B205" s="763">
        <v>1993.0</v>
      </c>
      <c r="C205" s="769">
        <f t="shared" si="2"/>
        <v>14</v>
      </c>
      <c r="D205" s="783">
        <f>B205/Wzrost!O205</f>
        <v>0.1522885306</v>
      </c>
      <c r="E205" s="775">
        <v>85.0</v>
      </c>
      <c r="F205" s="769">
        <f t="shared" si="5"/>
        <v>2</v>
      </c>
      <c r="G205" s="789">
        <f t="shared" si="4"/>
        <v>0.04264927245</v>
      </c>
      <c r="I205" s="98"/>
      <c r="J205" s="790">
        <v>115789.0</v>
      </c>
      <c r="K205" s="768">
        <v>11849.0</v>
      </c>
    </row>
    <row r="206">
      <c r="A206" s="785">
        <v>44096.0</v>
      </c>
      <c r="B206" s="763">
        <v>1971.0</v>
      </c>
      <c r="C206" s="764">
        <f t="shared" si="2"/>
        <v>-22</v>
      </c>
      <c r="D206" s="783">
        <f>B206/Wzrost!O206</f>
        <v>0.1469579481</v>
      </c>
      <c r="E206" s="775">
        <v>89.0</v>
      </c>
      <c r="F206" s="769">
        <f t="shared" si="5"/>
        <v>4</v>
      </c>
      <c r="G206" s="789">
        <f t="shared" si="4"/>
        <v>0.04515474378</v>
      </c>
      <c r="I206" s="98"/>
      <c r="J206" s="790">
        <v>114000.0</v>
      </c>
      <c r="K206" s="768">
        <v>9962.0</v>
      </c>
    </row>
    <row r="207">
      <c r="A207" s="785">
        <v>44097.0</v>
      </c>
      <c r="B207" s="763">
        <v>1964.0</v>
      </c>
      <c r="C207" s="764">
        <f t="shared" si="2"/>
        <v>-7</v>
      </c>
      <c r="D207" s="783">
        <f>B207/Wzrost!O207</f>
        <v>0.1426392621</v>
      </c>
      <c r="E207" s="775">
        <v>91.0</v>
      </c>
      <c r="F207" s="769">
        <f t="shared" si="5"/>
        <v>2</v>
      </c>
      <c r="G207" s="789">
        <f t="shared" si="4"/>
        <v>0.04633401222</v>
      </c>
      <c r="I207" s="98"/>
      <c r="J207" s="790">
        <v>125220.0</v>
      </c>
      <c r="K207" s="768">
        <v>11089.0</v>
      </c>
    </row>
    <row r="208">
      <c r="A208" s="785">
        <v>44098.0</v>
      </c>
      <c r="B208" s="763">
        <v>1995.0</v>
      </c>
      <c r="C208" s="769">
        <f t="shared" si="2"/>
        <v>31</v>
      </c>
      <c r="D208" s="783">
        <f>B208/Wzrost!O208</f>
        <v>0.1396765385</v>
      </c>
      <c r="E208" s="775">
        <v>96.0</v>
      </c>
      <c r="F208" s="769">
        <f t="shared" si="5"/>
        <v>5</v>
      </c>
      <c r="G208" s="789">
        <f t="shared" si="4"/>
        <v>0.04812030075</v>
      </c>
      <c r="I208" s="98"/>
      <c r="J208" s="790">
        <v>137023.0</v>
      </c>
      <c r="K208" s="768">
        <v>12937.0</v>
      </c>
    </row>
    <row r="209">
      <c r="A209" s="785">
        <v>44099.0</v>
      </c>
      <c r="B209" s="763">
        <v>2134.0</v>
      </c>
      <c r="C209" s="769">
        <f t="shared" si="2"/>
        <v>139</v>
      </c>
      <c r="D209" s="783">
        <f>B209/Wzrost!O209</f>
        <v>0.1397969211</v>
      </c>
      <c r="E209" s="775">
        <v>110.0</v>
      </c>
      <c r="F209" s="769">
        <f t="shared" si="5"/>
        <v>14</v>
      </c>
      <c r="G209" s="789">
        <f t="shared" si="4"/>
        <v>0.05154639175</v>
      </c>
      <c r="I209" s="98"/>
      <c r="J209" s="790">
        <v>143442.0</v>
      </c>
      <c r="K209" s="768">
        <v>13894.0</v>
      </c>
    </row>
    <row r="210">
      <c r="A210" s="785">
        <v>44100.0</v>
      </c>
      <c r="B210" s="763">
        <v>2223.0</v>
      </c>
      <c r="C210" s="769">
        <f t="shared" si="2"/>
        <v>89</v>
      </c>
      <c r="D210" s="783">
        <f>B210/Wzrost!O210</f>
        <v>0.136960138</v>
      </c>
      <c r="E210" s="775">
        <v>124.0</v>
      </c>
      <c r="F210" s="769">
        <f t="shared" si="5"/>
        <v>14</v>
      </c>
      <c r="G210" s="789">
        <f t="shared" si="4"/>
        <v>0.05578047683</v>
      </c>
      <c r="I210" s="98"/>
      <c r="J210" s="790">
        <v>139460.0</v>
      </c>
      <c r="K210" s="768">
        <v>16368.0</v>
      </c>
    </row>
    <row r="211">
      <c r="A211" s="785">
        <v>44101.0</v>
      </c>
      <c r="B211" s="763">
        <v>2305.0</v>
      </c>
      <c r="C211" s="769">
        <f t="shared" si="2"/>
        <v>82</v>
      </c>
      <c r="D211" s="783">
        <f>B211/Wzrost!O211</f>
        <v>0.1356281259</v>
      </c>
      <c r="E211" s="775">
        <v>130.0</v>
      </c>
      <c r="F211" s="769">
        <f t="shared" si="5"/>
        <v>6</v>
      </c>
      <c r="G211" s="789">
        <f t="shared" si="4"/>
        <v>0.05639913232</v>
      </c>
      <c r="I211" s="98"/>
      <c r="J211" s="790">
        <v>136128.0</v>
      </c>
      <c r="K211" s="768">
        <v>16128.0</v>
      </c>
    </row>
    <row r="212">
      <c r="A212" s="785">
        <v>44102.0</v>
      </c>
      <c r="B212" s="763">
        <v>2399.0</v>
      </c>
      <c r="C212" s="769">
        <f t="shared" si="2"/>
        <v>94</v>
      </c>
      <c r="D212" s="783">
        <f>B212/Wzrost!O212</f>
        <v>0.1350028137</v>
      </c>
      <c r="E212" s="775">
        <v>141.0</v>
      </c>
      <c r="F212" s="769">
        <f t="shared" si="5"/>
        <v>11</v>
      </c>
      <c r="G212" s="789">
        <f t="shared" si="4"/>
        <v>0.05877448937</v>
      </c>
      <c r="I212" s="98"/>
      <c r="J212" s="790">
        <v>134588.0</v>
      </c>
      <c r="K212" s="768">
        <v>14660.0</v>
      </c>
    </row>
    <row r="213">
      <c r="A213" s="785">
        <v>44103.0</v>
      </c>
      <c r="B213" s="763">
        <v>2481.0</v>
      </c>
      <c r="C213" s="769">
        <f t="shared" si="2"/>
        <v>82</v>
      </c>
      <c r="D213" s="783">
        <f>B213/Wzrost!O213</f>
        <v>0.1339271255</v>
      </c>
      <c r="E213" s="775">
        <v>152.0</v>
      </c>
      <c r="F213" s="769">
        <f t="shared" si="5"/>
        <v>11</v>
      </c>
      <c r="G213" s="789">
        <f t="shared" si="4"/>
        <v>0.0612656187</v>
      </c>
      <c r="I213" s="98"/>
      <c r="J213" s="790">
        <v>129961.0</v>
      </c>
      <c r="K213" s="768">
        <v>15619.0</v>
      </c>
    </row>
    <row r="214">
      <c r="A214" s="785">
        <v>44104.0</v>
      </c>
      <c r="B214" s="763">
        <v>2560.0</v>
      </c>
      <c r="C214" s="769">
        <f t="shared" si="2"/>
        <v>79</v>
      </c>
      <c r="D214" s="783">
        <f>B214/Wzrost!O214</f>
        <v>0.1325943958</v>
      </c>
      <c r="E214" s="775">
        <v>159.0</v>
      </c>
      <c r="F214" s="769">
        <f t="shared" si="5"/>
        <v>7</v>
      </c>
      <c r="G214" s="789">
        <f t="shared" si="4"/>
        <v>0.062109375</v>
      </c>
      <c r="I214" s="98"/>
      <c r="J214" s="790">
        <v>133981.0</v>
      </c>
      <c r="K214" s="768">
        <v>16891.0</v>
      </c>
    </row>
    <row r="215">
      <c r="A215" s="785">
        <v>44105.0</v>
      </c>
      <c r="B215" s="763">
        <v>2702.0</v>
      </c>
      <c r="C215" s="769">
        <f t="shared" si="2"/>
        <v>142</v>
      </c>
      <c r="D215" s="783">
        <f>B215/Wzrost!O215</f>
        <v>0.1315610089</v>
      </c>
      <c r="E215" s="775">
        <v>166.0</v>
      </c>
      <c r="F215" s="769">
        <f t="shared" si="5"/>
        <v>7</v>
      </c>
      <c r="G215" s="789">
        <f t="shared" si="4"/>
        <v>0.06143597335</v>
      </c>
      <c r="I215" s="98"/>
      <c r="J215" s="790">
        <v>139056.0</v>
      </c>
      <c r="K215" s="768">
        <v>20876.0</v>
      </c>
    </row>
    <row r="216">
      <c r="A216" s="785">
        <v>44106.0</v>
      </c>
      <c r="B216" s="763">
        <v>2850.0</v>
      </c>
      <c r="C216" s="769">
        <f t="shared" si="2"/>
        <v>148</v>
      </c>
      <c r="D216" s="783">
        <f>B216/Wzrost!O216</f>
        <v>0.1304288133</v>
      </c>
      <c r="E216" s="775">
        <v>179.0</v>
      </c>
      <c r="F216" s="769">
        <f t="shared" si="5"/>
        <v>13</v>
      </c>
      <c r="G216" s="789">
        <f t="shared" si="4"/>
        <v>0.06280701754</v>
      </c>
      <c r="I216" s="98"/>
      <c r="J216" s="790">
        <v>158038.0</v>
      </c>
      <c r="K216" s="768">
        <v>21464.0</v>
      </c>
    </row>
    <row r="217">
      <c r="A217" s="785">
        <v>44107.0</v>
      </c>
      <c r="B217" s="763">
        <v>2977.0</v>
      </c>
      <c r="C217" s="769">
        <f t="shared" si="2"/>
        <v>127</v>
      </c>
      <c r="D217" s="783">
        <f>B217/Wzrost!O217</f>
        <v>0.1276148834</v>
      </c>
      <c r="E217" s="775">
        <v>191.0</v>
      </c>
      <c r="F217" s="769">
        <f t="shared" si="5"/>
        <v>12</v>
      </c>
      <c r="G217" s="789">
        <f t="shared" si="4"/>
        <v>0.06415854887</v>
      </c>
      <c r="I217" s="98"/>
      <c r="J217" s="790">
        <v>150565.0</v>
      </c>
      <c r="K217" s="768">
        <v>22003.0</v>
      </c>
    </row>
    <row r="218">
      <c r="A218" s="785">
        <v>44108.0</v>
      </c>
      <c r="B218" s="763">
        <v>3158.0</v>
      </c>
      <c r="C218" s="769">
        <f t="shared" si="2"/>
        <v>181</v>
      </c>
      <c r="D218" s="783">
        <f>B218/Wzrost!O218</f>
        <v>0.1292038295</v>
      </c>
      <c r="E218" s="775">
        <v>219.0</v>
      </c>
      <c r="F218" s="769">
        <f t="shared" si="5"/>
        <v>28</v>
      </c>
      <c r="G218" s="789">
        <f t="shared" si="4"/>
        <v>0.06934768841</v>
      </c>
      <c r="I218" s="98"/>
      <c r="J218" s="790">
        <v>154365.0</v>
      </c>
      <c r="K218" s="768">
        <v>21375.0</v>
      </c>
    </row>
    <row r="219">
      <c r="A219" s="785">
        <v>44109.0</v>
      </c>
      <c r="B219" s="763">
        <v>3719.0</v>
      </c>
      <c r="C219" s="769">
        <f t="shared" si="2"/>
        <v>561</v>
      </c>
      <c r="D219" s="783">
        <f>B219/Wzrost!O219</f>
        <v>0.1437572478</v>
      </c>
      <c r="E219" s="775">
        <v>263.0</v>
      </c>
      <c r="F219" s="769">
        <f t="shared" si="5"/>
        <v>44</v>
      </c>
      <c r="G219" s="789">
        <f t="shared" si="4"/>
        <v>0.07071793493</v>
      </c>
      <c r="I219" s="98"/>
      <c r="J219" s="790">
        <v>159530.0</v>
      </c>
      <c r="K219" s="768">
        <v>19933.0</v>
      </c>
    </row>
    <row r="220">
      <c r="A220" s="785">
        <v>44110.0</v>
      </c>
      <c r="B220" s="763">
        <v>4000.0</v>
      </c>
      <c r="C220" s="769">
        <f t="shared" si="2"/>
        <v>281</v>
      </c>
      <c r="D220" s="783">
        <f>B220/Wzrost!O220</f>
        <v>0.1457619707</v>
      </c>
      <c r="E220" s="775">
        <v>283.0</v>
      </c>
      <c r="F220" s="769">
        <f t="shared" si="5"/>
        <v>20</v>
      </c>
      <c r="G220" s="789">
        <f t="shared" si="4"/>
        <v>0.07075</v>
      </c>
      <c r="I220" s="98"/>
      <c r="J220" s="790">
        <v>145873.0</v>
      </c>
      <c r="K220" s="768">
        <v>21289.0</v>
      </c>
    </row>
    <row r="221">
      <c r="A221" s="785">
        <v>44111.0</v>
      </c>
      <c r="B221" s="763">
        <v>4138.0</v>
      </c>
      <c r="C221" s="769">
        <f t="shared" si="2"/>
        <v>138</v>
      </c>
      <c r="D221" s="783">
        <f>B221/Wzrost!O221</f>
        <v>0.1417997396</v>
      </c>
      <c r="E221" s="775">
        <v>296.0</v>
      </c>
      <c r="F221" s="769">
        <f t="shared" si="5"/>
        <v>13</v>
      </c>
      <c r="G221" s="789">
        <f t="shared" si="4"/>
        <v>0.07153214113</v>
      </c>
      <c r="I221" s="98"/>
      <c r="J221" s="790">
        <v>171251.0</v>
      </c>
      <c r="K221" s="768">
        <v>22737.0</v>
      </c>
    </row>
    <row r="222">
      <c r="A222" s="785">
        <v>44112.0</v>
      </c>
      <c r="B222" s="763">
        <v>4407.0</v>
      </c>
      <c r="C222" s="769">
        <f t="shared" si="2"/>
        <v>269</v>
      </c>
      <c r="D222" s="783">
        <f>B222/Wzrost!O222</f>
        <v>0.1366850692</v>
      </c>
      <c r="E222" s="775">
        <v>320.0</v>
      </c>
      <c r="F222" s="769">
        <f t="shared" si="5"/>
        <v>24</v>
      </c>
      <c r="G222" s="789">
        <f t="shared" si="4"/>
        <v>0.07261175403</v>
      </c>
      <c r="I222" s="98"/>
      <c r="J222" s="790">
        <v>188629.0</v>
      </c>
      <c r="K222" s="768">
        <v>26716.0</v>
      </c>
    </row>
    <row r="223">
      <c r="A223" s="785">
        <v>44113.0</v>
      </c>
      <c r="B223" s="763">
        <v>4725.0</v>
      </c>
      <c r="C223" s="769">
        <f t="shared" si="2"/>
        <v>318</v>
      </c>
      <c r="D223" s="783">
        <f>B223/Wzrost!O223</f>
        <v>0.1329338285</v>
      </c>
      <c r="E223" s="775">
        <v>346.0</v>
      </c>
      <c r="F223" s="769">
        <f t="shared" si="5"/>
        <v>26</v>
      </c>
      <c r="G223" s="789">
        <f t="shared" si="4"/>
        <v>0.07322751323</v>
      </c>
      <c r="I223" s="98"/>
      <c r="J223" s="790">
        <v>206048.0</v>
      </c>
      <c r="K223" s="768">
        <v>31863.0</v>
      </c>
    </row>
    <row r="224">
      <c r="A224" s="785">
        <v>44114.0</v>
      </c>
      <c r="B224" s="763">
        <v>4924.0</v>
      </c>
      <c r="C224" s="769">
        <f t="shared" si="2"/>
        <v>199</v>
      </c>
      <c r="D224" s="783">
        <f>B224/Wzrost!O224</f>
        <v>0.1240802338</v>
      </c>
      <c r="E224" s="775">
        <v>383.0</v>
      </c>
      <c r="F224" s="769">
        <f t="shared" si="5"/>
        <v>37</v>
      </c>
      <c r="G224" s="789">
        <f t="shared" si="4"/>
        <v>0.07778229082</v>
      </c>
      <c r="I224" s="98"/>
      <c r="J224" s="790">
        <v>231032.0</v>
      </c>
      <c r="K224" s="768">
        <v>32394.0</v>
      </c>
    </row>
    <row r="225">
      <c r="A225" s="785">
        <v>44115.0</v>
      </c>
      <c r="B225" s="763">
        <v>5262.0</v>
      </c>
      <c r="C225" s="769">
        <f t="shared" si="2"/>
        <v>338</v>
      </c>
      <c r="D225" s="783">
        <f>B225/Wzrost!O225</f>
        <v>0.1237797276</v>
      </c>
      <c r="E225" s="775">
        <v>404.0</v>
      </c>
      <c r="F225" s="769">
        <f t="shared" si="5"/>
        <v>21</v>
      </c>
      <c r="G225" s="789">
        <f t="shared" si="4"/>
        <v>0.07677689092</v>
      </c>
      <c r="I225" s="98"/>
      <c r="J225" s="790">
        <v>250094.0</v>
      </c>
      <c r="K225" s="768">
        <v>35094.0</v>
      </c>
    </row>
    <row r="226">
      <c r="A226" s="785">
        <v>44116.0</v>
      </c>
      <c r="B226" s="763">
        <v>5669.0</v>
      </c>
      <c r="C226" s="769">
        <f t="shared" si="2"/>
        <v>407</v>
      </c>
      <c r="D226" s="783">
        <f>B226/Wzrost!O226</f>
        <v>0.1233168737</v>
      </c>
      <c r="E226" s="775">
        <v>421.0</v>
      </c>
      <c r="F226" s="769">
        <f t="shared" si="5"/>
        <v>17</v>
      </c>
      <c r="G226" s="789">
        <f t="shared" si="4"/>
        <v>0.07426353854</v>
      </c>
      <c r="I226" s="98"/>
      <c r="J226" s="790">
        <v>212446.0</v>
      </c>
      <c r="K226" s="768">
        <v>33533.0</v>
      </c>
    </row>
    <row r="227">
      <c r="A227" s="796">
        <v>44117.0</v>
      </c>
      <c r="B227" s="797">
        <v>6084.0</v>
      </c>
      <c r="C227" s="798">
        <f t="shared" si="2"/>
        <v>415</v>
      </c>
      <c r="D227" s="799">
        <f>B227/Wzrost!O227</f>
        <v>0.1212604389</v>
      </c>
      <c r="E227" s="800">
        <v>467.0</v>
      </c>
      <c r="F227" s="798">
        <f t="shared" si="5"/>
        <v>46</v>
      </c>
      <c r="G227" s="801">
        <f t="shared" si="4"/>
        <v>0.07675871137</v>
      </c>
      <c r="H227" s="802" t="s">
        <v>66</v>
      </c>
      <c r="I227" s="803"/>
      <c r="J227" s="804">
        <v>249349.0</v>
      </c>
      <c r="K227" s="805">
        <v>33071.0</v>
      </c>
    </row>
  </sheetData>
  <mergeCells count="8">
    <mergeCell ref="AB1:AB2"/>
    <mergeCell ref="L2:U2"/>
    <mergeCell ref="V2:AA2"/>
    <mergeCell ref="D3:D34"/>
    <mergeCell ref="E3:G101"/>
    <mergeCell ref="L3:AB300"/>
    <mergeCell ref="H31:I226"/>
    <mergeCell ref="H227:I227"/>
  </mergeCells>
  <conditionalFormatting sqref="A3:A227">
    <cfRule type="colorScale" priority="1">
      <colorScale>
        <cfvo type="min"/>
        <cfvo type="max"/>
        <color rgb="FFF3F3F3"/>
        <color rgb="FFCCCCCC"/>
      </colorScale>
    </cfRule>
  </conditionalFormatting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99999"/>
    <outlinePr summaryBelow="0" summaryRight="0"/>
  </sheetPr>
  <sheetViews>
    <sheetView workbookViewId="0"/>
  </sheetViews>
  <sheetFormatPr customHeight="1" defaultColWidth="14.43" defaultRowHeight="15.75"/>
  <cols>
    <col customWidth="1" min="1" max="7" width="16.71"/>
    <col customWidth="1" min="8" max="8" width="7.14"/>
  </cols>
  <sheetData>
    <row r="1">
      <c r="A1" s="806" t="s">
        <v>503</v>
      </c>
      <c r="H1" s="807"/>
    </row>
    <row r="4" ht="11.25" customHeight="1">
      <c r="A4" s="808" t="s">
        <v>7</v>
      </c>
    </row>
    <row r="5" ht="70.5" customHeight="1"/>
    <row r="6">
      <c r="A6" s="809" t="s">
        <v>504</v>
      </c>
      <c r="H6" s="810" t="str">
        <f>HYPERLINK("http://bit.ly/PiotrekT","@PiotrekT")</f>
        <v>@PiotrekT</v>
      </c>
    </row>
    <row r="8">
      <c r="A8" s="811"/>
      <c r="C8" s="812" t="s">
        <v>505</v>
      </c>
      <c r="F8" s="811"/>
    </row>
    <row r="9" ht="11.25" customHeight="1">
      <c r="A9" s="811"/>
    </row>
    <row r="10">
      <c r="A10" s="67" t="s">
        <v>506</v>
      </c>
    </row>
    <row r="11">
      <c r="A11" s="220"/>
    </row>
    <row r="14">
      <c r="A14" s="813" t="s">
        <v>507</v>
      </c>
      <c r="H14" s="810" t="s">
        <v>508</v>
      </c>
    </row>
    <row r="16">
      <c r="A16" s="811"/>
      <c r="C16" s="814" t="s">
        <v>509</v>
      </c>
      <c r="F16" s="811"/>
    </row>
    <row r="17">
      <c r="A17" s="811"/>
    </row>
    <row r="18">
      <c r="A18" s="67" t="s">
        <v>510</v>
      </c>
    </row>
    <row r="19">
      <c r="A19" s="220"/>
    </row>
    <row r="22">
      <c r="A22" s="815" t="s">
        <v>511</v>
      </c>
      <c r="H22" s="533" t="s">
        <v>512</v>
      </c>
    </row>
    <row r="24">
      <c r="A24" s="816"/>
      <c r="C24" s="817" t="s">
        <v>513</v>
      </c>
      <c r="F24" s="816"/>
    </row>
    <row r="25" ht="9.75" customHeight="1">
      <c r="A25" s="816"/>
    </row>
    <row r="26">
      <c r="A26" s="818" t="s">
        <v>514</v>
      </c>
    </row>
    <row r="27">
      <c r="A27" s="220"/>
    </row>
    <row r="30">
      <c r="A30" s="819" t="s">
        <v>515</v>
      </c>
      <c r="H30" s="820" t="s">
        <v>516</v>
      </c>
    </row>
    <row r="31">
      <c r="A31" s="816"/>
      <c r="C31" s="821" t="s">
        <v>517</v>
      </c>
      <c r="F31" s="816"/>
    </row>
    <row r="32" ht="10.5" customHeight="1">
      <c r="A32" s="816"/>
    </row>
    <row r="33">
      <c r="A33" s="818" t="s">
        <v>518</v>
      </c>
    </row>
    <row r="34">
      <c r="A34" s="818"/>
      <c r="H34" s="822"/>
    </row>
    <row r="35">
      <c r="A35" s="220"/>
    </row>
    <row r="38" ht="33.0" customHeight="1">
      <c r="A38" s="823" t="s">
        <v>519</v>
      </c>
      <c r="H38" s="820" t="s">
        <v>520</v>
      </c>
    </row>
    <row r="39">
      <c r="A39" s="816"/>
      <c r="C39" s="824" t="s">
        <v>520</v>
      </c>
      <c r="F39" s="816"/>
    </row>
    <row r="40">
      <c r="A40" s="816"/>
    </row>
    <row r="41">
      <c r="A41" s="818" t="s">
        <v>521</v>
      </c>
    </row>
    <row r="42" ht="42.0" customHeight="1">
      <c r="A42" s="818"/>
      <c r="H42" s="822"/>
    </row>
    <row r="43">
      <c r="A43" s="825" t="s">
        <v>522</v>
      </c>
    </row>
    <row r="46">
      <c r="A46" s="808" t="s">
        <v>7</v>
      </c>
    </row>
    <row r="48">
      <c r="A48" s="818"/>
    </row>
  </sheetData>
  <mergeCells count="47">
    <mergeCell ref="A26:G26"/>
    <mergeCell ref="A27:H29"/>
    <mergeCell ref="A30:G30"/>
    <mergeCell ref="H30:H33"/>
    <mergeCell ref="A31:B31"/>
    <mergeCell ref="C31:E31"/>
    <mergeCell ref="F31:G31"/>
    <mergeCell ref="A32:G32"/>
    <mergeCell ref="A33:G33"/>
    <mergeCell ref="A34:G34"/>
    <mergeCell ref="A35:H37"/>
    <mergeCell ref="A38:G38"/>
    <mergeCell ref="H38:H41"/>
    <mergeCell ref="A39:B39"/>
    <mergeCell ref="C8:E8"/>
    <mergeCell ref="A9:G9"/>
    <mergeCell ref="A1:G3"/>
    <mergeCell ref="H1:H5"/>
    <mergeCell ref="A4:G5"/>
    <mergeCell ref="A6:G7"/>
    <mergeCell ref="H6:H10"/>
    <mergeCell ref="A8:B8"/>
    <mergeCell ref="F8:G8"/>
    <mergeCell ref="A17:G17"/>
    <mergeCell ref="A18:G18"/>
    <mergeCell ref="A10:G10"/>
    <mergeCell ref="A11:H13"/>
    <mergeCell ref="A14:G15"/>
    <mergeCell ref="H14:H18"/>
    <mergeCell ref="A16:B16"/>
    <mergeCell ref="C16:E16"/>
    <mergeCell ref="F16:G16"/>
    <mergeCell ref="A19:H21"/>
    <mergeCell ref="A22:G23"/>
    <mergeCell ref="H22:H26"/>
    <mergeCell ref="A24:B24"/>
    <mergeCell ref="C24:E24"/>
    <mergeCell ref="F24:G24"/>
    <mergeCell ref="A25:G25"/>
    <mergeCell ref="C39:E39"/>
    <mergeCell ref="F39:G39"/>
    <mergeCell ref="A40:G40"/>
    <mergeCell ref="A41:G41"/>
    <mergeCell ref="A42:G42"/>
    <mergeCell ref="A43:H45"/>
    <mergeCell ref="A46:H47"/>
    <mergeCell ref="A48:H72"/>
  </mergeCells>
  <hyperlinks>
    <hyperlink r:id="rId1" ref="A6"/>
    <hyperlink r:id="rId2" ref="C8"/>
    <hyperlink r:id="rId3" ref="A14"/>
    <hyperlink r:id="rId4" ref="H14"/>
    <hyperlink r:id="rId5" ref="C16"/>
    <hyperlink r:id="rId6" ref="A22"/>
    <hyperlink r:id="rId7" ref="H22"/>
    <hyperlink r:id="rId8" ref="C24"/>
    <hyperlink r:id="rId9" ref="A30"/>
    <hyperlink r:id="rId10" ref="H30"/>
    <hyperlink r:id="rId11" ref="C31"/>
    <hyperlink r:id="rId12" ref="A38"/>
    <hyperlink r:id="rId13" ref="H38"/>
    <hyperlink r:id="rId14" ref="C39"/>
  </hyperlinks>
  <drawing r:id="rId1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DC1111"/>
    <outlinePr summaryBelow="0" summaryRight="0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4.43" defaultRowHeight="15.75"/>
  <cols>
    <col customWidth="1" min="1" max="1" width="11.57"/>
    <col customWidth="1" min="2" max="2" width="23.0"/>
    <col customWidth="1" min="3" max="3" width="9.29"/>
    <col customWidth="1" min="4" max="6" width="17.43"/>
    <col customWidth="1" min="7" max="7" width="15.57"/>
    <col customWidth="1" min="8" max="10" width="17.0"/>
    <col customWidth="1" min="11" max="11" width="20.14"/>
    <col customWidth="1" min="12" max="12" width="22.14"/>
    <col customWidth="1" min="13" max="14" width="18.14"/>
    <col customWidth="1" min="15" max="15" width="20.14"/>
    <col customWidth="1" min="16" max="16" width="6.86"/>
    <col customWidth="1" min="17" max="18" width="12.29"/>
    <col customWidth="1" min="19" max="19" width="5.86"/>
    <col customWidth="1" min="20" max="21" width="17.14"/>
    <col customWidth="1" min="22" max="22" width="6.14"/>
    <col customWidth="1" min="23" max="26" width="17.14"/>
    <col customWidth="1" min="27" max="27" width="32.43"/>
    <col customWidth="1" min="28" max="31" width="21.86"/>
    <col customWidth="1" min="34" max="34" width="17.29"/>
  </cols>
  <sheetData>
    <row r="1" ht="5.25" customHeight="1"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6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</row>
    <row r="2" ht="46.5" customHeight="1">
      <c r="A2" s="68" t="s">
        <v>43</v>
      </c>
      <c r="B2" s="69" t="s">
        <v>44</v>
      </c>
      <c r="C2" s="70" t="s">
        <v>45</v>
      </c>
      <c r="D2" s="71" t="s">
        <v>46</v>
      </c>
      <c r="E2" s="72" t="s">
        <v>47</v>
      </c>
      <c r="F2" s="73" t="s">
        <v>48</v>
      </c>
      <c r="G2" s="74" t="s">
        <v>49</v>
      </c>
      <c r="H2" s="75" t="s">
        <v>50</v>
      </c>
      <c r="I2" s="76" t="s">
        <v>51</v>
      </c>
      <c r="J2" s="77" t="s">
        <v>52</v>
      </c>
      <c r="K2" s="78" t="s">
        <v>53</v>
      </c>
      <c r="L2" s="79" t="s">
        <v>54</v>
      </c>
      <c r="M2" s="80" t="s">
        <v>55</v>
      </c>
      <c r="N2" s="81" t="s">
        <v>56</v>
      </c>
      <c r="O2" s="82" t="s">
        <v>57</v>
      </c>
      <c r="P2" s="83"/>
      <c r="Q2" s="84" t="s">
        <v>58</v>
      </c>
      <c r="R2" s="85" t="s">
        <v>59</v>
      </c>
      <c r="S2" s="83"/>
      <c r="T2" s="86" t="s">
        <v>60</v>
      </c>
      <c r="U2" s="87" t="s">
        <v>61</v>
      </c>
      <c r="V2" s="88"/>
      <c r="W2" s="89" t="s">
        <v>62</v>
      </c>
      <c r="X2" s="90" t="s">
        <v>63</v>
      </c>
      <c r="Y2" s="91" t="s">
        <v>64</v>
      </c>
      <c r="Z2" s="92" t="s">
        <v>65</v>
      </c>
    </row>
    <row r="3" ht="17.25" customHeight="1">
      <c r="A3" s="93">
        <v>43893.0</v>
      </c>
      <c r="B3" s="94">
        <v>0.0</v>
      </c>
      <c r="C3" s="95">
        <v>0.0</v>
      </c>
      <c r="D3" s="96" t="s">
        <v>66</v>
      </c>
      <c r="E3" s="97" t="s">
        <v>7</v>
      </c>
      <c r="F3" s="98"/>
      <c r="G3" s="67">
        <v>0.0</v>
      </c>
      <c r="H3" s="99">
        <v>0.0</v>
      </c>
      <c r="I3" s="100">
        <f t="shared" ref="I3:I228" si="1">SUM(G3:H3)</f>
        <v>0</v>
      </c>
      <c r="J3" s="101">
        <f t="shared" ref="J3:J228" si="2">B3-I3</f>
        <v>0</v>
      </c>
      <c r="K3" s="102">
        <f>B3</f>
        <v>0</v>
      </c>
      <c r="L3" s="103">
        <v>0.0</v>
      </c>
      <c r="M3" s="103">
        <v>0.0</v>
      </c>
      <c r="N3" s="104">
        <f t="shared" ref="N3:N228" si="3">SUM(L3:M3)</f>
        <v>0</v>
      </c>
      <c r="O3" s="105">
        <f t="shared" ref="O3:O4" si="4">B3</f>
        <v>0</v>
      </c>
      <c r="P3" s="83"/>
      <c r="Q3" s="106">
        <f t="shared" ref="Q3:Q228" si="5">K3/38.38</f>
        <v>0</v>
      </c>
      <c r="R3" s="107">
        <f t="shared" ref="R3:R228" si="6">K3/38379000</f>
        <v>0</v>
      </c>
      <c r="S3" s="83"/>
      <c r="T3" s="108" t="s">
        <v>7</v>
      </c>
      <c r="V3" s="83"/>
      <c r="W3" s="108" t="s">
        <v>7</v>
      </c>
      <c r="AA3" s="109"/>
    </row>
    <row r="4" ht="17.25" customHeight="1">
      <c r="A4" s="93">
        <v>43894.0</v>
      </c>
      <c r="B4" s="94">
        <v>1.0</v>
      </c>
      <c r="C4" s="95">
        <v>0.0</v>
      </c>
      <c r="D4" s="96" t="s">
        <v>66</v>
      </c>
      <c r="E4" s="110"/>
      <c r="F4" s="98"/>
      <c r="G4" s="67">
        <v>0.0</v>
      </c>
      <c r="H4" s="99">
        <v>0.0</v>
      </c>
      <c r="I4" s="100">
        <f t="shared" si="1"/>
        <v>0</v>
      </c>
      <c r="J4" s="101">
        <f t="shared" si="2"/>
        <v>1</v>
      </c>
      <c r="K4" s="102">
        <f t="shared" ref="K4:K18" si="7">K3+B4</f>
        <v>1</v>
      </c>
      <c r="L4" s="103">
        <v>0.0</v>
      </c>
      <c r="M4" s="103">
        <v>0.0</v>
      </c>
      <c r="N4" s="111">
        <f t="shared" si="3"/>
        <v>0</v>
      </c>
      <c r="O4" s="105">
        <f t="shared" si="4"/>
        <v>1</v>
      </c>
      <c r="P4" s="83"/>
      <c r="Q4" s="106">
        <f t="shared" si="5"/>
        <v>0.0260552371</v>
      </c>
      <c r="R4" s="107">
        <f t="shared" si="6"/>
        <v>0.000000026055916</v>
      </c>
      <c r="S4" s="83"/>
      <c r="V4" s="83"/>
    </row>
    <row r="5" ht="17.25" customHeight="1">
      <c r="A5" s="93">
        <v>43895.0</v>
      </c>
      <c r="B5" s="94">
        <v>0.0</v>
      </c>
      <c r="C5" s="95">
        <v>0.0</v>
      </c>
      <c r="D5" s="96" t="s">
        <v>66</v>
      </c>
      <c r="E5" s="110"/>
      <c r="F5" s="98"/>
      <c r="G5" s="67">
        <v>0.0</v>
      </c>
      <c r="H5" s="99">
        <v>0.0</v>
      </c>
      <c r="I5" s="100">
        <f t="shared" si="1"/>
        <v>0</v>
      </c>
      <c r="J5" s="101">
        <f t="shared" si="2"/>
        <v>0</v>
      </c>
      <c r="K5" s="102">
        <f t="shared" si="7"/>
        <v>1</v>
      </c>
      <c r="L5" s="103">
        <v>0.0</v>
      </c>
      <c r="M5" s="103">
        <v>0.0</v>
      </c>
      <c r="N5" s="111">
        <f t="shared" si="3"/>
        <v>0</v>
      </c>
      <c r="O5" s="105">
        <f t="shared" ref="O5:O11" si="8">B5+O4</f>
        <v>1</v>
      </c>
      <c r="P5" s="83"/>
      <c r="Q5" s="106">
        <f t="shared" si="5"/>
        <v>0.0260552371</v>
      </c>
      <c r="R5" s="107">
        <f t="shared" si="6"/>
        <v>0.000000026055916</v>
      </c>
      <c r="S5" s="83"/>
      <c r="V5" s="83"/>
    </row>
    <row r="6" ht="17.25" customHeight="1">
      <c r="A6" s="93">
        <v>43896.0</v>
      </c>
      <c r="B6" s="94">
        <v>4.0</v>
      </c>
      <c r="C6" s="95">
        <v>0.0</v>
      </c>
      <c r="D6" s="112">
        <f>B6/O5</f>
        <v>4</v>
      </c>
      <c r="E6" s="110"/>
      <c r="F6" s="98"/>
      <c r="G6" s="67">
        <v>0.0</v>
      </c>
      <c r="H6" s="99">
        <v>0.0</v>
      </c>
      <c r="I6" s="100">
        <f t="shared" si="1"/>
        <v>0</v>
      </c>
      <c r="J6" s="101">
        <f t="shared" si="2"/>
        <v>4</v>
      </c>
      <c r="K6" s="102">
        <f t="shared" si="7"/>
        <v>5</v>
      </c>
      <c r="L6" s="103">
        <v>0.0</v>
      </c>
      <c r="M6" s="103">
        <v>0.0</v>
      </c>
      <c r="N6" s="111">
        <f t="shared" si="3"/>
        <v>0</v>
      </c>
      <c r="O6" s="105">
        <f t="shared" si="8"/>
        <v>5</v>
      </c>
      <c r="P6" s="83"/>
      <c r="Q6" s="106">
        <f t="shared" si="5"/>
        <v>0.1302761855</v>
      </c>
      <c r="R6" s="107">
        <f t="shared" si="6"/>
        <v>0.00000013027958</v>
      </c>
      <c r="S6" s="83"/>
      <c r="V6" s="83"/>
    </row>
    <row r="7" ht="17.25" customHeight="1">
      <c r="A7" s="93">
        <v>43897.0</v>
      </c>
      <c r="B7" s="94">
        <v>1.0</v>
      </c>
      <c r="C7" s="95">
        <v>0.0</v>
      </c>
      <c r="D7" s="113">
        <f t="shared" ref="D7:D228" si="9">B7/K6</f>
        <v>0.2</v>
      </c>
      <c r="E7" s="110"/>
      <c r="F7" s="98"/>
      <c r="G7" s="67">
        <v>0.0</v>
      </c>
      <c r="H7" s="99">
        <v>0.0</v>
      </c>
      <c r="I7" s="100">
        <f t="shared" si="1"/>
        <v>0</v>
      </c>
      <c r="J7" s="101">
        <f t="shared" si="2"/>
        <v>1</v>
      </c>
      <c r="K7" s="102">
        <f t="shared" si="7"/>
        <v>6</v>
      </c>
      <c r="L7" s="103">
        <v>0.0</v>
      </c>
      <c r="M7" s="103">
        <v>0.0</v>
      </c>
      <c r="N7" s="111">
        <f t="shared" si="3"/>
        <v>0</v>
      </c>
      <c r="O7" s="105">
        <f t="shared" si="8"/>
        <v>6</v>
      </c>
      <c r="P7" s="83"/>
      <c r="Q7" s="106">
        <f t="shared" si="5"/>
        <v>0.1563314226</v>
      </c>
      <c r="R7" s="107">
        <f t="shared" si="6"/>
        <v>0.000000156335496</v>
      </c>
      <c r="S7" s="83"/>
      <c r="V7" s="83"/>
    </row>
    <row r="8" ht="17.25" customHeight="1">
      <c r="A8" s="93">
        <v>43898.0</v>
      </c>
      <c r="B8" s="94">
        <v>5.0</v>
      </c>
      <c r="C8" s="95">
        <v>0.0</v>
      </c>
      <c r="D8" s="112">
        <f t="shared" si="9"/>
        <v>0.8333333333</v>
      </c>
      <c r="E8" s="110"/>
      <c r="F8" s="98"/>
      <c r="G8" s="67">
        <v>0.0</v>
      </c>
      <c r="H8" s="99">
        <v>0.0</v>
      </c>
      <c r="I8" s="100">
        <f t="shared" si="1"/>
        <v>0</v>
      </c>
      <c r="J8" s="101">
        <f t="shared" si="2"/>
        <v>5</v>
      </c>
      <c r="K8" s="102">
        <f t="shared" si="7"/>
        <v>11</v>
      </c>
      <c r="L8" s="103">
        <v>0.0</v>
      </c>
      <c r="M8" s="103">
        <v>0.0</v>
      </c>
      <c r="N8" s="111">
        <f t="shared" si="3"/>
        <v>0</v>
      </c>
      <c r="O8" s="114">
        <f t="shared" si="8"/>
        <v>11</v>
      </c>
      <c r="P8" s="83"/>
      <c r="Q8" s="106">
        <f t="shared" si="5"/>
        <v>0.2866076081</v>
      </c>
      <c r="R8" s="107">
        <f t="shared" si="6"/>
        <v>0.000000286615076</v>
      </c>
      <c r="S8" s="83"/>
      <c r="V8" s="83"/>
    </row>
    <row r="9" ht="17.25" customHeight="1">
      <c r="A9" s="93">
        <v>43899.0</v>
      </c>
      <c r="B9" s="94">
        <v>6.0</v>
      </c>
      <c r="C9" s="95">
        <v>0.0</v>
      </c>
      <c r="D9" s="113">
        <f t="shared" si="9"/>
        <v>0.5454545455</v>
      </c>
      <c r="E9" s="110"/>
      <c r="F9" s="98"/>
      <c r="G9" s="67">
        <v>0.0</v>
      </c>
      <c r="H9" s="99">
        <v>0.0</v>
      </c>
      <c r="I9" s="100">
        <f t="shared" si="1"/>
        <v>0</v>
      </c>
      <c r="J9" s="101">
        <f t="shared" si="2"/>
        <v>6</v>
      </c>
      <c r="K9" s="102">
        <f t="shared" si="7"/>
        <v>17</v>
      </c>
      <c r="L9" s="115">
        <f t="shared" ref="L9:L228" si="10">G9+L8</f>
        <v>0</v>
      </c>
      <c r="M9" s="115">
        <v>0.0</v>
      </c>
      <c r="N9" s="111">
        <f t="shared" si="3"/>
        <v>0</v>
      </c>
      <c r="O9" s="116">
        <f t="shared" si="8"/>
        <v>17</v>
      </c>
      <c r="P9" s="83"/>
      <c r="Q9" s="106">
        <f t="shared" si="5"/>
        <v>0.4429390307</v>
      </c>
      <c r="R9" s="107">
        <f t="shared" si="6"/>
        <v>0.0000004429505719</v>
      </c>
      <c r="S9" s="83"/>
      <c r="V9" s="83"/>
    </row>
    <row r="10" ht="17.25" customHeight="1">
      <c r="A10" s="93">
        <v>43900.0</v>
      </c>
      <c r="B10" s="94">
        <v>5.0</v>
      </c>
      <c r="C10" s="95">
        <v>0.0</v>
      </c>
      <c r="D10" s="113">
        <f t="shared" si="9"/>
        <v>0.2941176471</v>
      </c>
      <c r="E10" s="110"/>
      <c r="F10" s="98"/>
      <c r="G10" s="67">
        <v>0.0</v>
      </c>
      <c r="H10" s="99">
        <v>0.0</v>
      </c>
      <c r="I10" s="100">
        <f t="shared" si="1"/>
        <v>0</v>
      </c>
      <c r="J10" s="101">
        <f t="shared" si="2"/>
        <v>5</v>
      </c>
      <c r="K10" s="102">
        <f t="shared" si="7"/>
        <v>22</v>
      </c>
      <c r="L10" s="103">
        <f t="shared" si="10"/>
        <v>0</v>
      </c>
      <c r="M10" s="103">
        <v>0.0</v>
      </c>
      <c r="N10" s="111">
        <f t="shared" si="3"/>
        <v>0</v>
      </c>
      <c r="O10" s="114">
        <f t="shared" si="8"/>
        <v>22</v>
      </c>
      <c r="P10" s="83"/>
      <c r="Q10" s="106">
        <f t="shared" si="5"/>
        <v>0.5732152163</v>
      </c>
      <c r="R10" s="107">
        <f t="shared" si="6"/>
        <v>0.0000005732301519</v>
      </c>
      <c r="S10" s="83"/>
      <c r="V10" s="83"/>
    </row>
    <row r="11" ht="17.25" customHeight="1">
      <c r="A11" s="93">
        <v>43901.0</v>
      </c>
      <c r="B11" s="94">
        <v>9.0</v>
      </c>
      <c r="C11" s="95">
        <v>0.0</v>
      </c>
      <c r="D11" s="112">
        <f t="shared" si="9"/>
        <v>0.4090909091</v>
      </c>
      <c r="E11" s="110"/>
      <c r="F11" s="98"/>
      <c r="G11" s="67">
        <v>0.0</v>
      </c>
      <c r="H11" s="99">
        <v>0.0</v>
      </c>
      <c r="I11" s="100">
        <f t="shared" si="1"/>
        <v>0</v>
      </c>
      <c r="J11" s="101">
        <f t="shared" si="2"/>
        <v>9</v>
      </c>
      <c r="K11" s="102">
        <f t="shared" si="7"/>
        <v>31</v>
      </c>
      <c r="L11" s="103">
        <f t="shared" si="10"/>
        <v>0</v>
      </c>
      <c r="M11" s="117">
        <v>0.0</v>
      </c>
      <c r="N11" s="111">
        <f t="shared" si="3"/>
        <v>0</v>
      </c>
      <c r="O11" s="114">
        <f t="shared" si="8"/>
        <v>31</v>
      </c>
      <c r="P11" s="83"/>
      <c r="Q11" s="106">
        <f t="shared" si="5"/>
        <v>0.8077123502</v>
      </c>
      <c r="R11" s="107">
        <f t="shared" si="6"/>
        <v>0.0000008077333959</v>
      </c>
      <c r="S11" s="83"/>
      <c r="V11" s="83"/>
    </row>
    <row r="12" ht="17.25" customHeight="1">
      <c r="A12" s="93">
        <v>43902.0</v>
      </c>
      <c r="B12" s="94">
        <v>20.0</v>
      </c>
      <c r="C12" s="95">
        <v>0.0</v>
      </c>
      <c r="D12" s="112">
        <f t="shared" si="9"/>
        <v>0.6451612903</v>
      </c>
      <c r="E12" s="110"/>
      <c r="F12" s="98"/>
      <c r="G12" s="118">
        <v>1.0</v>
      </c>
      <c r="H12" s="99">
        <v>0.0</v>
      </c>
      <c r="I12" s="119">
        <f t="shared" si="1"/>
        <v>1</v>
      </c>
      <c r="J12" s="101">
        <f t="shared" si="2"/>
        <v>19</v>
      </c>
      <c r="K12" s="102">
        <f t="shared" si="7"/>
        <v>51</v>
      </c>
      <c r="L12" s="103">
        <f t="shared" si="10"/>
        <v>1</v>
      </c>
      <c r="M12" s="117">
        <v>0.0</v>
      </c>
      <c r="N12" s="111">
        <f t="shared" si="3"/>
        <v>1</v>
      </c>
      <c r="O12" s="114">
        <f t="shared" ref="O12:O41" si="11">(B12+O11)-(G12+H12)</f>
        <v>50</v>
      </c>
      <c r="P12" s="83"/>
      <c r="Q12" s="106">
        <f t="shared" si="5"/>
        <v>1.328817092</v>
      </c>
      <c r="R12" s="107">
        <f t="shared" si="6"/>
        <v>0.000001328851716</v>
      </c>
      <c r="S12" s="83"/>
      <c r="V12" s="83"/>
    </row>
    <row r="13" ht="17.25" customHeight="1">
      <c r="A13" s="93">
        <v>43903.0</v>
      </c>
      <c r="B13" s="94">
        <v>17.0</v>
      </c>
      <c r="C13" s="95">
        <v>0.0</v>
      </c>
      <c r="D13" s="113">
        <f t="shared" si="9"/>
        <v>0.3333333333</v>
      </c>
      <c r="E13" s="110"/>
      <c r="F13" s="98"/>
      <c r="G13" s="118">
        <v>1.0</v>
      </c>
      <c r="H13" s="99">
        <v>0.0</v>
      </c>
      <c r="I13" s="119">
        <f t="shared" si="1"/>
        <v>1</v>
      </c>
      <c r="J13" s="101">
        <f t="shared" si="2"/>
        <v>16</v>
      </c>
      <c r="K13" s="102">
        <f t="shared" si="7"/>
        <v>68</v>
      </c>
      <c r="L13" s="103">
        <f t="shared" si="10"/>
        <v>2</v>
      </c>
      <c r="M13" s="117">
        <v>0.0</v>
      </c>
      <c r="N13" s="111">
        <f t="shared" si="3"/>
        <v>2</v>
      </c>
      <c r="O13" s="114">
        <f t="shared" si="11"/>
        <v>66</v>
      </c>
      <c r="P13" s="83"/>
      <c r="Q13" s="106">
        <f t="shared" si="5"/>
        <v>1.771756123</v>
      </c>
      <c r="R13" s="107">
        <f t="shared" si="6"/>
        <v>0.000001771802288</v>
      </c>
      <c r="S13" s="83"/>
      <c r="V13" s="83"/>
    </row>
    <row r="14" ht="17.25" customHeight="1">
      <c r="A14" s="93">
        <v>43904.0</v>
      </c>
      <c r="B14" s="94">
        <v>36.0</v>
      </c>
      <c r="C14" s="95">
        <v>0.0</v>
      </c>
      <c r="D14" s="112">
        <f t="shared" si="9"/>
        <v>0.5294117647</v>
      </c>
      <c r="E14" s="110"/>
      <c r="F14" s="98"/>
      <c r="G14" s="118">
        <v>1.0</v>
      </c>
      <c r="H14" s="99">
        <v>0.0</v>
      </c>
      <c r="I14" s="119">
        <f t="shared" si="1"/>
        <v>1</v>
      </c>
      <c r="J14" s="101">
        <f t="shared" si="2"/>
        <v>35</v>
      </c>
      <c r="K14" s="102">
        <f t="shared" si="7"/>
        <v>104</v>
      </c>
      <c r="L14" s="103">
        <f t="shared" si="10"/>
        <v>3</v>
      </c>
      <c r="M14" s="117">
        <v>0.0</v>
      </c>
      <c r="N14" s="111">
        <f t="shared" si="3"/>
        <v>3</v>
      </c>
      <c r="O14" s="114">
        <f t="shared" si="11"/>
        <v>101</v>
      </c>
      <c r="P14" s="83"/>
      <c r="Q14" s="106">
        <f t="shared" si="5"/>
        <v>2.709744659</v>
      </c>
      <c r="R14" s="107">
        <f t="shared" si="6"/>
        <v>0.000002709815264</v>
      </c>
      <c r="S14" s="83"/>
      <c r="V14" s="83"/>
    </row>
    <row r="15" ht="17.25" customHeight="1">
      <c r="A15" s="93">
        <v>43905.0</v>
      </c>
      <c r="B15" s="94">
        <v>21.0</v>
      </c>
      <c r="C15" s="95">
        <v>0.0</v>
      </c>
      <c r="D15" s="113">
        <f t="shared" si="9"/>
        <v>0.2019230769</v>
      </c>
      <c r="E15" s="110"/>
      <c r="F15" s="98"/>
      <c r="G15" s="120">
        <v>0.0</v>
      </c>
      <c r="H15" s="99">
        <v>0.0</v>
      </c>
      <c r="I15" s="121">
        <f t="shared" si="1"/>
        <v>0</v>
      </c>
      <c r="J15" s="101">
        <f t="shared" si="2"/>
        <v>21</v>
      </c>
      <c r="K15" s="102">
        <f t="shared" si="7"/>
        <v>125</v>
      </c>
      <c r="L15" s="103">
        <f t="shared" si="10"/>
        <v>3</v>
      </c>
      <c r="M15" s="117">
        <v>0.0</v>
      </c>
      <c r="N15" s="111">
        <f t="shared" si="3"/>
        <v>3</v>
      </c>
      <c r="O15" s="114">
        <f t="shared" si="11"/>
        <v>122</v>
      </c>
      <c r="P15" s="83"/>
      <c r="Q15" s="106">
        <f t="shared" si="5"/>
        <v>3.256904638</v>
      </c>
      <c r="R15" s="107">
        <f t="shared" si="6"/>
        <v>0.000003256989499</v>
      </c>
      <c r="S15" s="83"/>
      <c r="V15" s="83"/>
    </row>
    <row r="16" ht="17.25" customHeight="1">
      <c r="A16" s="93">
        <v>43906.0</v>
      </c>
      <c r="B16" s="94">
        <v>52.0</v>
      </c>
      <c r="C16" s="95">
        <v>0.0</v>
      </c>
      <c r="D16" s="112">
        <f t="shared" si="9"/>
        <v>0.416</v>
      </c>
      <c r="E16" s="110"/>
      <c r="F16" s="98"/>
      <c r="G16" s="118">
        <v>1.0</v>
      </c>
      <c r="H16" s="99">
        <v>0.0</v>
      </c>
      <c r="I16" s="119">
        <f t="shared" si="1"/>
        <v>1</v>
      </c>
      <c r="J16" s="101">
        <f t="shared" si="2"/>
        <v>51</v>
      </c>
      <c r="K16" s="102">
        <f t="shared" si="7"/>
        <v>177</v>
      </c>
      <c r="L16" s="122">
        <f t="shared" si="10"/>
        <v>4</v>
      </c>
      <c r="M16" s="117">
        <v>0.0</v>
      </c>
      <c r="N16" s="111">
        <f t="shared" si="3"/>
        <v>4</v>
      </c>
      <c r="O16" s="114">
        <f t="shared" si="11"/>
        <v>173</v>
      </c>
      <c r="P16" s="83"/>
      <c r="Q16" s="106">
        <f t="shared" si="5"/>
        <v>4.611776967</v>
      </c>
      <c r="R16" s="107">
        <f t="shared" si="6"/>
        <v>0.000004611897131</v>
      </c>
      <c r="S16" s="83"/>
      <c r="V16" s="83"/>
    </row>
    <row r="17" ht="17.25" customHeight="1">
      <c r="A17" s="93">
        <v>43907.0</v>
      </c>
      <c r="B17" s="94">
        <v>61.0</v>
      </c>
      <c r="C17" s="95">
        <v>0.0</v>
      </c>
      <c r="D17" s="113">
        <f t="shared" si="9"/>
        <v>0.3446327684</v>
      </c>
      <c r="E17" s="110"/>
      <c r="F17" s="98"/>
      <c r="G17" s="118">
        <v>1.0</v>
      </c>
      <c r="H17" s="123">
        <v>1.0</v>
      </c>
      <c r="I17" s="119">
        <f t="shared" si="1"/>
        <v>2</v>
      </c>
      <c r="J17" s="101">
        <f t="shared" si="2"/>
        <v>59</v>
      </c>
      <c r="K17" s="102">
        <f t="shared" si="7"/>
        <v>238</v>
      </c>
      <c r="L17" s="103">
        <f t="shared" si="10"/>
        <v>5</v>
      </c>
      <c r="M17" s="117">
        <f>H17</f>
        <v>1</v>
      </c>
      <c r="N17" s="111">
        <f t="shared" si="3"/>
        <v>6</v>
      </c>
      <c r="O17" s="114">
        <f t="shared" si="11"/>
        <v>232</v>
      </c>
      <c r="P17" s="83"/>
      <c r="Q17" s="106">
        <f t="shared" si="5"/>
        <v>6.20114643</v>
      </c>
      <c r="R17" s="107">
        <f t="shared" si="6"/>
        <v>0.000006201308007</v>
      </c>
      <c r="S17" s="83"/>
      <c r="V17" s="83"/>
    </row>
    <row r="18" ht="17.25" customHeight="1">
      <c r="A18" s="93">
        <v>43908.0</v>
      </c>
      <c r="B18" s="94">
        <v>49.0</v>
      </c>
      <c r="C18" s="95">
        <v>0.0</v>
      </c>
      <c r="D18" s="113">
        <f t="shared" si="9"/>
        <v>0.2058823529</v>
      </c>
      <c r="E18" s="110"/>
      <c r="F18" s="98"/>
      <c r="G18" s="120">
        <v>0.0</v>
      </c>
      <c r="H18" s="99">
        <v>0.0</v>
      </c>
      <c r="I18" s="121">
        <f t="shared" si="1"/>
        <v>0</v>
      </c>
      <c r="J18" s="101">
        <f t="shared" si="2"/>
        <v>49</v>
      </c>
      <c r="K18" s="102">
        <f t="shared" si="7"/>
        <v>287</v>
      </c>
      <c r="L18" s="103">
        <f t="shared" si="10"/>
        <v>5</v>
      </c>
      <c r="M18" s="117">
        <f t="shared" ref="M18:M34" si="12">H18+M17</f>
        <v>1</v>
      </c>
      <c r="N18" s="111">
        <f t="shared" si="3"/>
        <v>6</v>
      </c>
      <c r="O18" s="114">
        <f t="shared" si="11"/>
        <v>281</v>
      </c>
      <c r="P18" s="83"/>
      <c r="Q18" s="106">
        <f t="shared" si="5"/>
        <v>7.477853048</v>
      </c>
      <c r="R18" s="107">
        <f t="shared" si="6"/>
        <v>0.000007478047891</v>
      </c>
      <c r="S18" s="83"/>
      <c r="V18" s="83"/>
    </row>
    <row r="19" ht="17.25" customHeight="1">
      <c r="A19" s="93">
        <v>43909.0</v>
      </c>
      <c r="B19" s="94">
        <v>68.0</v>
      </c>
      <c r="C19" s="124">
        <v>-2.0</v>
      </c>
      <c r="D19" s="112">
        <f t="shared" si="9"/>
        <v>0.2369337979</v>
      </c>
      <c r="E19" s="110"/>
      <c r="F19" s="98"/>
      <c r="G19" s="120">
        <v>0.0</v>
      </c>
      <c r="H19" s="99">
        <v>0.0</v>
      </c>
      <c r="I19" s="121">
        <f t="shared" si="1"/>
        <v>0</v>
      </c>
      <c r="J19" s="101">
        <f t="shared" si="2"/>
        <v>68</v>
      </c>
      <c r="K19" s="102">
        <f t="shared" ref="K19:K228" si="13">(K18+B19)</f>
        <v>355</v>
      </c>
      <c r="L19" s="103">
        <f t="shared" si="10"/>
        <v>5</v>
      </c>
      <c r="M19" s="117">
        <f t="shared" si="12"/>
        <v>1</v>
      </c>
      <c r="N19" s="111">
        <f t="shared" si="3"/>
        <v>6</v>
      </c>
      <c r="O19" s="114">
        <f t="shared" si="11"/>
        <v>349</v>
      </c>
      <c r="P19" s="83"/>
      <c r="Q19" s="106">
        <f t="shared" si="5"/>
        <v>9.249609171</v>
      </c>
      <c r="R19" s="107">
        <f t="shared" si="6"/>
        <v>0.000009249850178</v>
      </c>
      <c r="S19" s="83"/>
      <c r="V19" s="83"/>
    </row>
    <row r="20" ht="17.25" customHeight="1">
      <c r="A20" s="93">
        <v>43910.0</v>
      </c>
      <c r="B20" s="94">
        <v>70.0</v>
      </c>
      <c r="C20" s="95">
        <v>0.0</v>
      </c>
      <c r="D20" s="113">
        <f t="shared" si="9"/>
        <v>0.1971830986</v>
      </c>
      <c r="E20" s="110"/>
      <c r="F20" s="98"/>
      <c r="G20" s="120">
        <v>0.0</v>
      </c>
      <c r="H20" s="99">
        <v>0.0</v>
      </c>
      <c r="I20" s="121">
        <f t="shared" si="1"/>
        <v>0</v>
      </c>
      <c r="J20" s="101">
        <f t="shared" si="2"/>
        <v>70</v>
      </c>
      <c r="K20" s="102">
        <f t="shared" si="13"/>
        <v>425</v>
      </c>
      <c r="L20" s="103">
        <f t="shared" si="10"/>
        <v>5</v>
      </c>
      <c r="M20" s="117">
        <f t="shared" si="12"/>
        <v>1</v>
      </c>
      <c r="N20" s="111">
        <f t="shared" si="3"/>
        <v>6</v>
      </c>
      <c r="O20" s="114">
        <f t="shared" si="11"/>
        <v>419</v>
      </c>
      <c r="P20" s="83"/>
      <c r="Q20" s="106">
        <f t="shared" si="5"/>
        <v>11.07347577</v>
      </c>
      <c r="R20" s="107">
        <f t="shared" si="6"/>
        <v>0.0000110737643</v>
      </c>
      <c r="S20" s="83"/>
      <c r="V20" s="83"/>
    </row>
    <row r="21" ht="17.25" customHeight="1">
      <c r="A21" s="93">
        <v>43911.0</v>
      </c>
      <c r="B21" s="94">
        <v>111.0</v>
      </c>
      <c r="C21" s="95">
        <v>0.0</v>
      </c>
      <c r="D21" s="112">
        <f t="shared" si="9"/>
        <v>0.2611764706</v>
      </c>
      <c r="E21" s="110"/>
      <c r="F21" s="98"/>
      <c r="G21" s="120">
        <v>0.0</v>
      </c>
      <c r="H21" s="99">
        <v>0.0</v>
      </c>
      <c r="I21" s="121">
        <f t="shared" si="1"/>
        <v>0</v>
      </c>
      <c r="J21" s="101">
        <f t="shared" si="2"/>
        <v>111</v>
      </c>
      <c r="K21" s="102">
        <f t="shared" si="13"/>
        <v>536</v>
      </c>
      <c r="L21" s="103">
        <f t="shared" si="10"/>
        <v>5</v>
      </c>
      <c r="M21" s="117">
        <f t="shared" si="12"/>
        <v>1</v>
      </c>
      <c r="N21" s="111">
        <f t="shared" si="3"/>
        <v>6</v>
      </c>
      <c r="O21" s="114">
        <f t="shared" si="11"/>
        <v>530</v>
      </c>
      <c r="P21" s="83"/>
      <c r="Q21" s="106">
        <f t="shared" si="5"/>
        <v>13.96560709</v>
      </c>
      <c r="R21" s="107">
        <f t="shared" si="6"/>
        <v>0.00001396597097</v>
      </c>
      <c r="S21" s="83"/>
      <c r="V21" s="83"/>
    </row>
    <row r="22" ht="17.25" customHeight="1">
      <c r="A22" s="93">
        <v>43912.0</v>
      </c>
      <c r="B22" s="94">
        <v>98.0</v>
      </c>
      <c r="C22" s="95">
        <v>0.0</v>
      </c>
      <c r="D22" s="113">
        <f t="shared" si="9"/>
        <v>0.1828358209</v>
      </c>
      <c r="E22" s="110"/>
      <c r="F22" s="98"/>
      <c r="G22" s="118">
        <v>2.0</v>
      </c>
      <c r="H22" s="99">
        <v>0.0</v>
      </c>
      <c r="I22" s="119">
        <f t="shared" si="1"/>
        <v>2</v>
      </c>
      <c r="J22" s="101">
        <f t="shared" si="2"/>
        <v>96</v>
      </c>
      <c r="K22" s="102">
        <f t="shared" si="13"/>
        <v>634</v>
      </c>
      <c r="L22" s="103">
        <f t="shared" si="10"/>
        <v>7</v>
      </c>
      <c r="M22" s="117">
        <f t="shared" si="12"/>
        <v>1</v>
      </c>
      <c r="N22" s="111">
        <f t="shared" si="3"/>
        <v>8</v>
      </c>
      <c r="O22" s="114">
        <f t="shared" si="11"/>
        <v>626</v>
      </c>
      <c r="P22" s="83"/>
      <c r="Q22" s="106">
        <f t="shared" si="5"/>
        <v>16.51902032</v>
      </c>
      <c r="R22" s="107">
        <f t="shared" si="6"/>
        <v>0.00001651945074</v>
      </c>
      <c r="S22" s="83"/>
      <c r="V22" s="83"/>
    </row>
    <row r="23" ht="17.25" customHeight="1">
      <c r="A23" s="93">
        <v>43913.0</v>
      </c>
      <c r="B23" s="94">
        <v>115.0</v>
      </c>
      <c r="C23" s="124">
        <v>-1.0</v>
      </c>
      <c r="D23" s="113">
        <f t="shared" si="9"/>
        <v>0.1813880126</v>
      </c>
      <c r="E23" s="110"/>
      <c r="F23" s="98"/>
      <c r="G23" s="118">
        <v>1.0</v>
      </c>
      <c r="H23" s="99">
        <v>0.0</v>
      </c>
      <c r="I23" s="119">
        <f t="shared" si="1"/>
        <v>1</v>
      </c>
      <c r="J23" s="101">
        <f t="shared" si="2"/>
        <v>114</v>
      </c>
      <c r="K23" s="102">
        <f t="shared" si="13"/>
        <v>749</v>
      </c>
      <c r="L23" s="103">
        <f t="shared" si="10"/>
        <v>8</v>
      </c>
      <c r="M23" s="117">
        <f t="shared" si="12"/>
        <v>1</v>
      </c>
      <c r="N23" s="111">
        <f t="shared" si="3"/>
        <v>9</v>
      </c>
      <c r="O23" s="114">
        <f t="shared" si="11"/>
        <v>740</v>
      </c>
      <c r="P23" s="83"/>
      <c r="Q23" s="106">
        <f t="shared" si="5"/>
        <v>19.51537259</v>
      </c>
      <c r="R23" s="107">
        <f t="shared" si="6"/>
        <v>0.00001951588108</v>
      </c>
      <c r="S23" s="83"/>
      <c r="V23" s="83"/>
    </row>
    <row r="24" ht="17.25" customHeight="1">
      <c r="A24" s="93">
        <v>43914.0</v>
      </c>
      <c r="B24" s="94">
        <v>152.0</v>
      </c>
      <c r="C24" s="95">
        <v>0.0</v>
      </c>
      <c r="D24" s="112">
        <f t="shared" si="9"/>
        <v>0.2029372497</v>
      </c>
      <c r="E24" s="110"/>
      <c r="F24" s="98"/>
      <c r="G24" s="118">
        <v>2.0</v>
      </c>
      <c r="H24" s="99">
        <v>0.0</v>
      </c>
      <c r="I24" s="119">
        <f t="shared" si="1"/>
        <v>2</v>
      </c>
      <c r="J24" s="101">
        <f t="shared" si="2"/>
        <v>150</v>
      </c>
      <c r="K24" s="102">
        <f t="shared" si="13"/>
        <v>901</v>
      </c>
      <c r="L24" s="103">
        <f t="shared" si="10"/>
        <v>10</v>
      </c>
      <c r="M24" s="117">
        <f t="shared" si="12"/>
        <v>1</v>
      </c>
      <c r="N24" s="111">
        <f t="shared" si="3"/>
        <v>11</v>
      </c>
      <c r="O24" s="114">
        <f t="shared" si="11"/>
        <v>890</v>
      </c>
      <c r="P24" s="83"/>
      <c r="Q24" s="106">
        <f t="shared" si="5"/>
        <v>23.47576863</v>
      </c>
      <c r="R24" s="107">
        <f t="shared" si="6"/>
        <v>0.00002347638031</v>
      </c>
      <c r="S24" s="83"/>
      <c r="V24" s="83"/>
    </row>
    <row r="25" ht="17.25" customHeight="1">
      <c r="A25" s="93">
        <v>43915.0</v>
      </c>
      <c r="B25" s="94">
        <v>150.0</v>
      </c>
      <c r="C25" s="124">
        <v>-1.0</v>
      </c>
      <c r="D25" s="113">
        <f t="shared" si="9"/>
        <v>0.166481687</v>
      </c>
      <c r="E25" s="110"/>
      <c r="F25" s="98"/>
      <c r="G25" s="118">
        <v>3.0</v>
      </c>
      <c r="H25" s="99">
        <v>0.0</v>
      </c>
      <c r="I25" s="119">
        <f t="shared" si="1"/>
        <v>3</v>
      </c>
      <c r="J25" s="101">
        <f t="shared" si="2"/>
        <v>147</v>
      </c>
      <c r="K25" s="102">
        <f t="shared" si="13"/>
        <v>1051</v>
      </c>
      <c r="L25" s="103">
        <f t="shared" si="10"/>
        <v>13</v>
      </c>
      <c r="M25" s="117">
        <f t="shared" si="12"/>
        <v>1</v>
      </c>
      <c r="N25" s="111">
        <f t="shared" si="3"/>
        <v>14</v>
      </c>
      <c r="O25" s="114">
        <f t="shared" si="11"/>
        <v>1037</v>
      </c>
      <c r="P25" s="83"/>
      <c r="Q25" s="106">
        <f t="shared" si="5"/>
        <v>27.38405419</v>
      </c>
      <c r="R25" s="107">
        <f t="shared" si="6"/>
        <v>0.00002738476771</v>
      </c>
      <c r="S25" s="83"/>
      <c r="V25" s="83"/>
    </row>
    <row r="26" ht="17.25" customHeight="1">
      <c r="A26" s="93">
        <v>43916.0</v>
      </c>
      <c r="B26" s="94">
        <v>170.0</v>
      </c>
      <c r="C26" s="95">
        <v>0.0</v>
      </c>
      <c r="D26" s="113">
        <f t="shared" si="9"/>
        <v>0.1617507136</v>
      </c>
      <c r="E26" s="110"/>
      <c r="F26" s="98"/>
      <c r="G26" s="118">
        <v>3.0</v>
      </c>
      <c r="H26" s="99">
        <v>0.0</v>
      </c>
      <c r="I26" s="119">
        <f t="shared" si="1"/>
        <v>3</v>
      </c>
      <c r="J26" s="101">
        <f t="shared" si="2"/>
        <v>167</v>
      </c>
      <c r="K26" s="102">
        <f t="shared" si="13"/>
        <v>1221</v>
      </c>
      <c r="L26" s="103">
        <f t="shared" si="10"/>
        <v>16</v>
      </c>
      <c r="M26" s="117">
        <f t="shared" si="12"/>
        <v>1</v>
      </c>
      <c r="N26" s="111">
        <f t="shared" si="3"/>
        <v>17</v>
      </c>
      <c r="O26" s="114">
        <f t="shared" si="11"/>
        <v>1204</v>
      </c>
      <c r="P26" s="83"/>
      <c r="Q26" s="106">
        <f t="shared" si="5"/>
        <v>31.8134445</v>
      </c>
      <c r="R26" s="107">
        <f t="shared" si="6"/>
        <v>0.00003181427343</v>
      </c>
      <c r="S26" s="83"/>
      <c r="V26" s="83"/>
    </row>
    <row r="27" ht="17.25" customHeight="1">
      <c r="A27" s="93">
        <v>43917.0</v>
      </c>
      <c r="B27" s="94">
        <v>168.0</v>
      </c>
      <c r="C27" s="95">
        <v>0.0</v>
      </c>
      <c r="D27" s="113">
        <f t="shared" si="9"/>
        <v>0.1375921376</v>
      </c>
      <c r="E27" s="110"/>
      <c r="F27" s="98"/>
      <c r="G27" s="122">
        <v>0.0</v>
      </c>
      <c r="H27" s="99">
        <v>0.0</v>
      </c>
      <c r="I27" s="125">
        <f t="shared" si="1"/>
        <v>0</v>
      </c>
      <c r="J27" s="101">
        <f t="shared" si="2"/>
        <v>168</v>
      </c>
      <c r="K27" s="102">
        <f t="shared" si="13"/>
        <v>1389</v>
      </c>
      <c r="L27" s="103">
        <f t="shared" si="10"/>
        <v>16</v>
      </c>
      <c r="M27" s="117">
        <f t="shared" si="12"/>
        <v>1</v>
      </c>
      <c r="N27" s="111">
        <f t="shared" si="3"/>
        <v>17</v>
      </c>
      <c r="O27" s="114">
        <f t="shared" si="11"/>
        <v>1372</v>
      </c>
      <c r="P27" s="83"/>
      <c r="Q27" s="106">
        <f t="shared" si="5"/>
        <v>36.19072434</v>
      </c>
      <c r="R27" s="107">
        <f t="shared" si="6"/>
        <v>0.00003619166732</v>
      </c>
      <c r="S27" s="83"/>
      <c r="V27" s="83"/>
    </row>
    <row r="28" ht="17.25" customHeight="1">
      <c r="A28" s="93">
        <v>43918.0</v>
      </c>
      <c r="B28" s="94">
        <v>249.0</v>
      </c>
      <c r="C28" s="95">
        <v>0.0</v>
      </c>
      <c r="D28" s="112">
        <f t="shared" si="9"/>
        <v>0.1792656587</v>
      </c>
      <c r="E28" s="110"/>
      <c r="F28" s="98"/>
      <c r="G28" s="118">
        <v>2.0</v>
      </c>
      <c r="H28" s="99">
        <v>0.0</v>
      </c>
      <c r="I28" s="119">
        <f t="shared" si="1"/>
        <v>2</v>
      </c>
      <c r="J28" s="101">
        <f t="shared" si="2"/>
        <v>247</v>
      </c>
      <c r="K28" s="102">
        <f t="shared" si="13"/>
        <v>1638</v>
      </c>
      <c r="L28" s="103">
        <f t="shared" si="10"/>
        <v>18</v>
      </c>
      <c r="M28" s="117">
        <f t="shared" si="12"/>
        <v>1</v>
      </c>
      <c r="N28" s="111">
        <f t="shared" si="3"/>
        <v>19</v>
      </c>
      <c r="O28" s="114">
        <f t="shared" si="11"/>
        <v>1619</v>
      </c>
      <c r="P28" s="83"/>
      <c r="Q28" s="106">
        <f t="shared" si="5"/>
        <v>42.67847837</v>
      </c>
      <c r="R28" s="107">
        <f t="shared" si="6"/>
        <v>0.0000426795904</v>
      </c>
      <c r="S28" s="83"/>
      <c r="V28" s="83"/>
    </row>
    <row r="29" ht="17.25" customHeight="1">
      <c r="A29" s="93">
        <v>43919.0</v>
      </c>
      <c r="B29" s="94">
        <v>224.0</v>
      </c>
      <c r="C29" s="95">
        <v>0.0</v>
      </c>
      <c r="D29" s="113">
        <f t="shared" si="9"/>
        <v>0.1367521368</v>
      </c>
      <c r="E29" s="110"/>
      <c r="F29" s="98"/>
      <c r="G29" s="118">
        <v>4.0</v>
      </c>
      <c r="H29" s="99">
        <v>0.0</v>
      </c>
      <c r="I29" s="119">
        <f t="shared" si="1"/>
        <v>4</v>
      </c>
      <c r="J29" s="101">
        <f t="shared" si="2"/>
        <v>220</v>
      </c>
      <c r="K29" s="102">
        <f t="shared" si="13"/>
        <v>1862</v>
      </c>
      <c r="L29" s="103">
        <f t="shared" si="10"/>
        <v>22</v>
      </c>
      <c r="M29" s="117">
        <f t="shared" si="12"/>
        <v>1</v>
      </c>
      <c r="N29" s="111">
        <f t="shared" si="3"/>
        <v>23</v>
      </c>
      <c r="O29" s="114">
        <f t="shared" si="11"/>
        <v>1839</v>
      </c>
      <c r="P29" s="83"/>
      <c r="Q29" s="106">
        <f t="shared" si="5"/>
        <v>48.51485149</v>
      </c>
      <c r="R29" s="107">
        <f t="shared" si="6"/>
        <v>0.00004851611558</v>
      </c>
      <c r="S29" s="83"/>
      <c r="V29" s="83"/>
    </row>
    <row r="30" ht="17.25" customHeight="1">
      <c r="A30" s="93">
        <v>43920.0</v>
      </c>
      <c r="B30" s="94">
        <v>193.0</v>
      </c>
      <c r="C30" s="95">
        <v>0.0</v>
      </c>
      <c r="D30" s="113">
        <f t="shared" si="9"/>
        <v>0.1036519871</v>
      </c>
      <c r="E30" s="110"/>
      <c r="F30" s="98"/>
      <c r="G30" s="118">
        <v>9.0</v>
      </c>
      <c r="H30" s="99">
        <v>0.0</v>
      </c>
      <c r="I30" s="119">
        <f t="shared" si="1"/>
        <v>9</v>
      </c>
      <c r="J30" s="101">
        <f t="shared" si="2"/>
        <v>184</v>
      </c>
      <c r="K30" s="102">
        <f t="shared" si="13"/>
        <v>2055</v>
      </c>
      <c r="L30" s="103">
        <f t="shared" si="10"/>
        <v>31</v>
      </c>
      <c r="M30" s="117">
        <f t="shared" si="12"/>
        <v>1</v>
      </c>
      <c r="N30" s="111">
        <f t="shared" si="3"/>
        <v>32</v>
      </c>
      <c r="O30" s="114">
        <f t="shared" si="11"/>
        <v>2023</v>
      </c>
      <c r="P30" s="83"/>
      <c r="Q30" s="106">
        <f t="shared" si="5"/>
        <v>53.54351225</v>
      </c>
      <c r="R30" s="107">
        <f t="shared" si="6"/>
        <v>0.00005354490737</v>
      </c>
      <c r="S30" s="83"/>
      <c r="V30" s="83"/>
    </row>
    <row r="31" ht="17.25" customHeight="1">
      <c r="A31" s="93">
        <v>43921.0</v>
      </c>
      <c r="B31" s="94">
        <v>256.0</v>
      </c>
      <c r="C31" s="95">
        <v>0.0</v>
      </c>
      <c r="D31" s="112">
        <f t="shared" si="9"/>
        <v>0.1245742092</v>
      </c>
      <c r="E31" s="110"/>
      <c r="F31" s="98"/>
      <c r="G31" s="118">
        <v>2.0</v>
      </c>
      <c r="H31" s="99">
        <v>0.0</v>
      </c>
      <c r="I31" s="119">
        <f t="shared" si="1"/>
        <v>2</v>
      </c>
      <c r="J31" s="101">
        <f t="shared" si="2"/>
        <v>254</v>
      </c>
      <c r="K31" s="102">
        <f t="shared" si="13"/>
        <v>2311</v>
      </c>
      <c r="L31" s="103">
        <f t="shared" si="10"/>
        <v>33</v>
      </c>
      <c r="M31" s="117">
        <f t="shared" si="12"/>
        <v>1</v>
      </c>
      <c r="N31" s="111">
        <f t="shared" si="3"/>
        <v>34</v>
      </c>
      <c r="O31" s="114">
        <f t="shared" si="11"/>
        <v>2277</v>
      </c>
      <c r="P31" s="83"/>
      <c r="Q31" s="106">
        <f t="shared" si="5"/>
        <v>60.21365294</v>
      </c>
      <c r="R31" s="107">
        <f t="shared" si="6"/>
        <v>0.00006021522187</v>
      </c>
      <c r="S31" s="83"/>
      <c r="V31" s="83"/>
    </row>
    <row r="32" ht="17.25" customHeight="1">
      <c r="A32" s="93">
        <v>43922.0</v>
      </c>
      <c r="B32" s="94">
        <v>243.0</v>
      </c>
      <c r="C32" s="95">
        <v>0.0</v>
      </c>
      <c r="D32" s="113">
        <f t="shared" si="9"/>
        <v>0.105149286</v>
      </c>
      <c r="E32" s="110"/>
      <c r="F32" s="98"/>
      <c r="G32" s="118">
        <v>10.0</v>
      </c>
      <c r="H32" s="99">
        <v>0.0</v>
      </c>
      <c r="I32" s="119">
        <f t="shared" si="1"/>
        <v>10</v>
      </c>
      <c r="J32" s="101">
        <f t="shared" si="2"/>
        <v>233</v>
      </c>
      <c r="K32" s="102">
        <f t="shared" si="13"/>
        <v>2554</v>
      </c>
      <c r="L32" s="103">
        <f t="shared" si="10"/>
        <v>43</v>
      </c>
      <c r="M32" s="117">
        <f t="shared" si="12"/>
        <v>1</v>
      </c>
      <c r="N32" s="111">
        <f t="shared" si="3"/>
        <v>44</v>
      </c>
      <c r="O32" s="114">
        <f t="shared" si="11"/>
        <v>2510</v>
      </c>
      <c r="P32" s="83"/>
      <c r="Q32" s="106">
        <f t="shared" si="5"/>
        <v>66.54507556</v>
      </c>
      <c r="R32" s="107">
        <f t="shared" si="6"/>
        <v>0.00006654680945</v>
      </c>
      <c r="S32" s="83"/>
      <c r="V32" s="83"/>
    </row>
    <row r="33" ht="17.25" customHeight="1">
      <c r="A33" s="93">
        <v>43923.0</v>
      </c>
      <c r="B33" s="94">
        <v>392.0</v>
      </c>
      <c r="C33" s="95">
        <v>0.0</v>
      </c>
      <c r="D33" s="112">
        <f t="shared" si="9"/>
        <v>0.1534847298</v>
      </c>
      <c r="E33" s="110"/>
      <c r="F33" s="98"/>
      <c r="G33" s="118">
        <v>14.0</v>
      </c>
      <c r="H33" s="99">
        <v>0.0</v>
      </c>
      <c r="I33" s="119">
        <f t="shared" si="1"/>
        <v>14</v>
      </c>
      <c r="J33" s="101">
        <f t="shared" si="2"/>
        <v>378</v>
      </c>
      <c r="K33" s="102">
        <f t="shared" si="13"/>
        <v>2946</v>
      </c>
      <c r="L33" s="103">
        <f t="shared" si="10"/>
        <v>57</v>
      </c>
      <c r="M33" s="117">
        <f t="shared" si="12"/>
        <v>1</v>
      </c>
      <c r="N33" s="111">
        <f t="shared" si="3"/>
        <v>58</v>
      </c>
      <c r="O33" s="114">
        <f t="shared" si="11"/>
        <v>2888</v>
      </c>
      <c r="P33" s="83"/>
      <c r="Q33" s="106">
        <f t="shared" si="5"/>
        <v>76.7587285</v>
      </c>
      <c r="R33" s="107">
        <f t="shared" si="6"/>
        <v>0.00007676072852</v>
      </c>
      <c r="S33" s="83"/>
      <c r="V33" s="83"/>
    </row>
    <row r="34" ht="17.25" customHeight="1">
      <c r="A34" s="93">
        <v>43924.0</v>
      </c>
      <c r="B34" s="94">
        <v>437.0</v>
      </c>
      <c r="C34" s="95">
        <v>0.0</v>
      </c>
      <c r="D34" s="113">
        <f t="shared" si="9"/>
        <v>0.1483367278</v>
      </c>
      <c r="E34" s="110"/>
      <c r="F34" s="98"/>
      <c r="G34" s="118">
        <v>14.0</v>
      </c>
      <c r="H34" s="99">
        <v>0.0</v>
      </c>
      <c r="I34" s="119">
        <f t="shared" si="1"/>
        <v>14</v>
      </c>
      <c r="J34" s="101">
        <f t="shared" si="2"/>
        <v>423</v>
      </c>
      <c r="K34" s="102">
        <f t="shared" si="13"/>
        <v>3383</v>
      </c>
      <c r="L34" s="103">
        <f t="shared" si="10"/>
        <v>71</v>
      </c>
      <c r="M34" s="117">
        <f t="shared" si="12"/>
        <v>1</v>
      </c>
      <c r="N34" s="111">
        <f t="shared" si="3"/>
        <v>72</v>
      </c>
      <c r="O34" s="114">
        <f t="shared" si="11"/>
        <v>3311</v>
      </c>
      <c r="P34" s="83"/>
      <c r="Q34" s="106">
        <f t="shared" si="5"/>
        <v>88.14486712</v>
      </c>
      <c r="R34" s="107">
        <f t="shared" si="6"/>
        <v>0.00008814716381</v>
      </c>
      <c r="S34" s="83"/>
      <c r="V34" s="83"/>
    </row>
    <row r="35" ht="17.25" customHeight="1">
      <c r="A35" s="93">
        <v>43925.0</v>
      </c>
      <c r="B35" s="94">
        <v>244.0</v>
      </c>
      <c r="C35" s="95">
        <v>0.0</v>
      </c>
      <c r="D35" s="113">
        <f t="shared" si="9"/>
        <v>0.07212533255</v>
      </c>
      <c r="E35" s="126">
        <f t="shared" ref="E35:E228" si="14">B35/O34</f>
        <v>0.07369374811</v>
      </c>
      <c r="F35" s="127">
        <f t="shared" ref="F35:F228" si="15">J35/O34</f>
        <v>0.0365448505</v>
      </c>
      <c r="G35" s="118">
        <v>8.0</v>
      </c>
      <c r="H35" s="128">
        <f t="shared" ref="H35:H228" si="16">M35-M34</f>
        <v>115</v>
      </c>
      <c r="I35" s="119">
        <f t="shared" si="1"/>
        <v>123</v>
      </c>
      <c r="J35" s="101">
        <f t="shared" si="2"/>
        <v>121</v>
      </c>
      <c r="K35" s="102">
        <f t="shared" si="13"/>
        <v>3627</v>
      </c>
      <c r="L35" s="103">
        <f t="shared" si="10"/>
        <v>79</v>
      </c>
      <c r="M35" s="117">
        <v>116.0</v>
      </c>
      <c r="N35" s="111">
        <f t="shared" si="3"/>
        <v>195</v>
      </c>
      <c r="O35" s="114">
        <f t="shared" si="11"/>
        <v>3432</v>
      </c>
      <c r="P35" s="83"/>
      <c r="Q35" s="106">
        <f t="shared" si="5"/>
        <v>94.50234497</v>
      </c>
      <c r="R35" s="107">
        <f t="shared" si="6"/>
        <v>0.00009450480732</v>
      </c>
      <c r="S35" s="83"/>
      <c r="T35" s="129">
        <f t="shared" ref="T35:T228" si="17">L35/N35</f>
        <v>0.4051282051</v>
      </c>
      <c r="U35" s="130">
        <f t="shared" ref="U35:U228" si="18">M35/N35</f>
        <v>0.5948717949</v>
      </c>
      <c r="V35" s="83"/>
      <c r="W35" s="131">
        <f t="shared" ref="W35:W228" si="19">L35/K35</f>
        <v>0.0217810863</v>
      </c>
      <c r="X35" s="132">
        <f t="shared" ref="X35:X228" si="20">M35/K35</f>
        <v>0.03198235456</v>
      </c>
      <c r="Y35" s="133">
        <f t="shared" ref="Y35:Y228" si="21">SUM(W35:X35)</f>
        <v>0.05376344086</v>
      </c>
      <c r="Z35" s="134">
        <f t="shared" ref="Z35:Z228" si="22">O35/K35</f>
        <v>0.9462365591</v>
      </c>
    </row>
    <row r="36" ht="17.25" customHeight="1">
      <c r="A36" s="93">
        <v>43926.0</v>
      </c>
      <c r="B36" s="94">
        <v>475.0</v>
      </c>
      <c r="C36" s="95">
        <v>0.0</v>
      </c>
      <c r="D36" s="112">
        <f t="shared" si="9"/>
        <v>0.1309622277</v>
      </c>
      <c r="E36" s="135">
        <f t="shared" si="14"/>
        <v>0.1384032634</v>
      </c>
      <c r="F36" s="127">
        <f t="shared" si="15"/>
        <v>0.1287878788</v>
      </c>
      <c r="G36" s="118">
        <v>15.0</v>
      </c>
      <c r="H36" s="128">
        <f t="shared" si="16"/>
        <v>18</v>
      </c>
      <c r="I36" s="119">
        <f t="shared" si="1"/>
        <v>33</v>
      </c>
      <c r="J36" s="101">
        <f t="shared" si="2"/>
        <v>442</v>
      </c>
      <c r="K36" s="102">
        <f t="shared" si="13"/>
        <v>4102</v>
      </c>
      <c r="L36" s="103">
        <f t="shared" si="10"/>
        <v>94</v>
      </c>
      <c r="M36" s="117">
        <v>134.0</v>
      </c>
      <c r="N36" s="111">
        <f t="shared" si="3"/>
        <v>228</v>
      </c>
      <c r="O36" s="114">
        <f t="shared" si="11"/>
        <v>3874</v>
      </c>
      <c r="P36" s="83"/>
      <c r="Q36" s="106">
        <f t="shared" si="5"/>
        <v>106.8785826</v>
      </c>
      <c r="R36" s="107">
        <f t="shared" si="6"/>
        <v>0.0001068813674</v>
      </c>
      <c r="S36" s="83"/>
      <c r="T36" s="129">
        <f t="shared" si="17"/>
        <v>0.4122807018</v>
      </c>
      <c r="U36" s="130">
        <f t="shared" si="18"/>
        <v>0.5877192982</v>
      </c>
      <c r="V36" s="83"/>
      <c r="W36" s="131">
        <f t="shared" si="19"/>
        <v>0.0229156509</v>
      </c>
      <c r="X36" s="132">
        <f t="shared" si="20"/>
        <v>0.03266699171</v>
      </c>
      <c r="Y36" s="133">
        <f t="shared" si="21"/>
        <v>0.05558264261</v>
      </c>
      <c r="Z36" s="134">
        <f t="shared" si="22"/>
        <v>0.9444173574</v>
      </c>
    </row>
    <row r="37" ht="17.25" customHeight="1">
      <c r="A37" s="93">
        <v>43927.0</v>
      </c>
      <c r="B37" s="94">
        <v>311.0</v>
      </c>
      <c r="C37" s="95">
        <v>0.0</v>
      </c>
      <c r="D37" s="113">
        <f t="shared" si="9"/>
        <v>0.07581667479</v>
      </c>
      <c r="E37" s="126">
        <f t="shared" si="14"/>
        <v>0.08027878162</v>
      </c>
      <c r="F37" s="127">
        <f t="shared" si="15"/>
        <v>0.06969540527</v>
      </c>
      <c r="G37" s="118">
        <v>13.0</v>
      </c>
      <c r="H37" s="128">
        <f t="shared" si="16"/>
        <v>28</v>
      </c>
      <c r="I37" s="119">
        <f t="shared" si="1"/>
        <v>41</v>
      </c>
      <c r="J37" s="101">
        <f t="shared" si="2"/>
        <v>270</v>
      </c>
      <c r="K37" s="102">
        <f t="shared" si="13"/>
        <v>4413</v>
      </c>
      <c r="L37" s="103">
        <f t="shared" si="10"/>
        <v>107</v>
      </c>
      <c r="M37" s="117">
        <v>162.0</v>
      </c>
      <c r="N37" s="111">
        <f t="shared" si="3"/>
        <v>269</v>
      </c>
      <c r="O37" s="114">
        <f t="shared" si="11"/>
        <v>4144</v>
      </c>
      <c r="P37" s="83"/>
      <c r="Q37" s="106">
        <f t="shared" si="5"/>
        <v>114.9817613</v>
      </c>
      <c r="R37" s="107">
        <f t="shared" si="6"/>
        <v>0.0001149847573</v>
      </c>
      <c r="S37" s="83"/>
      <c r="T37" s="129">
        <f t="shared" si="17"/>
        <v>0.3977695167</v>
      </c>
      <c r="U37" s="130">
        <f t="shared" si="18"/>
        <v>0.6022304833</v>
      </c>
      <c r="V37" s="83"/>
      <c r="W37" s="131">
        <f t="shared" si="19"/>
        <v>0.0242465443</v>
      </c>
      <c r="X37" s="132">
        <f t="shared" si="20"/>
        <v>0.03670972128</v>
      </c>
      <c r="Y37" s="133">
        <f t="shared" si="21"/>
        <v>0.06095626558</v>
      </c>
      <c r="Z37" s="134">
        <f t="shared" si="22"/>
        <v>0.9390437344</v>
      </c>
    </row>
    <row r="38" ht="17.25" customHeight="1">
      <c r="A38" s="93">
        <v>43928.0</v>
      </c>
      <c r="B38" s="94">
        <v>435.0</v>
      </c>
      <c r="C38" s="95">
        <v>0.0</v>
      </c>
      <c r="D38" s="112">
        <f t="shared" si="9"/>
        <v>0.09857239973</v>
      </c>
      <c r="E38" s="135">
        <f t="shared" si="14"/>
        <v>0.1049710425</v>
      </c>
      <c r="F38" s="127">
        <f t="shared" si="15"/>
        <v>0.09266409266</v>
      </c>
      <c r="G38" s="118">
        <v>22.0</v>
      </c>
      <c r="H38" s="128">
        <f t="shared" si="16"/>
        <v>29</v>
      </c>
      <c r="I38" s="119">
        <f t="shared" si="1"/>
        <v>51</v>
      </c>
      <c r="J38" s="101">
        <f t="shared" si="2"/>
        <v>384</v>
      </c>
      <c r="K38" s="102">
        <f t="shared" si="13"/>
        <v>4848</v>
      </c>
      <c r="L38" s="103">
        <f t="shared" si="10"/>
        <v>129</v>
      </c>
      <c r="M38" s="117">
        <v>191.0</v>
      </c>
      <c r="N38" s="111">
        <f t="shared" si="3"/>
        <v>320</v>
      </c>
      <c r="O38" s="114">
        <f t="shared" si="11"/>
        <v>4528</v>
      </c>
      <c r="P38" s="83"/>
      <c r="Q38" s="106">
        <f t="shared" si="5"/>
        <v>126.3157895</v>
      </c>
      <c r="R38" s="107">
        <f t="shared" si="6"/>
        <v>0.0001263190807</v>
      </c>
      <c r="S38" s="83"/>
      <c r="T38" s="129">
        <f t="shared" si="17"/>
        <v>0.403125</v>
      </c>
      <c r="U38" s="130">
        <f t="shared" si="18"/>
        <v>0.596875</v>
      </c>
      <c r="V38" s="83"/>
      <c r="W38" s="131">
        <f t="shared" si="19"/>
        <v>0.02660891089</v>
      </c>
      <c r="X38" s="132">
        <f t="shared" si="20"/>
        <v>0.03939768977</v>
      </c>
      <c r="Y38" s="133">
        <f t="shared" si="21"/>
        <v>0.06600660066</v>
      </c>
      <c r="Z38" s="134">
        <f t="shared" si="22"/>
        <v>0.9339933993</v>
      </c>
    </row>
    <row r="39" ht="17.25" customHeight="1">
      <c r="A39" s="93">
        <v>43929.0</v>
      </c>
      <c r="B39" s="94">
        <v>357.0</v>
      </c>
      <c r="C39" s="95">
        <v>0.0</v>
      </c>
      <c r="D39" s="113">
        <f t="shared" si="9"/>
        <v>0.07363861386</v>
      </c>
      <c r="E39" s="126">
        <f t="shared" si="14"/>
        <v>0.07884275618</v>
      </c>
      <c r="F39" s="127">
        <f t="shared" si="15"/>
        <v>0.06559187279</v>
      </c>
      <c r="G39" s="118">
        <v>29.0</v>
      </c>
      <c r="H39" s="128">
        <f t="shared" si="16"/>
        <v>31</v>
      </c>
      <c r="I39" s="119">
        <f t="shared" si="1"/>
        <v>60</v>
      </c>
      <c r="J39" s="101">
        <f t="shared" si="2"/>
        <v>297</v>
      </c>
      <c r="K39" s="102">
        <f t="shared" si="13"/>
        <v>5205</v>
      </c>
      <c r="L39" s="103">
        <f t="shared" si="10"/>
        <v>158</v>
      </c>
      <c r="M39" s="117">
        <v>222.0</v>
      </c>
      <c r="N39" s="111">
        <f t="shared" si="3"/>
        <v>380</v>
      </c>
      <c r="O39" s="114">
        <f t="shared" si="11"/>
        <v>4825</v>
      </c>
      <c r="P39" s="83"/>
      <c r="Q39" s="106">
        <f t="shared" si="5"/>
        <v>135.6175091</v>
      </c>
      <c r="R39" s="107">
        <f t="shared" si="6"/>
        <v>0.0001356210428</v>
      </c>
      <c r="S39" s="83"/>
      <c r="T39" s="129">
        <f t="shared" si="17"/>
        <v>0.4157894737</v>
      </c>
      <c r="U39" s="130">
        <f t="shared" si="18"/>
        <v>0.5842105263</v>
      </c>
      <c r="V39" s="83"/>
      <c r="W39" s="131">
        <f t="shared" si="19"/>
        <v>0.03035542747</v>
      </c>
      <c r="X39" s="132">
        <f t="shared" si="20"/>
        <v>0.04265129683</v>
      </c>
      <c r="Y39" s="133">
        <f t="shared" si="21"/>
        <v>0.0730067243</v>
      </c>
      <c r="Z39" s="134">
        <f t="shared" si="22"/>
        <v>0.9269932757</v>
      </c>
    </row>
    <row r="40" ht="17.25" customHeight="1">
      <c r="A40" s="93">
        <v>43930.0</v>
      </c>
      <c r="B40" s="94">
        <v>370.0</v>
      </c>
      <c r="C40" s="95">
        <v>0.0</v>
      </c>
      <c r="D40" s="113">
        <f t="shared" si="9"/>
        <v>0.07108549472</v>
      </c>
      <c r="E40" s="126">
        <f t="shared" si="14"/>
        <v>0.07668393782</v>
      </c>
      <c r="F40" s="127">
        <f t="shared" si="15"/>
        <v>0.06051813472</v>
      </c>
      <c r="G40" s="118">
        <v>16.0</v>
      </c>
      <c r="H40" s="128">
        <f t="shared" si="16"/>
        <v>62</v>
      </c>
      <c r="I40" s="119">
        <f t="shared" si="1"/>
        <v>78</v>
      </c>
      <c r="J40" s="101">
        <f t="shared" si="2"/>
        <v>292</v>
      </c>
      <c r="K40" s="102">
        <f t="shared" si="13"/>
        <v>5575</v>
      </c>
      <c r="L40" s="103">
        <f t="shared" si="10"/>
        <v>174</v>
      </c>
      <c r="M40" s="117">
        <v>284.0</v>
      </c>
      <c r="N40" s="111">
        <f t="shared" si="3"/>
        <v>458</v>
      </c>
      <c r="O40" s="114">
        <f t="shared" si="11"/>
        <v>5117</v>
      </c>
      <c r="P40" s="83"/>
      <c r="Q40" s="106">
        <f t="shared" si="5"/>
        <v>145.2579468</v>
      </c>
      <c r="R40" s="107">
        <f t="shared" si="6"/>
        <v>0.0001452617317</v>
      </c>
      <c r="S40" s="83"/>
      <c r="T40" s="129">
        <f t="shared" si="17"/>
        <v>0.3799126638</v>
      </c>
      <c r="U40" s="130">
        <f t="shared" si="18"/>
        <v>0.6200873362</v>
      </c>
      <c r="V40" s="83"/>
      <c r="W40" s="131">
        <f t="shared" si="19"/>
        <v>0.03121076233</v>
      </c>
      <c r="X40" s="132">
        <f t="shared" si="20"/>
        <v>0.05094170404</v>
      </c>
      <c r="Y40" s="133">
        <f t="shared" si="21"/>
        <v>0.08215246637</v>
      </c>
      <c r="Z40" s="134">
        <f t="shared" si="22"/>
        <v>0.9178475336</v>
      </c>
    </row>
    <row r="41" ht="17.25" customHeight="1">
      <c r="A41" s="93">
        <v>43931.0</v>
      </c>
      <c r="B41" s="94">
        <v>380.0</v>
      </c>
      <c r="C41" s="95">
        <v>0.0</v>
      </c>
      <c r="D41" s="113">
        <f t="shared" si="9"/>
        <v>0.06816143498</v>
      </c>
      <c r="E41" s="126">
        <f t="shared" si="14"/>
        <v>0.07426226304</v>
      </c>
      <c r="F41" s="127">
        <f t="shared" si="15"/>
        <v>0.06624975572</v>
      </c>
      <c r="G41" s="118">
        <v>7.0</v>
      </c>
      <c r="H41" s="128">
        <f t="shared" si="16"/>
        <v>34</v>
      </c>
      <c r="I41" s="119">
        <f t="shared" si="1"/>
        <v>41</v>
      </c>
      <c r="J41" s="101">
        <f t="shared" si="2"/>
        <v>339</v>
      </c>
      <c r="K41" s="102">
        <f t="shared" si="13"/>
        <v>5955</v>
      </c>
      <c r="L41" s="103">
        <f t="shared" si="10"/>
        <v>181</v>
      </c>
      <c r="M41" s="117">
        <v>318.0</v>
      </c>
      <c r="N41" s="111">
        <f t="shared" si="3"/>
        <v>499</v>
      </c>
      <c r="O41" s="114">
        <f t="shared" si="11"/>
        <v>5456</v>
      </c>
      <c r="P41" s="83"/>
      <c r="Q41" s="106">
        <f t="shared" si="5"/>
        <v>155.1589369</v>
      </c>
      <c r="R41" s="107">
        <f t="shared" si="6"/>
        <v>0.0001551629798</v>
      </c>
      <c r="S41" s="83"/>
      <c r="T41" s="129">
        <f t="shared" si="17"/>
        <v>0.3627254509</v>
      </c>
      <c r="U41" s="130">
        <f t="shared" si="18"/>
        <v>0.6372745491</v>
      </c>
      <c r="V41" s="83"/>
      <c r="W41" s="131">
        <f t="shared" si="19"/>
        <v>0.03039462636</v>
      </c>
      <c r="X41" s="132">
        <f t="shared" si="20"/>
        <v>0.05340050378</v>
      </c>
      <c r="Y41" s="133">
        <f t="shared" si="21"/>
        <v>0.08379513014</v>
      </c>
      <c r="Z41" s="134">
        <f t="shared" si="22"/>
        <v>0.9162048699</v>
      </c>
    </row>
    <row r="42" ht="17.25" customHeight="1">
      <c r="A42" s="93">
        <v>43932.0</v>
      </c>
      <c r="B42" s="94">
        <v>401.0</v>
      </c>
      <c r="C42" s="95">
        <v>0.0</v>
      </c>
      <c r="D42" s="113">
        <f t="shared" si="9"/>
        <v>0.06733837112</v>
      </c>
      <c r="E42" s="126">
        <f t="shared" si="14"/>
        <v>0.07349706745</v>
      </c>
      <c r="F42" s="127">
        <f t="shared" si="15"/>
        <v>0.05810117302</v>
      </c>
      <c r="G42" s="118">
        <v>27.0</v>
      </c>
      <c r="H42" s="128">
        <f t="shared" si="16"/>
        <v>57</v>
      </c>
      <c r="I42" s="119">
        <f t="shared" si="1"/>
        <v>84</v>
      </c>
      <c r="J42" s="101">
        <f t="shared" si="2"/>
        <v>317</v>
      </c>
      <c r="K42" s="102">
        <f t="shared" si="13"/>
        <v>6356</v>
      </c>
      <c r="L42" s="103">
        <f t="shared" si="10"/>
        <v>208</v>
      </c>
      <c r="M42" s="117">
        <v>375.0</v>
      </c>
      <c r="N42" s="111">
        <f t="shared" si="3"/>
        <v>583</v>
      </c>
      <c r="O42" s="114">
        <f t="shared" ref="O42:O228" si="23">(B42+K41)-(L42+M42)</f>
        <v>5773</v>
      </c>
      <c r="P42" s="136"/>
      <c r="Q42" s="106">
        <f t="shared" si="5"/>
        <v>165.607087</v>
      </c>
      <c r="R42" s="107">
        <f t="shared" si="6"/>
        <v>0.0001656114021</v>
      </c>
      <c r="S42" s="136"/>
      <c r="T42" s="129">
        <f t="shared" si="17"/>
        <v>0.3567753002</v>
      </c>
      <c r="U42" s="130">
        <f t="shared" si="18"/>
        <v>0.6432246998</v>
      </c>
      <c r="V42" s="136"/>
      <c r="W42" s="131">
        <f t="shared" si="19"/>
        <v>0.03272498427</v>
      </c>
      <c r="X42" s="132">
        <f t="shared" si="20"/>
        <v>0.05899937067</v>
      </c>
      <c r="Y42" s="133">
        <f t="shared" si="21"/>
        <v>0.09172435494</v>
      </c>
      <c r="Z42" s="134">
        <f t="shared" si="22"/>
        <v>0.9082756451</v>
      </c>
    </row>
    <row r="43" ht="17.25" customHeight="1">
      <c r="A43" s="93">
        <v>43933.0</v>
      </c>
      <c r="B43" s="94">
        <v>318.0</v>
      </c>
      <c r="C43" s="95">
        <v>0.0</v>
      </c>
      <c r="D43" s="113">
        <f t="shared" si="9"/>
        <v>0.05003146633</v>
      </c>
      <c r="E43" s="126">
        <f t="shared" si="14"/>
        <v>0.05508401178</v>
      </c>
      <c r="F43" s="127">
        <f t="shared" si="15"/>
        <v>0.03984063745</v>
      </c>
      <c r="G43" s="118">
        <v>24.0</v>
      </c>
      <c r="H43" s="128">
        <f t="shared" si="16"/>
        <v>64</v>
      </c>
      <c r="I43" s="119">
        <f t="shared" si="1"/>
        <v>88</v>
      </c>
      <c r="J43" s="101">
        <f t="shared" si="2"/>
        <v>230</v>
      </c>
      <c r="K43" s="102">
        <f t="shared" si="13"/>
        <v>6674</v>
      </c>
      <c r="L43" s="103">
        <f t="shared" si="10"/>
        <v>232</v>
      </c>
      <c r="M43" s="117">
        <v>439.0</v>
      </c>
      <c r="N43" s="111">
        <f t="shared" si="3"/>
        <v>671</v>
      </c>
      <c r="O43" s="114">
        <f t="shared" si="23"/>
        <v>6003</v>
      </c>
      <c r="P43" s="83"/>
      <c r="Q43" s="106">
        <f t="shared" si="5"/>
        <v>173.8926524</v>
      </c>
      <c r="R43" s="107">
        <f t="shared" si="6"/>
        <v>0.0001738971834</v>
      </c>
      <c r="S43" s="83"/>
      <c r="T43" s="129">
        <f t="shared" si="17"/>
        <v>0.345752608</v>
      </c>
      <c r="U43" s="130">
        <f t="shared" si="18"/>
        <v>0.654247392</v>
      </c>
      <c r="V43" s="83"/>
      <c r="W43" s="131">
        <f t="shared" si="19"/>
        <v>0.03476176206</v>
      </c>
      <c r="X43" s="132">
        <f t="shared" si="20"/>
        <v>0.06577764459</v>
      </c>
      <c r="Y43" s="133">
        <f t="shared" si="21"/>
        <v>0.1005394067</v>
      </c>
      <c r="Z43" s="134">
        <f t="shared" si="22"/>
        <v>0.8994605933</v>
      </c>
    </row>
    <row r="44" ht="17.25" customHeight="1">
      <c r="A44" s="93">
        <v>43934.0</v>
      </c>
      <c r="B44" s="94">
        <v>258.0</v>
      </c>
      <c r="C44" s="124">
        <v>-2.0</v>
      </c>
      <c r="D44" s="113">
        <f t="shared" si="9"/>
        <v>0.03865747678</v>
      </c>
      <c r="E44" s="126">
        <f t="shared" si="14"/>
        <v>0.04297851074</v>
      </c>
      <c r="F44" s="127">
        <f t="shared" si="15"/>
        <v>0.03281692487</v>
      </c>
      <c r="G44" s="118">
        <v>13.0</v>
      </c>
      <c r="H44" s="128">
        <f t="shared" si="16"/>
        <v>48</v>
      </c>
      <c r="I44" s="119">
        <f t="shared" si="1"/>
        <v>61</v>
      </c>
      <c r="J44" s="101">
        <f t="shared" si="2"/>
        <v>197</v>
      </c>
      <c r="K44" s="102">
        <f t="shared" si="13"/>
        <v>6932</v>
      </c>
      <c r="L44" s="103">
        <f t="shared" si="10"/>
        <v>245</v>
      </c>
      <c r="M44" s="117">
        <v>487.0</v>
      </c>
      <c r="N44" s="111">
        <f t="shared" si="3"/>
        <v>732</v>
      </c>
      <c r="O44" s="114">
        <f t="shared" si="23"/>
        <v>6200</v>
      </c>
      <c r="P44" s="83"/>
      <c r="Q44" s="106">
        <f t="shared" si="5"/>
        <v>180.6149036</v>
      </c>
      <c r="R44" s="107">
        <f t="shared" si="6"/>
        <v>0.0001806196097</v>
      </c>
      <c r="S44" s="83"/>
      <c r="T44" s="129">
        <f t="shared" si="17"/>
        <v>0.3346994536</v>
      </c>
      <c r="U44" s="130">
        <f t="shared" si="18"/>
        <v>0.6653005464</v>
      </c>
      <c r="V44" s="83"/>
      <c r="W44" s="131">
        <f t="shared" si="19"/>
        <v>0.03534333526</v>
      </c>
      <c r="X44" s="132">
        <f t="shared" si="20"/>
        <v>0.07025389498</v>
      </c>
      <c r="Y44" s="133">
        <f t="shared" si="21"/>
        <v>0.1055972302</v>
      </c>
      <c r="Z44" s="134">
        <f t="shared" si="22"/>
        <v>0.8944027698</v>
      </c>
    </row>
    <row r="45" ht="17.25" customHeight="1">
      <c r="A45" s="93">
        <v>43935.0</v>
      </c>
      <c r="B45" s="94">
        <v>270.0</v>
      </c>
      <c r="C45" s="95">
        <v>0.0</v>
      </c>
      <c r="D45" s="112">
        <f t="shared" si="9"/>
        <v>0.03894979804</v>
      </c>
      <c r="E45" s="135">
        <f t="shared" si="14"/>
        <v>0.0435483871</v>
      </c>
      <c r="F45" s="127">
        <f t="shared" si="15"/>
        <v>0.01951612903</v>
      </c>
      <c r="G45" s="118">
        <v>18.0</v>
      </c>
      <c r="H45" s="128">
        <f t="shared" si="16"/>
        <v>131</v>
      </c>
      <c r="I45" s="119">
        <f t="shared" si="1"/>
        <v>149</v>
      </c>
      <c r="J45" s="101">
        <f t="shared" si="2"/>
        <v>121</v>
      </c>
      <c r="K45" s="102">
        <f t="shared" si="13"/>
        <v>7202</v>
      </c>
      <c r="L45" s="103">
        <f t="shared" si="10"/>
        <v>263</v>
      </c>
      <c r="M45" s="117">
        <v>618.0</v>
      </c>
      <c r="N45" s="111">
        <f t="shared" si="3"/>
        <v>881</v>
      </c>
      <c r="O45" s="114">
        <f t="shared" si="23"/>
        <v>6321</v>
      </c>
      <c r="P45" s="83"/>
      <c r="Q45" s="106">
        <f t="shared" si="5"/>
        <v>187.6498176</v>
      </c>
      <c r="R45" s="107">
        <f t="shared" si="6"/>
        <v>0.000187654707</v>
      </c>
      <c r="S45" s="83"/>
      <c r="T45" s="129">
        <f t="shared" si="17"/>
        <v>0.2985244041</v>
      </c>
      <c r="U45" s="130">
        <f t="shared" si="18"/>
        <v>0.7014755959</v>
      </c>
      <c r="V45" s="83"/>
      <c r="W45" s="131">
        <f t="shared" si="19"/>
        <v>0.03651763399</v>
      </c>
      <c r="X45" s="132">
        <f t="shared" si="20"/>
        <v>0.08580949736</v>
      </c>
      <c r="Y45" s="133">
        <f t="shared" si="21"/>
        <v>0.1223271314</v>
      </c>
      <c r="Z45" s="134">
        <f t="shared" si="22"/>
        <v>0.8776728686</v>
      </c>
    </row>
    <row r="46" ht="17.25" customHeight="1">
      <c r="A46" s="93">
        <v>43936.0</v>
      </c>
      <c r="B46" s="94">
        <v>380.0</v>
      </c>
      <c r="C46" s="95">
        <v>0.0</v>
      </c>
      <c r="D46" s="112">
        <f t="shared" si="9"/>
        <v>0.05276312136</v>
      </c>
      <c r="E46" s="135">
        <f t="shared" si="14"/>
        <v>0.06011707008</v>
      </c>
      <c r="F46" s="127">
        <f t="shared" si="15"/>
        <v>0.04856826452</v>
      </c>
      <c r="G46" s="118">
        <v>23.0</v>
      </c>
      <c r="H46" s="128">
        <f t="shared" si="16"/>
        <v>50</v>
      </c>
      <c r="I46" s="119">
        <f t="shared" si="1"/>
        <v>73</v>
      </c>
      <c r="J46" s="101">
        <f t="shared" si="2"/>
        <v>307</v>
      </c>
      <c r="K46" s="102">
        <f t="shared" si="13"/>
        <v>7582</v>
      </c>
      <c r="L46" s="103">
        <f t="shared" si="10"/>
        <v>286</v>
      </c>
      <c r="M46" s="117">
        <v>668.0</v>
      </c>
      <c r="N46" s="111">
        <f t="shared" si="3"/>
        <v>954</v>
      </c>
      <c r="O46" s="114">
        <f t="shared" si="23"/>
        <v>6628</v>
      </c>
      <c r="P46" s="83"/>
      <c r="Q46" s="106">
        <f t="shared" si="5"/>
        <v>197.5508077</v>
      </c>
      <c r="R46" s="107">
        <f t="shared" si="6"/>
        <v>0.0001975559551</v>
      </c>
      <c r="S46" s="83"/>
      <c r="T46" s="129">
        <f t="shared" si="17"/>
        <v>0.2997903564</v>
      </c>
      <c r="U46" s="130">
        <f t="shared" si="18"/>
        <v>0.7002096436</v>
      </c>
      <c r="V46" s="83"/>
      <c r="W46" s="131">
        <f t="shared" si="19"/>
        <v>0.03772091796</v>
      </c>
      <c r="X46" s="132">
        <f t="shared" si="20"/>
        <v>0.0881034028</v>
      </c>
      <c r="Y46" s="133">
        <f t="shared" si="21"/>
        <v>0.1258243208</v>
      </c>
      <c r="Z46" s="134">
        <f t="shared" si="22"/>
        <v>0.8741756792</v>
      </c>
    </row>
    <row r="47" ht="17.25" customHeight="1">
      <c r="A47" s="93">
        <v>43937.0</v>
      </c>
      <c r="B47" s="94">
        <v>336.0</v>
      </c>
      <c r="C47" s="95">
        <v>0.0</v>
      </c>
      <c r="D47" s="113">
        <f t="shared" si="9"/>
        <v>0.04431548404</v>
      </c>
      <c r="E47" s="126">
        <f t="shared" si="14"/>
        <v>0.05069402535</v>
      </c>
      <c r="F47" s="127">
        <f t="shared" si="15"/>
        <v>0.03047676524</v>
      </c>
      <c r="G47" s="118">
        <v>28.0</v>
      </c>
      <c r="H47" s="128">
        <f t="shared" si="16"/>
        <v>106</v>
      </c>
      <c r="I47" s="119">
        <f t="shared" si="1"/>
        <v>134</v>
      </c>
      <c r="J47" s="101">
        <f t="shared" si="2"/>
        <v>202</v>
      </c>
      <c r="K47" s="102">
        <f t="shared" si="13"/>
        <v>7918</v>
      </c>
      <c r="L47" s="103">
        <f t="shared" si="10"/>
        <v>314</v>
      </c>
      <c r="M47" s="117">
        <v>774.0</v>
      </c>
      <c r="N47" s="111">
        <f t="shared" si="3"/>
        <v>1088</v>
      </c>
      <c r="O47" s="114">
        <f t="shared" si="23"/>
        <v>6830</v>
      </c>
      <c r="P47" s="83"/>
      <c r="Q47" s="106">
        <f t="shared" si="5"/>
        <v>206.3053674</v>
      </c>
      <c r="R47" s="107">
        <f t="shared" si="6"/>
        <v>0.0002063107429</v>
      </c>
      <c r="S47" s="83"/>
      <c r="T47" s="129">
        <f t="shared" si="17"/>
        <v>0.2886029412</v>
      </c>
      <c r="U47" s="130">
        <f t="shared" si="18"/>
        <v>0.7113970588</v>
      </c>
      <c r="V47" s="83"/>
      <c r="W47" s="131">
        <f t="shared" si="19"/>
        <v>0.03965647891</v>
      </c>
      <c r="X47" s="132">
        <f t="shared" si="20"/>
        <v>0.09775195757</v>
      </c>
      <c r="Y47" s="133">
        <f t="shared" si="21"/>
        <v>0.1374084365</v>
      </c>
      <c r="Z47" s="134">
        <f t="shared" si="22"/>
        <v>0.8625915635</v>
      </c>
    </row>
    <row r="48" ht="17.25" customHeight="1">
      <c r="A48" s="93">
        <v>43938.0</v>
      </c>
      <c r="B48" s="94">
        <v>457.0</v>
      </c>
      <c r="C48" s="124">
        <v>-4.0</v>
      </c>
      <c r="D48" s="112">
        <f t="shared" si="9"/>
        <v>0.0577165951</v>
      </c>
      <c r="E48" s="135">
        <f t="shared" si="14"/>
        <v>0.06691068814</v>
      </c>
      <c r="F48" s="127">
        <f t="shared" si="15"/>
        <v>0.05080527086</v>
      </c>
      <c r="G48" s="118">
        <v>18.0</v>
      </c>
      <c r="H48" s="128">
        <f t="shared" si="16"/>
        <v>92</v>
      </c>
      <c r="I48" s="119">
        <f t="shared" si="1"/>
        <v>110</v>
      </c>
      <c r="J48" s="101">
        <f t="shared" si="2"/>
        <v>347</v>
      </c>
      <c r="K48" s="102">
        <f t="shared" si="13"/>
        <v>8375</v>
      </c>
      <c r="L48" s="103">
        <f t="shared" si="10"/>
        <v>332</v>
      </c>
      <c r="M48" s="117">
        <v>866.0</v>
      </c>
      <c r="N48" s="111">
        <f t="shared" si="3"/>
        <v>1198</v>
      </c>
      <c r="O48" s="114">
        <f t="shared" si="23"/>
        <v>7177</v>
      </c>
      <c r="P48" s="83"/>
      <c r="Q48" s="106">
        <f t="shared" si="5"/>
        <v>218.2126107</v>
      </c>
      <c r="R48" s="107">
        <f t="shared" si="6"/>
        <v>0.0002182182965</v>
      </c>
      <c r="S48" s="83"/>
      <c r="T48" s="129">
        <f t="shared" si="17"/>
        <v>0.2771285476</v>
      </c>
      <c r="U48" s="130">
        <f t="shared" si="18"/>
        <v>0.7228714524</v>
      </c>
      <c r="V48" s="83"/>
      <c r="W48" s="131">
        <f t="shared" si="19"/>
        <v>0.03964179104</v>
      </c>
      <c r="X48" s="132">
        <f t="shared" si="20"/>
        <v>0.1034029851</v>
      </c>
      <c r="Y48" s="133">
        <f t="shared" si="21"/>
        <v>0.1430447761</v>
      </c>
      <c r="Z48" s="134">
        <f t="shared" si="22"/>
        <v>0.8569552239</v>
      </c>
    </row>
    <row r="49" ht="17.25" customHeight="1">
      <c r="A49" s="93">
        <v>43939.0</v>
      </c>
      <c r="B49" s="94">
        <v>334.0</v>
      </c>
      <c r="C49" s="124">
        <v>-29.0</v>
      </c>
      <c r="D49" s="113">
        <f t="shared" si="9"/>
        <v>0.03988059701</v>
      </c>
      <c r="E49" s="126">
        <f t="shared" si="14"/>
        <v>0.04653755051</v>
      </c>
      <c r="F49" s="127">
        <f t="shared" si="15"/>
        <v>0.02842413265</v>
      </c>
      <c r="G49" s="118">
        <v>15.0</v>
      </c>
      <c r="H49" s="128">
        <f t="shared" si="16"/>
        <v>115</v>
      </c>
      <c r="I49" s="119">
        <f t="shared" si="1"/>
        <v>130</v>
      </c>
      <c r="J49" s="101">
        <f t="shared" si="2"/>
        <v>204</v>
      </c>
      <c r="K49" s="102">
        <f t="shared" si="13"/>
        <v>8709</v>
      </c>
      <c r="L49" s="103">
        <f t="shared" si="10"/>
        <v>347</v>
      </c>
      <c r="M49" s="117">
        <v>981.0</v>
      </c>
      <c r="N49" s="111">
        <f t="shared" si="3"/>
        <v>1328</v>
      </c>
      <c r="O49" s="114">
        <f t="shared" si="23"/>
        <v>7381</v>
      </c>
      <c r="P49" s="83"/>
      <c r="Q49" s="106">
        <f t="shared" si="5"/>
        <v>226.9150599</v>
      </c>
      <c r="R49" s="107">
        <f t="shared" si="6"/>
        <v>0.0002269209724</v>
      </c>
      <c r="S49" s="83"/>
      <c r="T49" s="129">
        <f t="shared" si="17"/>
        <v>0.2612951807</v>
      </c>
      <c r="U49" s="130">
        <f t="shared" si="18"/>
        <v>0.7387048193</v>
      </c>
      <c r="V49" s="83"/>
      <c r="W49" s="131">
        <f t="shared" si="19"/>
        <v>0.03984383971</v>
      </c>
      <c r="X49" s="132">
        <f t="shared" si="20"/>
        <v>0.1126420944</v>
      </c>
      <c r="Y49" s="133">
        <f t="shared" si="21"/>
        <v>0.1524859341</v>
      </c>
      <c r="Z49" s="134">
        <f t="shared" si="22"/>
        <v>0.8475140659</v>
      </c>
    </row>
    <row r="50" ht="17.25" customHeight="1">
      <c r="A50" s="93">
        <v>43940.0</v>
      </c>
      <c r="B50" s="94">
        <v>515.0</v>
      </c>
      <c r="C50" s="124">
        <v>-30.0</v>
      </c>
      <c r="D50" s="112">
        <f t="shared" si="9"/>
        <v>0.05913422896</v>
      </c>
      <c r="E50" s="135">
        <f t="shared" si="14"/>
        <v>0.0697737434</v>
      </c>
      <c r="F50" s="127">
        <f t="shared" si="15"/>
        <v>0.06001896762</v>
      </c>
      <c r="G50" s="118">
        <v>13.0</v>
      </c>
      <c r="H50" s="128">
        <f t="shared" si="16"/>
        <v>59</v>
      </c>
      <c r="I50" s="119">
        <f t="shared" si="1"/>
        <v>72</v>
      </c>
      <c r="J50" s="101">
        <f t="shared" si="2"/>
        <v>443</v>
      </c>
      <c r="K50" s="102">
        <f t="shared" si="13"/>
        <v>9224</v>
      </c>
      <c r="L50" s="103">
        <f t="shared" si="10"/>
        <v>360</v>
      </c>
      <c r="M50" s="117">
        <v>1040.0</v>
      </c>
      <c r="N50" s="111">
        <f t="shared" si="3"/>
        <v>1400</v>
      </c>
      <c r="O50" s="114">
        <f t="shared" si="23"/>
        <v>7824</v>
      </c>
      <c r="P50" s="83"/>
      <c r="Q50" s="106">
        <f t="shared" si="5"/>
        <v>240.333507</v>
      </c>
      <c r="R50" s="107">
        <f t="shared" si="6"/>
        <v>0.0002403397691</v>
      </c>
      <c r="S50" s="83"/>
      <c r="T50" s="129">
        <f t="shared" si="17"/>
        <v>0.2571428571</v>
      </c>
      <c r="U50" s="130">
        <f t="shared" si="18"/>
        <v>0.7428571429</v>
      </c>
      <c r="V50" s="83"/>
      <c r="W50" s="131">
        <f t="shared" si="19"/>
        <v>0.03902862099</v>
      </c>
      <c r="X50" s="132">
        <f t="shared" si="20"/>
        <v>0.1127493495</v>
      </c>
      <c r="Y50" s="133">
        <f t="shared" si="21"/>
        <v>0.1517779705</v>
      </c>
      <c r="Z50" s="134">
        <f t="shared" si="22"/>
        <v>0.8482220295</v>
      </c>
    </row>
    <row r="51" ht="17.25" customHeight="1">
      <c r="A51" s="93">
        <v>43941.0</v>
      </c>
      <c r="B51" s="94">
        <v>306.0</v>
      </c>
      <c r="C51" s="95">
        <v>0.0</v>
      </c>
      <c r="D51" s="113">
        <f t="shared" si="9"/>
        <v>0.03317432784</v>
      </c>
      <c r="E51" s="126">
        <f t="shared" si="14"/>
        <v>0.03911042945</v>
      </c>
      <c r="F51" s="127">
        <f t="shared" si="15"/>
        <v>0.02466768916</v>
      </c>
      <c r="G51" s="118">
        <v>20.0</v>
      </c>
      <c r="H51" s="128">
        <f t="shared" si="16"/>
        <v>93</v>
      </c>
      <c r="I51" s="119">
        <f t="shared" si="1"/>
        <v>113</v>
      </c>
      <c r="J51" s="101">
        <f t="shared" si="2"/>
        <v>193</v>
      </c>
      <c r="K51" s="102">
        <f t="shared" si="13"/>
        <v>9530</v>
      </c>
      <c r="L51" s="103">
        <f t="shared" si="10"/>
        <v>380</v>
      </c>
      <c r="M51" s="117">
        <v>1133.0</v>
      </c>
      <c r="N51" s="111">
        <f t="shared" si="3"/>
        <v>1513</v>
      </c>
      <c r="O51" s="114">
        <f t="shared" si="23"/>
        <v>8017</v>
      </c>
      <c r="P51" s="83"/>
      <c r="Q51" s="106">
        <f t="shared" si="5"/>
        <v>248.3064096</v>
      </c>
      <c r="R51" s="107">
        <f t="shared" si="6"/>
        <v>0.0002483128794</v>
      </c>
      <c r="S51" s="83"/>
      <c r="T51" s="129">
        <f t="shared" si="17"/>
        <v>0.2511566424</v>
      </c>
      <c r="U51" s="130">
        <f t="shared" si="18"/>
        <v>0.7488433576</v>
      </c>
      <c r="V51" s="83"/>
      <c r="W51" s="131">
        <f t="shared" si="19"/>
        <v>0.03987408185</v>
      </c>
      <c r="X51" s="132">
        <f t="shared" si="20"/>
        <v>0.118887723</v>
      </c>
      <c r="Y51" s="133">
        <f t="shared" si="21"/>
        <v>0.1587618048</v>
      </c>
      <c r="Z51" s="134">
        <f t="shared" si="22"/>
        <v>0.8412381952</v>
      </c>
    </row>
    <row r="52" ht="17.25" customHeight="1">
      <c r="A52" s="93">
        <v>43942.0</v>
      </c>
      <c r="B52" s="94">
        <v>263.0</v>
      </c>
      <c r="C52" s="95">
        <v>0.0</v>
      </c>
      <c r="D52" s="113">
        <f t="shared" si="9"/>
        <v>0.02759706191</v>
      </c>
      <c r="E52" s="126">
        <f t="shared" si="14"/>
        <v>0.03280528876</v>
      </c>
      <c r="F52" s="127">
        <f t="shared" si="15"/>
        <v>0.009854060122</v>
      </c>
      <c r="G52" s="118">
        <v>20.0</v>
      </c>
      <c r="H52" s="128">
        <f t="shared" si="16"/>
        <v>164</v>
      </c>
      <c r="I52" s="119">
        <f t="shared" si="1"/>
        <v>184</v>
      </c>
      <c r="J52" s="101">
        <f t="shared" si="2"/>
        <v>79</v>
      </c>
      <c r="K52" s="102">
        <f t="shared" si="13"/>
        <v>9793</v>
      </c>
      <c r="L52" s="103">
        <f t="shared" si="10"/>
        <v>400</v>
      </c>
      <c r="M52" s="117">
        <v>1297.0</v>
      </c>
      <c r="N52" s="111">
        <f t="shared" si="3"/>
        <v>1697</v>
      </c>
      <c r="O52" s="114">
        <f t="shared" si="23"/>
        <v>8096</v>
      </c>
      <c r="P52" s="83"/>
      <c r="Q52" s="106">
        <f t="shared" si="5"/>
        <v>255.1589369</v>
      </c>
      <c r="R52" s="107">
        <f t="shared" si="6"/>
        <v>0.0002551655853</v>
      </c>
      <c r="S52" s="83"/>
      <c r="T52" s="129">
        <f t="shared" si="17"/>
        <v>0.2357100766</v>
      </c>
      <c r="U52" s="130">
        <f t="shared" si="18"/>
        <v>0.7642899234</v>
      </c>
      <c r="V52" s="83"/>
      <c r="W52" s="131">
        <f t="shared" si="19"/>
        <v>0.04084550189</v>
      </c>
      <c r="X52" s="132">
        <f t="shared" si="20"/>
        <v>0.1324415399</v>
      </c>
      <c r="Y52" s="133">
        <f t="shared" si="21"/>
        <v>0.1732870418</v>
      </c>
      <c r="Z52" s="134">
        <f t="shared" si="22"/>
        <v>0.8267129582</v>
      </c>
    </row>
    <row r="53" ht="17.25" customHeight="1">
      <c r="A53" s="93">
        <v>43943.0</v>
      </c>
      <c r="B53" s="94">
        <v>313.0</v>
      </c>
      <c r="C53" s="95">
        <v>0.0</v>
      </c>
      <c r="D53" s="112">
        <f t="shared" si="9"/>
        <v>0.03196160523</v>
      </c>
      <c r="E53" s="135">
        <f t="shared" si="14"/>
        <v>0.03866106719</v>
      </c>
      <c r="F53" s="127">
        <f t="shared" si="15"/>
        <v>0.008893280632</v>
      </c>
      <c r="G53" s="118">
        <v>25.0</v>
      </c>
      <c r="H53" s="128">
        <f t="shared" si="16"/>
        <v>216</v>
      </c>
      <c r="I53" s="119">
        <f t="shared" si="1"/>
        <v>241</v>
      </c>
      <c r="J53" s="101">
        <f t="shared" si="2"/>
        <v>72</v>
      </c>
      <c r="K53" s="102">
        <f t="shared" si="13"/>
        <v>10106</v>
      </c>
      <c r="L53" s="103">
        <f t="shared" si="10"/>
        <v>425</v>
      </c>
      <c r="M53" s="117">
        <v>1513.0</v>
      </c>
      <c r="N53" s="111">
        <f t="shared" si="3"/>
        <v>1938</v>
      </c>
      <c r="O53" s="114">
        <f t="shared" si="23"/>
        <v>8168</v>
      </c>
      <c r="P53" s="83"/>
      <c r="Q53" s="106">
        <f t="shared" si="5"/>
        <v>263.3142262</v>
      </c>
      <c r="R53" s="107">
        <f t="shared" si="6"/>
        <v>0.0002633210871</v>
      </c>
      <c r="S53" s="83"/>
      <c r="T53" s="129">
        <f t="shared" si="17"/>
        <v>0.2192982456</v>
      </c>
      <c r="U53" s="130">
        <f t="shared" si="18"/>
        <v>0.7807017544</v>
      </c>
      <c r="V53" s="83"/>
      <c r="W53" s="131">
        <f t="shared" si="19"/>
        <v>0.04205422521</v>
      </c>
      <c r="X53" s="132">
        <f t="shared" si="20"/>
        <v>0.1497130418</v>
      </c>
      <c r="Y53" s="133">
        <f t="shared" si="21"/>
        <v>0.191767267</v>
      </c>
      <c r="Z53" s="134">
        <f t="shared" si="22"/>
        <v>0.808232733</v>
      </c>
    </row>
    <row r="54" ht="17.25" customHeight="1">
      <c r="A54" s="93">
        <v>43944.0</v>
      </c>
      <c r="B54" s="94">
        <v>342.0</v>
      </c>
      <c r="C54" s="95">
        <v>0.0</v>
      </c>
      <c r="D54" s="112">
        <f t="shared" si="9"/>
        <v>0.03384128241</v>
      </c>
      <c r="E54" s="135">
        <f t="shared" si="14"/>
        <v>0.04187071499</v>
      </c>
      <c r="F54" s="127">
        <f t="shared" si="15"/>
        <v>0.01065132223</v>
      </c>
      <c r="G54" s="118">
        <v>28.0</v>
      </c>
      <c r="H54" s="128">
        <f t="shared" si="16"/>
        <v>227</v>
      </c>
      <c r="I54" s="119">
        <f t="shared" si="1"/>
        <v>255</v>
      </c>
      <c r="J54" s="101">
        <f t="shared" si="2"/>
        <v>87</v>
      </c>
      <c r="K54" s="102">
        <f t="shared" si="13"/>
        <v>10448</v>
      </c>
      <c r="L54" s="103">
        <f t="shared" si="10"/>
        <v>453</v>
      </c>
      <c r="M54" s="117">
        <v>1740.0</v>
      </c>
      <c r="N54" s="111">
        <f t="shared" si="3"/>
        <v>2193</v>
      </c>
      <c r="O54" s="114">
        <f t="shared" si="23"/>
        <v>8255</v>
      </c>
      <c r="P54" s="83"/>
      <c r="Q54" s="106">
        <f t="shared" si="5"/>
        <v>272.2251172</v>
      </c>
      <c r="R54" s="107">
        <f t="shared" si="6"/>
        <v>0.0002722322103</v>
      </c>
      <c r="S54" s="83"/>
      <c r="T54" s="129">
        <f t="shared" si="17"/>
        <v>0.2065663475</v>
      </c>
      <c r="U54" s="130">
        <f t="shared" si="18"/>
        <v>0.7934336525</v>
      </c>
      <c r="V54" s="83"/>
      <c r="W54" s="131">
        <f t="shared" si="19"/>
        <v>0.0433575804</v>
      </c>
      <c r="X54" s="132">
        <f t="shared" si="20"/>
        <v>0.1665390505</v>
      </c>
      <c r="Y54" s="133">
        <f t="shared" si="21"/>
        <v>0.2098966309</v>
      </c>
      <c r="Z54" s="134">
        <f t="shared" si="22"/>
        <v>0.7901033691</v>
      </c>
    </row>
    <row r="55" ht="17.25" customHeight="1">
      <c r="A55" s="93">
        <v>43945.0</v>
      </c>
      <c r="B55" s="94">
        <v>381.0</v>
      </c>
      <c r="C55" s="95">
        <v>0.0</v>
      </c>
      <c r="D55" s="112">
        <f t="shared" si="9"/>
        <v>0.03646630934</v>
      </c>
      <c r="E55" s="135">
        <f t="shared" si="14"/>
        <v>0.04615384615</v>
      </c>
      <c r="F55" s="127">
        <f t="shared" si="15"/>
        <v>0.01659600242</v>
      </c>
      <c r="G55" s="118">
        <v>40.0</v>
      </c>
      <c r="H55" s="128">
        <f t="shared" si="16"/>
        <v>204</v>
      </c>
      <c r="I55" s="119">
        <f t="shared" si="1"/>
        <v>244</v>
      </c>
      <c r="J55" s="101">
        <f t="shared" si="2"/>
        <v>137</v>
      </c>
      <c r="K55" s="102">
        <f t="shared" si="13"/>
        <v>10829</v>
      </c>
      <c r="L55" s="103">
        <f t="shared" si="10"/>
        <v>493</v>
      </c>
      <c r="M55" s="117">
        <v>1944.0</v>
      </c>
      <c r="N55" s="111">
        <f t="shared" si="3"/>
        <v>2437</v>
      </c>
      <c r="O55" s="114">
        <f t="shared" si="23"/>
        <v>8392</v>
      </c>
      <c r="P55" s="83"/>
      <c r="Q55" s="106">
        <f t="shared" si="5"/>
        <v>282.1521626</v>
      </c>
      <c r="R55" s="107">
        <f t="shared" si="6"/>
        <v>0.0002821595143</v>
      </c>
      <c r="S55" s="83"/>
      <c r="T55" s="129">
        <f t="shared" si="17"/>
        <v>0.2022979073</v>
      </c>
      <c r="U55" s="130">
        <f t="shared" si="18"/>
        <v>0.7977020927</v>
      </c>
      <c r="V55" s="83"/>
      <c r="W55" s="131">
        <f t="shared" si="19"/>
        <v>0.04552590267</v>
      </c>
      <c r="X55" s="132">
        <f t="shared" si="20"/>
        <v>0.179517961</v>
      </c>
      <c r="Y55" s="133">
        <f t="shared" si="21"/>
        <v>0.2250438637</v>
      </c>
      <c r="Z55" s="134">
        <f t="shared" si="22"/>
        <v>0.7749561363</v>
      </c>
    </row>
    <row r="56" ht="17.25" customHeight="1">
      <c r="A56" s="93">
        <v>43946.0</v>
      </c>
      <c r="B56" s="94">
        <v>381.0</v>
      </c>
      <c r="C56" s="95">
        <v>0.0</v>
      </c>
      <c r="D56" s="113">
        <f t="shared" si="9"/>
        <v>0.03518330409</v>
      </c>
      <c r="E56" s="126">
        <f t="shared" si="14"/>
        <v>0.04540038132</v>
      </c>
      <c r="F56" s="127">
        <f t="shared" si="15"/>
        <v>0.02013822688</v>
      </c>
      <c r="G56" s="118">
        <v>30.0</v>
      </c>
      <c r="H56" s="128">
        <f t="shared" si="16"/>
        <v>182</v>
      </c>
      <c r="I56" s="119">
        <f t="shared" si="1"/>
        <v>212</v>
      </c>
      <c r="J56" s="101">
        <f t="shared" si="2"/>
        <v>169</v>
      </c>
      <c r="K56" s="102">
        <f t="shared" si="13"/>
        <v>11210</v>
      </c>
      <c r="L56" s="103">
        <f t="shared" si="10"/>
        <v>523</v>
      </c>
      <c r="M56" s="117">
        <v>2126.0</v>
      </c>
      <c r="N56" s="111">
        <f t="shared" si="3"/>
        <v>2649</v>
      </c>
      <c r="O56" s="114">
        <f t="shared" si="23"/>
        <v>8561</v>
      </c>
      <c r="P56" s="83"/>
      <c r="Q56" s="106">
        <f t="shared" si="5"/>
        <v>292.0792079</v>
      </c>
      <c r="R56" s="107">
        <f t="shared" si="6"/>
        <v>0.0002920868183</v>
      </c>
      <c r="S56" s="83"/>
      <c r="T56" s="129">
        <f t="shared" si="17"/>
        <v>0.1974329936</v>
      </c>
      <c r="U56" s="130">
        <f t="shared" si="18"/>
        <v>0.8025670064</v>
      </c>
      <c r="V56" s="83"/>
      <c r="W56" s="131">
        <f t="shared" si="19"/>
        <v>0.04665477252</v>
      </c>
      <c r="X56" s="132">
        <f t="shared" si="20"/>
        <v>0.1896520963</v>
      </c>
      <c r="Y56" s="133">
        <f t="shared" si="21"/>
        <v>0.2363068689</v>
      </c>
      <c r="Z56" s="134">
        <f t="shared" si="22"/>
        <v>0.7636931311</v>
      </c>
    </row>
    <row r="57" ht="17.25" customHeight="1">
      <c r="A57" s="93">
        <v>43947.0</v>
      </c>
      <c r="B57" s="94">
        <v>344.0</v>
      </c>
      <c r="C57" s="95">
        <v>0.0</v>
      </c>
      <c r="D57" s="113">
        <f t="shared" si="9"/>
        <v>0.03068688671</v>
      </c>
      <c r="E57" s="126">
        <f t="shared" si="14"/>
        <v>0.0401822217</v>
      </c>
      <c r="F57" s="127">
        <f t="shared" si="15"/>
        <v>0.02254409532</v>
      </c>
      <c r="G57" s="118">
        <v>12.0</v>
      </c>
      <c r="H57" s="128">
        <f t="shared" si="16"/>
        <v>139</v>
      </c>
      <c r="I57" s="119">
        <f t="shared" si="1"/>
        <v>151</v>
      </c>
      <c r="J57" s="101">
        <f t="shared" si="2"/>
        <v>193</v>
      </c>
      <c r="K57" s="102">
        <f t="shared" si="13"/>
        <v>11554</v>
      </c>
      <c r="L57" s="103">
        <f t="shared" si="10"/>
        <v>535</v>
      </c>
      <c r="M57" s="117">
        <v>2265.0</v>
      </c>
      <c r="N57" s="111">
        <f t="shared" si="3"/>
        <v>2800</v>
      </c>
      <c r="O57" s="114">
        <f t="shared" si="23"/>
        <v>8754</v>
      </c>
      <c r="P57" s="83"/>
      <c r="Q57" s="106">
        <f t="shared" si="5"/>
        <v>301.0422095</v>
      </c>
      <c r="R57" s="107">
        <f t="shared" si="6"/>
        <v>0.0003010500534</v>
      </c>
      <c r="S57" s="83"/>
      <c r="T57" s="129">
        <f t="shared" si="17"/>
        <v>0.1910714286</v>
      </c>
      <c r="U57" s="130">
        <f t="shared" si="18"/>
        <v>0.8089285714</v>
      </c>
      <c r="V57" s="83"/>
      <c r="W57" s="131">
        <f t="shared" si="19"/>
        <v>0.0463043102</v>
      </c>
      <c r="X57" s="132">
        <f t="shared" si="20"/>
        <v>0.1960360048</v>
      </c>
      <c r="Y57" s="133">
        <f t="shared" si="21"/>
        <v>0.242340315</v>
      </c>
      <c r="Z57" s="134">
        <f t="shared" si="22"/>
        <v>0.757659685</v>
      </c>
    </row>
    <row r="58" ht="17.25" customHeight="1">
      <c r="A58" s="93">
        <v>43948.0</v>
      </c>
      <c r="B58" s="94">
        <v>285.0</v>
      </c>
      <c r="C58" s="95">
        <v>0.0</v>
      </c>
      <c r="D58" s="113">
        <f t="shared" si="9"/>
        <v>0.02466678207</v>
      </c>
      <c r="E58" s="126">
        <f t="shared" si="14"/>
        <v>0.03255654558</v>
      </c>
      <c r="F58" s="127">
        <f t="shared" si="15"/>
        <v>0.006625542609</v>
      </c>
      <c r="G58" s="118">
        <v>26.0</v>
      </c>
      <c r="H58" s="128">
        <f t="shared" si="16"/>
        <v>201</v>
      </c>
      <c r="I58" s="119">
        <f t="shared" si="1"/>
        <v>227</v>
      </c>
      <c r="J58" s="101">
        <f t="shared" si="2"/>
        <v>58</v>
      </c>
      <c r="K58" s="102">
        <f t="shared" si="13"/>
        <v>11839</v>
      </c>
      <c r="L58" s="103">
        <f t="shared" si="10"/>
        <v>561</v>
      </c>
      <c r="M58" s="117">
        <v>2466.0</v>
      </c>
      <c r="N58" s="111">
        <f t="shared" si="3"/>
        <v>3027</v>
      </c>
      <c r="O58" s="114">
        <f t="shared" si="23"/>
        <v>8812</v>
      </c>
      <c r="P58" s="83"/>
      <c r="Q58" s="106">
        <f t="shared" si="5"/>
        <v>308.4679521</v>
      </c>
      <c r="R58" s="107">
        <f t="shared" si="6"/>
        <v>0.0003084759895</v>
      </c>
      <c r="S58" s="83"/>
      <c r="T58" s="129">
        <f t="shared" si="17"/>
        <v>0.1853320119</v>
      </c>
      <c r="U58" s="130">
        <f t="shared" si="18"/>
        <v>0.8146679881</v>
      </c>
      <c r="V58" s="83"/>
      <c r="W58" s="131">
        <f t="shared" si="19"/>
        <v>0.04738575893</v>
      </c>
      <c r="X58" s="132">
        <f t="shared" si="20"/>
        <v>0.2082946195</v>
      </c>
      <c r="Y58" s="133">
        <f t="shared" si="21"/>
        <v>0.2556803784</v>
      </c>
      <c r="Z58" s="134">
        <f t="shared" si="22"/>
        <v>0.7443196216</v>
      </c>
    </row>
    <row r="59" ht="17.25" customHeight="1">
      <c r="A59" s="93">
        <v>43949.0</v>
      </c>
      <c r="B59" s="94">
        <v>316.0</v>
      </c>
      <c r="C59" s="95">
        <v>0.0</v>
      </c>
      <c r="D59" s="112">
        <f t="shared" si="9"/>
        <v>0.02669144353</v>
      </c>
      <c r="E59" s="135">
        <f t="shared" si="14"/>
        <v>0.03586019065</v>
      </c>
      <c r="F59" s="127">
        <f t="shared" si="15"/>
        <v>0.01055379029</v>
      </c>
      <c r="G59" s="118">
        <v>34.0</v>
      </c>
      <c r="H59" s="128">
        <f t="shared" si="16"/>
        <v>189</v>
      </c>
      <c r="I59" s="119">
        <f t="shared" si="1"/>
        <v>223</v>
      </c>
      <c r="J59" s="101">
        <f t="shared" si="2"/>
        <v>93</v>
      </c>
      <c r="K59" s="102">
        <f t="shared" si="13"/>
        <v>12155</v>
      </c>
      <c r="L59" s="103">
        <f t="shared" si="10"/>
        <v>595</v>
      </c>
      <c r="M59" s="117">
        <v>2655.0</v>
      </c>
      <c r="N59" s="111">
        <f t="shared" si="3"/>
        <v>3250</v>
      </c>
      <c r="O59" s="114">
        <f t="shared" si="23"/>
        <v>8905</v>
      </c>
      <c r="P59" s="83"/>
      <c r="Q59" s="106">
        <f t="shared" si="5"/>
        <v>316.701407</v>
      </c>
      <c r="R59" s="107">
        <f t="shared" si="6"/>
        <v>0.0003167096589</v>
      </c>
      <c r="S59" s="83"/>
      <c r="T59" s="129">
        <f t="shared" si="17"/>
        <v>0.1830769231</v>
      </c>
      <c r="U59" s="130">
        <f t="shared" si="18"/>
        <v>0.8169230769</v>
      </c>
      <c r="V59" s="83"/>
      <c r="W59" s="131">
        <f t="shared" si="19"/>
        <v>0.04895104895</v>
      </c>
      <c r="X59" s="132">
        <f t="shared" si="20"/>
        <v>0.2184286302</v>
      </c>
      <c r="Y59" s="133">
        <f t="shared" si="21"/>
        <v>0.2673796791</v>
      </c>
      <c r="Z59" s="134">
        <f t="shared" si="22"/>
        <v>0.7326203209</v>
      </c>
    </row>
    <row r="60" ht="17.25" customHeight="1">
      <c r="A60" s="93">
        <v>43950.0</v>
      </c>
      <c r="B60" s="94">
        <v>422.0</v>
      </c>
      <c r="C60" s="95">
        <v>0.0</v>
      </c>
      <c r="D60" s="112">
        <f t="shared" si="9"/>
        <v>0.03471822295</v>
      </c>
      <c r="E60" s="135">
        <f t="shared" si="14"/>
        <v>0.04738910724</v>
      </c>
      <c r="F60" s="127">
        <f t="shared" si="15"/>
        <v>0.002695115104</v>
      </c>
      <c r="G60" s="118">
        <v>28.0</v>
      </c>
      <c r="H60" s="128">
        <f t="shared" si="16"/>
        <v>370</v>
      </c>
      <c r="I60" s="119">
        <f t="shared" si="1"/>
        <v>398</v>
      </c>
      <c r="J60" s="101">
        <f t="shared" si="2"/>
        <v>24</v>
      </c>
      <c r="K60" s="102">
        <f t="shared" si="13"/>
        <v>12577</v>
      </c>
      <c r="L60" s="103">
        <f t="shared" si="10"/>
        <v>623</v>
      </c>
      <c r="M60" s="117">
        <v>3025.0</v>
      </c>
      <c r="N60" s="111">
        <f t="shared" si="3"/>
        <v>3648</v>
      </c>
      <c r="O60" s="114">
        <f t="shared" si="23"/>
        <v>8929</v>
      </c>
      <c r="P60" s="83"/>
      <c r="Q60" s="106">
        <f t="shared" si="5"/>
        <v>327.696717</v>
      </c>
      <c r="R60" s="107">
        <f t="shared" si="6"/>
        <v>0.0003277052555</v>
      </c>
      <c r="S60" s="83"/>
      <c r="T60" s="129">
        <f t="shared" si="17"/>
        <v>0.1707785088</v>
      </c>
      <c r="U60" s="130">
        <f t="shared" si="18"/>
        <v>0.8292214912</v>
      </c>
      <c r="V60" s="83"/>
      <c r="W60" s="131">
        <f t="shared" si="19"/>
        <v>0.04953486523</v>
      </c>
      <c r="X60" s="132">
        <f t="shared" si="20"/>
        <v>0.2405184066</v>
      </c>
      <c r="Y60" s="133">
        <f t="shared" si="21"/>
        <v>0.2900532718</v>
      </c>
      <c r="Z60" s="134">
        <f t="shared" si="22"/>
        <v>0.7099467282</v>
      </c>
    </row>
    <row r="61" ht="17.25" customHeight="1">
      <c r="A61" s="93">
        <v>43951.0</v>
      </c>
      <c r="B61" s="94">
        <v>300.0</v>
      </c>
      <c r="C61" s="95">
        <v>0.0</v>
      </c>
      <c r="D61" s="137">
        <f t="shared" si="9"/>
        <v>0.02385306512</v>
      </c>
      <c r="E61" s="126">
        <f t="shared" si="14"/>
        <v>0.03359838728</v>
      </c>
      <c r="F61" s="127">
        <f t="shared" si="15"/>
        <v>0.007727629074</v>
      </c>
      <c r="G61" s="118">
        <v>20.0</v>
      </c>
      <c r="H61" s="128">
        <f t="shared" si="16"/>
        <v>211</v>
      </c>
      <c r="I61" s="119">
        <f t="shared" si="1"/>
        <v>231</v>
      </c>
      <c r="J61" s="101">
        <f t="shared" si="2"/>
        <v>69</v>
      </c>
      <c r="K61" s="102">
        <f t="shared" si="13"/>
        <v>12877</v>
      </c>
      <c r="L61" s="103">
        <f t="shared" si="10"/>
        <v>643</v>
      </c>
      <c r="M61" s="117">
        <v>3236.0</v>
      </c>
      <c r="N61" s="111">
        <f t="shared" si="3"/>
        <v>3879</v>
      </c>
      <c r="O61" s="114">
        <f t="shared" si="23"/>
        <v>8998</v>
      </c>
      <c r="P61" s="83"/>
      <c r="Q61" s="106">
        <f t="shared" si="5"/>
        <v>335.5132882</v>
      </c>
      <c r="R61" s="107">
        <f t="shared" si="6"/>
        <v>0.0003355220303</v>
      </c>
      <c r="S61" s="83"/>
      <c r="T61" s="129">
        <f t="shared" si="17"/>
        <v>0.1657643723</v>
      </c>
      <c r="U61" s="130">
        <f t="shared" si="18"/>
        <v>0.8342356277</v>
      </c>
      <c r="V61" s="83"/>
      <c r="W61" s="131">
        <f t="shared" si="19"/>
        <v>0.04993399084</v>
      </c>
      <c r="X61" s="132">
        <f t="shared" si="20"/>
        <v>0.2513007688</v>
      </c>
      <c r="Y61" s="133">
        <f t="shared" si="21"/>
        <v>0.3012347596</v>
      </c>
      <c r="Z61" s="134">
        <f t="shared" si="22"/>
        <v>0.6987652404</v>
      </c>
    </row>
    <row r="62" ht="17.25" customHeight="1">
      <c r="A62" s="93">
        <v>43952.0</v>
      </c>
      <c r="B62" s="94">
        <v>228.0</v>
      </c>
      <c r="C62" s="95">
        <v>0.0</v>
      </c>
      <c r="D62" s="137">
        <f t="shared" si="9"/>
        <v>0.01770598742</v>
      </c>
      <c r="E62" s="126">
        <f t="shared" si="14"/>
        <v>0.02533896421</v>
      </c>
      <c r="F62" s="138">
        <f t="shared" si="15"/>
        <v>-0.003778617471</v>
      </c>
      <c r="G62" s="118">
        <v>7.0</v>
      </c>
      <c r="H62" s="128">
        <f t="shared" si="16"/>
        <v>255</v>
      </c>
      <c r="I62" s="119">
        <f t="shared" si="1"/>
        <v>262</v>
      </c>
      <c r="J62" s="139">
        <f t="shared" si="2"/>
        <v>-34</v>
      </c>
      <c r="K62" s="102">
        <f t="shared" si="13"/>
        <v>13105</v>
      </c>
      <c r="L62" s="103">
        <f t="shared" si="10"/>
        <v>650</v>
      </c>
      <c r="M62" s="117">
        <v>3491.0</v>
      </c>
      <c r="N62" s="111">
        <f t="shared" si="3"/>
        <v>4141</v>
      </c>
      <c r="O62" s="114">
        <f t="shared" si="23"/>
        <v>8964</v>
      </c>
      <c r="P62" s="83"/>
      <c r="Q62" s="106">
        <f t="shared" si="5"/>
        <v>341.4538822</v>
      </c>
      <c r="R62" s="107">
        <f t="shared" si="6"/>
        <v>0.0003414627791</v>
      </c>
      <c r="S62" s="83"/>
      <c r="T62" s="129">
        <f t="shared" si="17"/>
        <v>0.1569669162</v>
      </c>
      <c r="U62" s="130">
        <f t="shared" si="18"/>
        <v>0.8430330838</v>
      </c>
      <c r="V62" s="83"/>
      <c r="W62" s="131">
        <f t="shared" si="19"/>
        <v>0.04959938955</v>
      </c>
      <c r="X62" s="132">
        <f t="shared" si="20"/>
        <v>0.2663868752</v>
      </c>
      <c r="Y62" s="133">
        <f t="shared" si="21"/>
        <v>0.3159862648</v>
      </c>
      <c r="Z62" s="134">
        <f t="shared" si="22"/>
        <v>0.6840137352</v>
      </c>
    </row>
    <row r="63" ht="17.25" customHeight="1">
      <c r="A63" s="93">
        <v>43953.0</v>
      </c>
      <c r="B63" s="94">
        <v>270.0</v>
      </c>
      <c r="C63" s="95">
        <v>0.0</v>
      </c>
      <c r="D63" s="112">
        <f t="shared" si="9"/>
        <v>0.02060282335</v>
      </c>
      <c r="E63" s="135">
        <f t="shared" si="14"/>
        <v>0.03012048193</v>
      </c>
      <c r="F63" s="138">
        <f t="shared" si="15"/>
        <v>-0.001450245426</v>
      </c>
      <c r="G63" s="118">
        <v>12.0</v>
      </c>
      <c r="H63" s="128">
        <f t="shared" si="16"/>
        <v>271</v>
      </c>
      <c r="I63" s="119">
        <f t="shared" si="1"/>
        <v>283</v>
      </c>
      <c r="J63" s="139">
        <f t="shared" si="2"/>
        <v>-13</v>
      </c>
      <c r="K63" s="102">
        <f t="shared" si="13"/>
        <v>13375</v>
      </c>
      <c r="L63" s="103">
        <f t="shared" si="10"/>
        <v>662</v>
      </c>
      <c r="M63" s="117">
        <v>3762.0</v>
      </c>
      <c r="N63" s="111">
        <f t="shared" si="3"/>
        <v>4424</v>
      </c>
      <c r="O63" s="114">
        <f t="shared" si="23"/>
        <v>8951</v>
      </c>
      <c r="P63" s="83"/>
      <c r="Q63" s="106">
        <f t="shared" si="5"/>
        <v>348.4887962</v>
      </c>
      <c r="R63" s="107">
        <f t="shared" si="6"/>
        <v>0.0003484978764</v>
      </c>
      <c r="S63" s="83"/>
      <c r="T63" s="129">
        <f t="shared" si="17"/>
        <v>0.1496383363</v>
      </c>
      <c r="U63" s="130">
        <f t="shared" si="18"/>
        <v>0.8503616637</v>
      </c>
      <c r="V63" s="83"/>
      <c r="W63" s="131">
        <f t="shared" si="19"/>
        <v>0.0494953271</v>
      </c>
      <c r="X63" s="132">
        <f t="shared" si="20"/>
        <v>0.281271028</v>
      </c>
      <c r="Y63" s="133">
        <f t="shared" si="21"/>
        <v>0.3307663551</v>
      </c>
      <c r="Z63" s="134">
        <f t="shared" si="22"/>
        <v>0.6692336449</v>
      </c>
    </row>
    <row r="64" ht="17.25" customHeight="1">
      <c r="A64" s="93">
        <v>43954.0</v>
      </c>
      <c r="B64" s="94">
        <v>318.0</v>
      </c>
      <c r="C64" s="95">
        <v>0.0</v>
      </c>
      <c r="D64" s="112">
        <f t="shared" si="9"/>
        <v>0.02377570093</v>
      </c>
      <c r="E64" s="135">
        <f t="shared" si="14"/>
        <v>0.03552675679</v>
      </c>
      <c r="F64" s="127">
        <f t="shared" si="15"/>
        <v>0.01340632332</v>
      </c>
      <c r="G64" s="118">
        <v>15.0</v>
      </c>
      <c r="H64" s="128">
        <f t="shared" si="16"/>
        <v>183</v>
      </c>
      <c r="I64" s="119">
        <f t="shared" si="1"/>
        <v>198</v>
      </c>
      <c r="J64" s="101">
        <f t="shared" si="2"/>
        <v>120</v>
      </c>
      <c r="K64" s="102">
        <f t="shared" si="13"/>
        <v>13693</v>
      </c>
      <c r="L64" s="103">
        <f t="shared" si="10"/>
        <v>677</v>
      </c>
      <c r="M64" s="117">
        <v>3945.0</v>
      </c>
      <c r="N64" s="111">
        <f t="shared" si="3"/>
        <v>4622</v>
      </c>
      <c r="O64" s="114">
        <f t="shared" si="23"/>
        <v>9071</v>
      </c>
      <c r="P64" s="83"/>
      <c r="Q64" s="106">
        <f t="shared" si="5"/>
        <v>356.7743616</v>
      </c>
      <c r="R64" s="107">
        <f t="shared" si="6"/>
        <v>0.0003567836577</v>
      </c>
      <c r="S64" s="83"/>
      <c r="T64" s="129">
        <f t="shared" si="17"/>
        <v>0.1464733881</v>
      </c>
      <c r="U64" s="130">
        <f t="shared" si="18"/>
        <v>0.8535266119</v>
      </c>
      <c r="V64" s="83"/>
      <c r="W64" s="131">
        <f t="shared" si="19"/>
        <v>0.04944132038</v>
      </c>
      <c r="X64" s="132">
        <f t="shared" si="20"/>
        <v>0.2881034105</v>
      </c>
      <c r="Y64" s="133">
        <f t="shared" si="21"/>
        <v>0.3375447309</v>
      </c>
      <c r="Z64" s="134">
        <f t="shared" si="22"/>
        <v>0.6624552691</v>
      </c>
    </row>
    <row r="65" ht="17.25" customHeight="1">
      <c r="A65" s="93">
        <v>43955.0</v>
      </c>
      <c r="B65" s="94">
        <v>313.0</v>
      </c>
      <c r="C65" s="95">
        <v>0.0</v>
      </c>
      <c r="D65" s="113">
        <f t="shared" si="9"/>
        <v>0.0228583948</v>
      </c>
      <c r="E65" s="126">
        <f t="shared" si="14"/>
        <v>0.03450556719</v>
      </c>
      <c r="F65" s="127">
        <f t="shared" si="15"/>
        <v>0.01587476574</v>
      </c>
      <c r="G65" s="118">
        <v>19.0</v>
      </c>
      <c r="H65" s="128">
        <f t="shared" si="16"/>
        <v>150</v>
      </c>
      <c r="I65" s="119">
        <f t="shared" si="1"/>
        <v>169</v>
      </c>
      <c r="J65" s="101">
        <f t="shared" si="2"/>
        <v>144</v>
      </c>
      <c r="K65" s="102">
        <f t="shared" si="13"/>
        <v>14006</v>
      </c>
      <c r="L65" s="103">
        <f t="shared" si="10"/>
        <v>696</v>
      </c>
      <c r="M65" s="117">
        <v>4095.0</v>
      </c>
      <c r="N65" s="111">
        <f t="shared" si="3"/>
        <v>4791</v>
      </c>
      <c r="O65" s="114">
        <f t="shared" si="23"/>
        <v>9215</v>
      </c>
      <c r="P65" s="83"/>
      <c r="Q65" s="106">
        <f t="shared" si="5"/>
        <v>364.9296509</v>
      </c>
      <c r="R65" s="107">
        <f t="shared" si="6"/>
        <v>0.0003649391594</v>
      </c>
      <c r="S65" s="83"/>
      <c r="T65" s="129">
        <f t="shared" si="17"/>
        <v>0.1452723857</v>
      </c>
      <c r="U65" s="130">
        <f t="shared" si="18"/>
        <v>0.8547276143</v>
      </c>
      <c r="V65" s="83"/>
      <c r="W65" s="131">
        <f t="shared" si="19"/>
        <v>0.04969298872</v>
      </c>
      <c r="X65" s="132">
        <f t="shared" si="20"/>
        <v>0.2923746966</v>
      </c>
      <c r="Y65" s="133">
        <f t="shared" si="21"/>
        <v>0.3420676853</v>
      </c>
      <c r="Z65" s="134">
        <f t="shared" si="22"/>
        <v>0.6579323147</v>
      </c>
    </row>
    <row r="66" ht="17.25" customHeight="1">
      <c r="A66" s="93">
        <v>43956.0</v>
      </c>
      <c r="B66" s="94">
        <v>406.0</v>
      </c>
      <c r="C66" s="124">
        <v>-19.0</v>
      </c>
      <c r="D66" s="112">
        <f t="shared" si="9"/>
        <v>0.02898757675</v>
      </c>
      <c r="E66" s="135">
        <f t="shared" si="14"/>
        <v>0.04405860011</v>
      </c>
      <c r="F66" s="127">
        <f t="shared" si="15"/>
        <v>0.02192078133</v>
      </c>
      <c r="G66" s="118">
        <v>19.0</v>
      </c>
      <c r="H66" s="128">
        <f t="shared" si="16"/>
        <v>185</v>
      </c>
      <c r="I66" s="119">
        <f t="shared" si="1"/>
        <v>204</v>
      </c>
      <c r="J66" s="101">
        <f t="shared" si="2"/>
        <v>202</v>
      </c>
      <c r="K66" s="102">
        <f t="shared" si="13"/>
        <v>14412</v>
      </c>
      <c r="L66" s="103">
        <f t="shared" si="10"/>
        <v>715</v>
      </c>
      <c r="M66" s="117">
        <v>4280.0</v>
      </c>
      <c r="N66" s="111">
        <f t="shared" si="3"/>
        <v>4995</v>
      </c>
      <c r="O66" s="114">
        <f t="shared" si="23"/>
        <v>9417</v>
      </c>
      <c r="P66" s="83"/>
      <c r="Q66" s="106">
        <f t="shared" si="5"/>
        <v>375.5080771</v>
      </c>
      <c r="R66" s="107">
        <f t="shared" si="6"/>
        <v>0.0003755178613</v>
      </c>
      <c r="S66" s="83"/>
      <c r="T66" s="129">
        <f t="shared" si="17"/>
        <v>0.1431431431</v>
      </c>
      <c r="U66" s="130">
        <f t="shared" si="18"/>
        <v>0.8568568569</v>
      </c>
      <c r="V66" s="83"/>
      <c r="W66" s="131">
        <f t="shared" si="19"/>
        <v>0.04961143492</v>
      </c>
      <c r="X66" s="132">
        <f t="shared" si="20"/>
        <v>0.2969747433</v>
      </c>
      <c r="Y66" s="133">
        <f t="shared" si="21"/>
        <v>0.3465861782</v>
      </c>
      <c r="Z66" s="134">
        <f t="shared" si="22"/>
        <v>0.6534138218</v>
      </c>
    </row>
    <row r="67" ht="17.25" customHeight="1">
      <c r="A67" s="93">
        <v>43957.0</v>
      </c>
      <c r="B67" s="94">
        <v>311.0</v>
      </c>
      <c r="C67" s="95">
        <v>0.0</v>
      </c>
      <c r="D67" s="113">
        <f t="shared" si="9"/>
        <v>0.02157923952</v>
      </c>
      <c r="E67" s="126">
        <f t="shared" si="14"/>
        <v>0.03302537963</v>
      </c>
      <c r="F67" s="138">
        <f t="shared" si="15"/>
        <v>-0.008707656366</v>
      </c>
      <c r="G67" s="118">
        <v>18.0</v>
      </c>
      <c r="H67" s="128">
        <f t="shared" si="16"/>
        <v>375</v>
      </c>
      <c r="I67" s="119">
        <f t="shared" si="1"/>
        <v>393</v>
      </c>
      <c r="J67" s="139">
        <f t="shared" si="2"/>
        <v>-82</v>
      </c>
      <c r="K67" s="102">
        <f t="shared" si="13"/>
        <v>14723</v>
      </c>
      <c r="L67" s="103">
        <f t="shared" si="10"/>
        <v>733</v>
      </c>
      <c r="M67" s="117">
        <v>4655.0</v>
      </c>
      <c r="N67" s="111">
        <f t="shared" si="3"/>
        <v>5388</v>
      </c>
      <c r="O67" s="114">
        <f t="shared" si="23"/>
        <v>9335</v>
      </c>
      <c r="P67" s="83"/>
      <c r="Q67" s="106">
        <f t="shared" si="5"/>
        <v>383.6112559</v>
      </c>
      <c r="R67" s="107">
        <f t="shared" si="6"/>
        <v>0.0003836212512</v>
      </c>
      <c r="S67" s="83"/>
      <c r="T67" s="129">
        <f t="shared" si="17"/>
        <v>0.1360430586</v>
      </c>
      <c r="U67" s="130">
        <f t="shared" si="18"/>
        <v>0.8639569414</v>
      </c>
      <c r="V67" s="83"/>
      <c r="W67" s="131">
        <f t="shared" si="19"/>
        <v>0.04978604904</v>
      </c>
      <c r="X67" s="132">
        <f t="shared" si="20"/>
        <v>0.3161719758</v>
      </c>
      <c r="Y67" s="133">
        <f t="shared" si="21"/>
        <v>0.3659580249</v>
      </c>
      <c r="Z67" s="134">
        <f t="shared" si="22"/>
        <v>0.6340419751</v>
      </c>
    </row>
    <row r="68" ht="17.25" customHeight="1">
      <c r="A68" s="93">
        <v>43958.0</v>
      </c>
      <c r="B68" s="94">
        <v>303.0</v>
      </c>
      <c r="C68" s="124">
        <v>-21.0</v>
      </c>
      <c r="D68" s="113">
        <f t="shared" si="9"/>
        <v>0.02058004483</v>
      </c>
      <c r="E68" s="126">
        <f t="shared" si="14"/>
        <v>0.03245848956</v>
      </c>
      <c r="F68" s="127">
        <f t="shared" si="15"/>
        <v>0.007927155865</v>
      </c>
      <c r="G68" s="118">
        <v>22.0</v>
      </c>
      <c r="H68" s="128">
        <f t="shared" si="16"/>
        <v>207</v>
      </c>
      <c r="I68" s="119">
        <f t="shared" si="1"/>
        <v>229</v>
      </c>
      <c r="J68" s="101">
        <f t="shared" si="2"/>
        <v>74</v>
      </c>
      <c r="K68" s="102">
        <f t="shared" si="13"/>
        <v>15026</v>
      </c>
      <c r="L68" s="103">
        <f t="shared" si="10"/>
        <v>755</v>
      </c>
      <c r="M68" s="117">
        <v>4862.0</v>
      </c>
      <c r="N68" s="111">
        <f t="shared" si="3"/>
        <v>5617</v>
      </c>
      <c r="O68" s="114">
        <f t="shared" si="23"/>
        <v>9409</v>
      </c>
      <c r="P68" s="83"/>
      <c r="Q68" s="106">
        <f t="shared" si="5"/>
        <v>391.5059927</v>
      </c>
      <c r="R68" s="107">
        <f t="shared" si="6"/>
        <v>0.0003915161938</v>
      </c>
      <c r="S68" s="83"/>
      <c r="T68" s="129">
        <f t="shared" si="17"/>
        <v>0.1344133879</v>
      </c>
      <c r="U68" s="130">
        <f t="shared" si="18"/>
        <v>0.8655866121</v>
      </c>
      <c r="V68" s="83"/>
      <c r="W68" s="131">
        <f t="shared" si="19"/>
        <v>0.05024623985</v>
      </c>
      <c r="X68" s="132">
        <f t="shared" si="20"/>
        <v>0.3235724744</v>
      </c>
      <c r="Y68" s="133">
        <f t="shared" si="21"/>
        <v>0.3738187142</v>
      </c>
      <c r="Z68" s="134">
        <f t="shared" si="22"/>
        <v>0.6261812858</v>
      </c>
    </row>
    <row r="69" ht="17.25" customHeight="1">
      <c r="A69" s="93">
        <v>43959.0</v>
      </c>
      <c r="B69" s="94">
        <v>337.0</v>
      </c>
      <c r="C69" s="124">
        <v>-3.0</v>
      </c>
      <c r="D69" s="112">
        <f t="shared" si="9"/>
        <v>0.02242779183</v>
      </c>
      <c r="E69" s="135">
        <f t="shared" si="14"/>
        <v>0.03581677118</v>
      </c>
      <c r="F69" s="138">
        <f t="shared" si="15"/>
        <v>-0.0005314061005</v>
      </c>
      <c r="G69" s="118">
        <v>20.0</v>
      </c>
      <c r="H69" s="128">
        <f t="shared" si="16"/>
        <v>322</v>
      </c>
      <c r="I69" s="119">
        <f t="shared" si="1"/>
        <v>342</v>
      </c>
      <c r="J69" s="139">
        <f t="shared" si="2"/>
        <v>-5</v>
      </c>
      <c r="K69" s="102">
        <f t="shared" si="13"/>
        <v>15363</v>
      </c>
      <c r="L69" s="103">
        <f t="shared" si="10"/>
        <v>775</v>
      </c>
      <c r="M69" s="117">
        <v>5184.0</v>
      </c>
      <c r="N69" s="111">
        <f t="shared" si="3"/>
        <v>5959</v>
      </c>
      <c r="O69" s="114">
        <f t="shared" si="23"/>
        <v>9404</v>
      </c>
      <c r="P69" s="83"/>
      <c r="Q69" s="106">
        <f t="shared" si="5"/>
        <v>400.2866076</v>
      </c>
      <c r="R69" s="107">
        <f t="shared" si="6"/>
        <v>0.0004002970374</v>
      </c>
      <c r="S69" s="83"/>
      <c r="T69" s="129">
        <f t="shared" si="17"/>
        <v>0.1300553784</v>
      </c>
      <c r="U69" s="130">
        <f t="shared" si="18"/>
        <v>0.8699446216</v>
      </c>
      <c r="V69" s="83"/>
      <c r="W69" s="131">
        <f t="shared" si="19"/>
        <v>0.05044587646</v>
      </c>
      <c r="X69" s="132">
        <f t="shared" si="20"/>
        <v>0.3374340949</v>
      </c>
      <c r="Y69" s="133">
        <f t="shared" si="21"/>
        <v>0.3878799714</v>
      </c>
      <c r="Z69" s="134">
        <f t="shared" si="22"/>
        <v>0.6121200286</v>
      </c>
    </row>
    <row r="70" ht="17.25" customHeight="1">
      <c r="A70" s="93">
        <v>43960.0</v>
      </c>
      <c r="B70" s="94">
        <v>288.0</v>
      </c>
      <c r="C70" s="95">
        <v>0.0</v>
      </c>
      <c r="D70" s="113">
        <f t="shared" si="9"/>
        <v>0.01874633861</v>
      </c>
      <c r="E70" s="126">
        <f t="shared" si="14"/>
        <v>0.03062526584</v>
      </c>
      <c r="F70" s="127">
        <f t="shared" si="15"/>
        <v>0.002764780944</v>
      </c>
      <c r="G70" s="118">
        <v>9.0</v>
      </c>
      <c r="H70" s="128">
        <f t="shared" si="16"/>
        <v>253</v>
      </c>
      <c r="I70" s="119">
        <f t="shared" si="1"/>
        <v>262</v>
      </c>
      <c r="J70" s="101">
        <f t="shared" si="2"/>
        <v>26</v>
      </c>
      <c r="K70" s="102">
        <f t="shared" si="13"/>
        <v>15651</v>
      </c>
      <c r="L70" s="103">
        <f t="shared" si="10"/>
        <v>784</v>
      </c>
      <c r="M70" s="117">
        <v>5437.0</v>
      </c>
      <c r="N70" s="111">
        <f t="shared" si="3"/>
        <v>6221</v>
      </c>
      <c r="O70" s="114">
        <f t="shared" si="23"/>
        <v>9430</v>
      </c>
      <c r="P70" s="83"/>
      <c r="Q70" s="106">
        <f t="shared" si="5"/>
        <v>407.7905159</v>
      </c>
      <c r="R70" s="107">
        <f t="shared" si="6"/>
        <v>0.0004078011412</v>
      </c>
      <c r="S70" s="83"/>
      <c r="T70" s="129">
        <f t="shared" si="17"/>
        <v>0.1260247549</v>
      </c>
      <c r="U70" s="130">
        <f t="shared" si="18"/>
        <v>0.8739752451</v>
      </c>
      <c r="V70" s="83"/>
      <c r="W70" s="131">
        <f t="shared" si="19"/>
        <v>0.05009264584</v>
      </c>
      <c r="X70" s="132">
        <f t="shared" si="20"/>
        <v>0.3473899431</v>
      </c>
      <c r="Y70" s="133">
        <f t="shared" si="21"/>
        <v>0.397482589</v>
      </c>
      <c r="Z70" s="134">
        <f t="shared" si="22"/>
        <v>0.602517411</v>
      </c>
    </row>
    <row r="71" ht="17.25" customHeight="1">
      <c r="A71" s="93">
        <v>43961.0</v>
      </c>
      <c r="B71" s="94">
        <v>345.0</v>
      </c>
      <c r="C71" s="95">
        <v>0.0</v>
      </c>
      <c r="D71" s="112">
        <f t="shared" si="9"/>
        <v>0.02204331992</v>
      </c>
      <c r="E71" s="135">
        <f t="shared" si="14"/>
        <v>0.03658536585</v>
      </c>
      <c r="F71" s="127">
        <f t="shared" si="15"/>
        <v>0.007317073171</v>
      </c>
      <c r="G71" s="118">
        <v>15.0</v>
      </c>
      <c r="H71" s="128">
        <f t="shared" si="16"/>
        <v>261</v>
      </c>
      <c r="I71" s="119">
        <f t="shared" si="1"/>
        <v>276</v>
      </c>
      <c r="J71" s="101">
        <f t="shared" si="2"/>
        <v>69</v>
      </c>
      <c r="K71" s="102">
        <f t="shared" si="13"/>
        <v>15996</v>
      </c>
      <c r="L71" s="103">
        <f t="shared" si="10"/>
        <v>799</v>
      </c>
      <c r="M71" s="117">
        <v>5698.0</v>
      </c>
      <c r="N71" s="111">
        <f t="shared" si="3"/>
        <v>6497</v>
      </c>
      <c r="O71" s="114">
        <f t="shared" si="23"/>
        <v>9499</v>
      </c>
      <c r="P71" s="83"/>
      <c r="Q71" s="106">
        <f t="shared" si="5"/>
        <v>416.7795727</v>
      </c>
      <c r="R71" s="107">
        <f t="shared" si="6"/>
        <v>0.0004167904323</v>
      </c>
      <c r="S71" s="83"/>
      <c r="T71" s="129">
        <f t="shared" si="17"/>
        <v>0.1229798368</v>
      </c>
      <c r="U71" s="130">
        <f t="shared" si="18"/>
        <v>0.8770201632</v>
      </c>
      <c r="V71" s="83"/>
      <c r="W71" s="131">
        <f t="shared" si="19"/>
        <v>0.0499499875</v>
      </c>
      <c r="X71" s="132">
        <f t="shared" si="20"/>
        <v>0.3562140535</v>
      </c>
      <c r="Y71" s="133">
        <f t="shared" si="21"/>
        <v>0.406164041</v>
      </c>
      <c r="Z71" s="134">
        <f t="shared" si="22"/>
        <v>0.593835959</v>
      </c>
    </row>
    <row r="72" ht="17.25" customHeight="1">
      <c r="A72" s="93">
        <v>43962.0</v>
      </c>
      <c r="B72" s="94">
        <v>330.0</v>
      </c>
      <c r="C72" s="95">
        <v>0.0</v>
      </c>
      <c r="D72" s="113">
        <f t="shared" si="9"/>
        <v>0.02063015754</v>
      </c>
      <c r="E72" s="126">
        <f t="shared" si="14"/>
        <v>0.034740499</v>
      </c>
      <c r="F72" s="127">
        <f t="shared" si="15"/>
        <v>0.02116012212</v>
      </c>
      <c r="G72" s="118">
        <v>11.0</v>
      </c>
      <c r="H72" s="128">
        <f t="shared" si="16"/>
        <v>118</v>
      </c>
      <c r="I72" s="119">
        <f t="shared" si="1"/>
        <v>129</v>
      </c>
      <c r="J72" s="101">
        <f t="shared" si="2"/>
        <v>201</v>
      </c>
      <c r="K72" s="102">
        <f t="shared" si="13"/>
        <v>16326</v>
      </c>
      <c r="L72" s="103">
        <f t="shared" si="10"/>
        <v>810</v>
      </c>
      <c r="M72" s="117">
        <v>5816.0</v>
      </c>
      <c r="N72" s="111">
        <f t="shared" si="3"/>
        <v>6626</v>
      </c>
      <c r="O72" s="114">
        <f t="shared" si="23"/>
        <v>9700</v>
      </c>
      <c r="P72" s="83"/>
      <c r="Q72" s="106">
        <f t="shared" si="5"/>
        <v>425.3778009</v>
      </c>
      <c r="R72" s="107">
        <f t="shared" si="6"/>
        <v>0.0004253888845</v>
      </c>
      <c r="S72" s="83"/>
      <c r="T72" s="129">
        <f t="shared" si="17"/>
        <v>0.1222456988</v>
      </c>
      <c r="U72" s="130">
        <f t="shared" si="18"/>
        <v>0.8777543012</v>
      </c>
      <c r="V72" s="83"/>
      <c r="W72" s="131">
        <f t="shared" si="19"/>
        <v>0.04961411246</v>
      </c>
      <c r="X72" s="132">
        <f t="shared" si="20"/>
        <v>0.3562415779</v>
      </c>
      <c r="Y72" s="133">
        <f t="shared" si="21"/>
        <v>0.4058556903</v>
      </c>
      <c r="Z72" s="134">
        <f t="shared" si="22"/>
        <v>0.5941443097</v>
      </c>
    </row>
    <row r="73" ht="17.25" customHeight="1">
      <c r="A73" s="93">
        <v>43963.0</v>
      </c>
      <c r="B73" s="94">
        <v>556.0</v>
      </c>
      <c r="C73" s="124">
        <v>-39.0</v>
      </c>
      <c r="D73" s="112">
        <f t="shared" si="9"/>
        <v>0.03405610682</v>
      </c>
      <c r="E73" s="135">
        <f t="shared" si="14"/>
        <v>0.05731958763</v>
      </c>
      <c r="F73" s="127">
        <f t="shared" si="15"/>
        <v>0.02195876289</v>
      </c>
      <c r="G73" s="118">
        <v>28.0</v>
      </c>
      <c r="H73" s="128">
        <f t="shared" si="16"/>
        <v>315</v>
      </c>
      <c r="I73" s="119">
        <f t="shared" si="1"/>
        <v>343</v>
      </c>
      <c r="J73" s="101">
        <f t="shared" si="2"/>
        <v>213</v>
      </c>
      <c r="K73" s="102">
        <f t="shared" si="13"/>
        <v>16882</v>
      </c>
      <c r="L73" s="103">
        <f t="shared" si="10"/>
        <v>838</v>
      </c>
      <c r="M73" s="117">
        <v>6131.0</v>
      </c>
      <c r="N73" s="111">
        <f t="shared" si="3"/>
        <v>6969</v>
      </c>
      <c r="O73" s="114">
        <f t="shared" si="23"/>
        <v>9913</v>
      </c>
      <c r="P73" s="83"/>
      <c r="Q73" s="106">
        <f t="shared" si="5"/>
        <v>439.8645128</v>
      </c>
      <c r="R73" s="107">
        <f t="shared" si="6"/>
        <v>0.0004398759738</v>
      </c>
      <c r="S73" s="83"/>
      <c r="T73" s="129">
        <f t="shared" si="17"/>
        <v>0.1202468073</v>
      </c>
      <c r="U73" s="130">
        <f t="shared" si="18"/>
        <v>0.8797531927</v>
      </c>
      <c r="V73" s="83"/>
      <c r="W73" s="131">
        <f t="shared" si="19"/>
        <v>0.0496386684</v>
      </c>
      <c r="X73" s="132">
        <f t="shared" si="20"/>
        <v>0.3631678711</v>
      </c>
      <c r="Y73" s="133">
        <f t="shared" si="21"/>
        <v>0.4128065395</v>
      </c>
      <c r="Z73" s="134">
        <f t="shared" si="22"/>
        <v>0.5871934605</v>
      </c>
    </row>
    <row r="74" ht="17.25" customHeight="1">
      <c r="A74" s="93">
        <v>43964.0</v>
      </c>
      <c r="B74" s="94">
        <v>322.0</v>
      </c>
      <c r="C74" s="95">
        <v>0.0</v>
      </c>
      <c r="D74" s="113">
        <f t="shared" si="9"/>
        <v>0.01907356948</v>
      </c>
      <c r="E74" s="126">
        <f t="shared" si="14"/>
        <v>0.03248259861</v>
      </c>
      <c r="F74" s="127">
        <f t="shared" si="15"/>
        <v>0.002017552709</v>
      </c>
      <c r="G74" s="118">
        <v>23.0</v>
      </c>
      <c r="H74" s="128">
        <f t="shared" si="16"/>
        <v>279</v>
      </c>
      <c r="I74" s="119">
        <f t="shared" si="1"/>
        <v>302</v>
      </c>
      <c r="J74" s="101">
        <f t="shared" si="2"/>
        <v>20</v>
      </c>
      <c r="K74" s="102">
        <f t="shared" si="13"/>
        <v>17204</v>
      </c>
      <c r="L74" s="103">
        <f t="shared" si="10"/>
        <v>861</v>
      </c>
      <c r="M74" s="117">
        <v>6410.0</v>
      </c>
      <c r="N74" s="111">
        <f t="shared" si="3"/>
        <v>7271</v>
      </c>
      <c r="O74" s="114">
        <f t="shared" si="23"/>
        <v>9933</v>
      </c>
      <c r="P74" s="83"/>
      <c r="Q74" s="106">
        <f t="shared" si="5"/>
        <v>448.2542991</v>
      </c>
      <c r="R74" s="107">
        <f t="shared" si="6"/>
        <v>0.0004482659788</v>
      </c>
      <c r="S74" s="83"/>
      <c r="T74" s="129">
        <f t="shared" si="17"/>
        <v>0.1184156237</v>
      </c>
      <c r="U74" s="130">
        <f t="shared" si="18"/>
        <v>0.8815843763</v>
      </c>
      <c r="V74" s="83"/>
      <c r="W74" s="131">
        <f t="shared" si="19"/>
        <v>0.05004650081</v>
      </c>
      <c r="X74" s="132">
        <f t="shared" si="20"/>
        <v>0.3725877703</v>
      </c>
      <c r="Y74" s="133">
        <f t="shared" si="21"/>
        <v>0.4226342711</v>
      </c>
      <c r="Z74" s="134">
        <f t="shared" si="22"/>
        <v>0.5773657289</v>
      </c>
    </row>
    <row r="75" ht="17.25" customHeight="1">
      <c r="A75" s="93">
        <v>43965.0</v>
      </c>
      <c r="B75" s="94">
        <v>411.0</v>
      </c>
      <c r="C75" s="95">
        <v>0.0</v>
      </c>
      <c r="D75" s="112">
        <f t="shared" si="9"/>
        <v>0.02388979307</v>
      </c>
      <c r="E75" s="135">
        <f t="shared" si="14"/>
        <v>0.04137722742</v>
      </c>
      <c r="F75" s="127">
        <f t="shared" si="15"/>
        <v>0.01036947549</v>
      </c>
      <c r="G75" s="118">
        <v>22.0</v>
      </c>
      <c r="H75" s="128">
        <f t="shared" si="16"/>
        <v>286</v>
      </c>
      <c r="I75" s="119">
        <f t="shared" si="1"/>
        <v>308</v>
      </c>
      <c r="J75" s="101">
        <f t="shared" si="2"/>
        <v>103</v>
      </c>
      <c r="K75" s="102">
        <f t="shared" si="13"/>
        <v>17615</v>
      </c>
      <c r="L75" s="103">
        <f t="shared" si="10"/>
        <v>883</v>
      </c>
      <c r="M75" s="117">
        <v>6696.0</v>
      </c>
      <c r="N75" s="111">
        <f t="shared" si="3"/>
        <v>7579</v>
      </c>
      <c r="O75" s="114">
        <f t="shared" si="23"/>
        <v>10036</v>
      </c>
      <c r="P75" s="83"/>
      <c r="Q75" s="106">
        <f t="shared" si="5"/>
        <v>458.9630016</v>
      </c>
      <c r="R75" s="107">
        <f t="shared" si="6"/>
        <v>0.0004589749603</v>
      </c>
      <c r="S75" s="83"/>
      <c r="T75" s="129">
        <f t="shared" si="17"/>
        <v>0.1165061354</v>
      </c>
      <c r="U75" s="130">
        <f t="shared" si="18"/>
        <v>0.8834938646</v>
      </c>
      <c r="V75" s="83"/>
      <c r="W75" s="131">
        <f t="shared" si="19"/>
        <v>0.05012773205</v>
      </c>
      <c r="X75" s="132">
        <f t="shared" si="20"/>
        <v>0.3801305705</v>
      </c>
      <c r="Y75" s="133">
        <f t="shared" si="21"/>
        <v>0.4302583026</v>
      </c>
      <c r="Z75" s="134">
        <f t="shared" si="22"/>
        <v>0.5697416974</v>
      </c>
    </row>
    <row r="76" ht="17.25" customHeight="1">
      <c r="A76" s="93">
        <v>43966.0</v>
      </c>
      <c r="B76" s="94">
        <v>401.0</v>
      </c>
      <c r="C76" s="95">
        <v>0.0</v>
      </c>
      <c r="D76" s="113">
        <f t="shared" si="9"/>
        <v>0.02276468919</v>
      </c>
      <c r="E76" s="126">
        <f t="shared" si="14"/>
        <v>0.03995615783</v>
      </c>
      <c r="F76" s="127">
        <f t="shared" si="15"/>
        <v>0.01544440016</v>
      </c>
      <c r="G76" s="118">
        <v>24.0</v>
      </c>
      <c r="H76" s="128">
        <f t="shared" si="16"/>
        <v>222</v>
      </c>
      <c r="I76" s="119">
        <f t="shared" si="1"/>
        <v>246</v>
      </c>
      <c r="J76" s="101">
        <f t="shared" si="2"/>
        <v>155</v>
      </c>
      <c r="K76" s="102">
        <f t="shared" si="13"/>
        <v>18016</v>
      </c>
      <c r="L76" s="103">
        <f t="shared" si="10"/>
        <v>907</v>
      </c>
      <c r="M76" s="117">
        <v>6918.0</v>
      </c>
      <c r="N76" s="111">
        <f t="shared" si="3"/>
        <v>7825</v>
      </c>
      <c r="O76" s="114">
        <f t="shared" si="23"/>
        <v>10191</v>
      </c>
      <c r="P76" s="83"/>
      <c r="Q76" s="106">
        <f t="shared" si="5"/>
        <v>469.4111516</v>
      </c>
      <c r="R76" s="107">
        <f t="shared" si="6"/>
        <v>0.0004694233826</v>
      </c>
      <c r="S76" s="83"/>
      <c r="T76" s="129">
        <f t="shared" si="17"/>
        <v>0.1159105431</v>
      </c>
      <c r="U76" s="130">
        <f t="shared" si="18"/>
        <v>0.8840894569</v>
      </c>
      <c r="V76" s="83"/>
      <c r="W76" s="131">
        <f t="shared" si="19"/>
        <v>0.05034413854</v>
      </c>
      <c r="X76" s="132">
        <f t="shared" si="20"/>
        <v>0.3839920071</v>
      </c>
      <c r="Y76" s="133">
        <f t="shared" si="21"/>
        <v>0.4343361456</v>
      </c>
      <c r="Z76" s="134">
        <f t="shared" si="22"/>
        <v>0.5656638544</v>
      </c>
    </row>
    <row r="77" ht="17.25" customHeight="1">
      <c r="A77" s="93">
        <v>43967.0</v>
      </c>
      <c r="B77" s="94">
        <v>241.0</v>
      </c>
      <c r="C77" s="95">
        <v>0.0</v>
      </c>
      <c r="D77" s="113">
        <f t="shared" si="9"/>
        <v>0.01337699822</v>
      </c>
      <c r="E77" s="126">
        <f t="shared" si="14"/>
        <v>0.02364831714</v>
      </c>
      <c r="F77" s="138">
        <f t="shared" si="15"/>
        <v>-0.002355019135</v>
      </c>
      <c r="G77" s="118">
        <v>8.0</v>
      </c>
      <c r="H77" s="128">
        <f t="shared" si="16"/>
        <v>257</v>
      </c>
      <c r="I77" s="119">
        <f t="shared" si="1"/>
        <v>265</v>
      </c>
      <c r="J77" s="139">
        <f t="shared" si="2"/>
        <v>-24</v>
      </c>
      <c r="K77" s="102">
        <f t="shared" si="13"/>
        <v>18257</v>
      </c>
      <c r="L77" s="103">
        <f t="shared" si="10"/>
        <v>915</v>
      </c>
      <c r="M77" s="117">
        <v>7175.0</v>
      </c>
      <c r="N77" s="111">
        <f t="shared" si="3"/>
        <v>8090</v>
      </c>
      <c r="O77" s="114">
        <f t="shared" si="23"/>
        <v>10167</v>
      </c>
      <c r="P77" s="83"/>
      <c r="Q77" s="106">
        <f t="shared" si="5"/>
        <v>475.6904638</v>
      </c>
      <c r="R77" s="107">
        <f t="shared" si="6"/>
        <v>0.0004757028583</v>
      </c>
      <c r="S77" s="83"/>
      <c r="T77" s="129">
        <f t="shared" si="17"/>
        <v>0.1131025958</v>
      </c>
      <c r="U77" s="130">
        <f t="shared" si="18"/>
        <v>0.8868974042</v>
      </c>
      <c r="V77" s="83"/>
      <c r="W77" s="131">
        <f t="shared" si="19"/>
        <v>0.05011776305</v>
      </c>
      <c r="X77" s="132">
        <f t="shared" si="20"/>
        <v>0.3929999452</v>
      </c>
      <c r="Y77" s="133">
        <f t="shared" si="21"/>
        <v>0.4431177083</v>
      </c>
      <c r="Z77" s="134">
        <f t="shared" si="22"/>
        <v>0.5568822917</v>
      </c>
    </row>
    <row r="78" ht="17.25" customHeight="1">
      <c r="A78" s="93">
        <v>43968.0</v>
      </c>
      <c r="B78" s="94">
        <v>272.0</v>
      </c>
      <c r="C78" s="95">
        <v>0.0</v>
      </c>
      <c r="D78" s="112">
        <f t="shared" si="9"/>
        <v>0.01489839514</v>
      </c>
      <c r="E78" s="135">
        <f t="shared" si="14"/>
        <v>0.02675322121</v>
      </c>
      <c r="F78" s="138">
        <f t="shared" si="15"/>
        <v>-0.001377004033</v>
      </c>
      <c r="G78" s="118">
        <v>10.0</v>
      </c>
      <c r="H78" s="128">
        <f t="shared" si="16"/>
        <v>276</v>
      </c>
      <c r="I78" s="119">
        <f t="shared" si="1"/>
        <v>286</v>
      </c>
      <c r="J78" s="139">
        <f t="shared" si="2"/>
        <v>-14</v>
      </c>
      <c r="K78" s="102">
        <f t="shared" si="13"/>
        <v>18529</v>
      </c>
      <c r="L78" s="103">
        <f t="shared" si="10"/>
        <v>925</v>
      </c>
      <c r="M78" s="117">
        <v>7451.0</v>
      </c>
      <c r="N78" s="111">
        <f t="shared" si="3"/>
        <v>8376</v>
      </c>
      <c r="O78" s="114">
        <f t="shared" si="23"/>
        <v>10153</v>
      </c>
      <c r="P78" s="83"/>
      <c r="Q78" s="106">
        <f t="shared" si="5"/>
        <v>482.7774883</v>
      </c>
      <c r="R78" s="107">
        <f t="shared" si="6"/>
        <v>0.0004827900675</v>
      </c>
      <c r="S78" s="83"/>
      <c r="T78" s="129">
        <f t="shared" si="17"/>
        <v>0.110434575</v>
      </c>
      <c r="U78" s="130">
        <f t="shared" si="18"/>
        <v>0.889565425</v>
      </c>
      <c r="V78" s="83"/>
      <c r="W78" s="131">
        <f t="shared" si="19"/>
        <v>0.04992174429</v>
      </c>
      <c r="X78" s="132">
        <f t="shared" si="20"/>
        <v>0.4021263965</v>
      </c>
      <c r="Y78" s="133">
        <f t="shared" si="21"/>
        <v>0.4520481408</v>
      </c>
      <c r="Z78" s="134">
        <f t="shared" si="22"/>
        <v>0.5479518592</v>
      </c>
    </row>
    <row r="79" ht="17.25" customHeight="1">
      <c r="A79" s="93">
        <v>43969.0</v>
      </c>
      <c r="B79" s="94">
        <v>356.0</v>
      </c>
      <c r="C79" s="95">
        <v>0.0</v>
      </c>
      <c r="D79" s="112">
        <f t="shared" si="9"/>
        <v>0.01921312537</v>
      </c>
      <c r="E79" s="135">
        <f t="shared" si="14"/>
        <v>0.03506352802</v>
      </c>
      <c r="F79" s="127">
        <f t="shared" si="15"/>
        <v>0.01654683345</v>
      </c>
      <c r="G79" s="118">
        <v>11.0</v>
      </c>
      <c r="H79" s="128">
        <f t="shared" si="16"/>
        <v>177</v>
      </c>
      <c r="I79" s="119">
        <f t="shared" si="1"/>
        <v>188</v>
      </c>
      <c r="J79" s="101">
        <f t="shared" si="2"/>
        <v>168</v>
      </c>
      <c r="K79" s="102">
        <f t="shared" si="13"/>
        <v>18885</v>
      </c>
      <c r="L79" s="103">
        <f t="shared" si="10"/>
        <v>936</v>
      </c>
      <c r="M79" s="117">
        <v>7628.0</v>
      </c>
      <c r="N79" s="111">
        <f t="shared" si="3"/>
        <v>8564</v>
      </c>
      <c r="O79" s="114">
        <f t="shared" si="23"/>
        <v>10321</v>
      </c>
      <c r="P79" s="83"/>
      <c r="Q79" s="106">
        <f t="shared" si="5"/>
        <v>492.0531527</v>
      </c>
      <c r="R79" s="107">
        <f t="shared" si="6"/>
        <v>0.0004920659736</v>
      </c>
      <c r="S79" s="83"/>
      <c r="T79" s="129">
        <f t="shared" si="17"/>
        <v>0.1092947221</v>
      </c>
      <c r="U79" s="130">
        <f t="shared" si="18"/>
        <v>0.8907052779</v>
      </c>
      <c r="V79" s="83"/>
      <c r="W79" s="131">
        <f t="shared" si="19"/>
        <v>0.04956314535</v>
      </c>
      <c r="X79" s="132">
        <f t="shared" si="20"/>
        <v>0.4039184538</v>
      </c>
      <c r="Y79" s="133">
        <f t="shared" si="21"/>
        <v>0.4534815992</v>
      </c>
      <c r="Z79" s="134">
        <f t="shared" si="22"/>
        <v>0.5465184008</v>
      </c>
    </row>
    <row r="80" ht="17.25" customHeight="1">
      <c r="A80" s="93">
        <v>43970.0</v>
      </c>
      <c r="B80" s="94">
        <v>382.0</v>
      </c>
      <c r="C80" s="124">
        <v>-1.0</v>
      </c>
      <c r="D80" s="112">
        <f t="shared" si="9"/>
        <v>0.02022769394</v>
      </c>
      <c r="E80" s="135">
        <f t="shared" si="14"/>
        <v>0.03701191745</v>
      </c>
      <c r="F80" s="127">
        <f t="shared" si="15"/>
        <v>0.009204534444</v>
      </c>
      <c r="G80" s="118">
        <v>12.0</v>
      </c>
      <c r="H80" s="128">
        <f t="shared" si="16"/>
        <v>275</v>
      </c>
      <c r="I80" s="119">
        <f t="shared" si="1"/>
        <v>287</v>
      </c>
      <c r="J80" s="101">
        <f t="shared" si="2"/>
        <v>95</v>
      </c>
      <c r="K80" s="102">
        <f t="shared" si="13"/>
        <v>19267</v>
      </c>
      <c r="L80" s="103">
        <f t="shared" si="10"/>
        <v>948</v>
      </c>
      <c r="M80" s="117">
        <v>7903.0</v>
      </c>
      <c r="N80" s="111">
        <f t="shared" si="3"/>
        <v>8851</v>
      </c>
      <c r="O80" s="114">
        <f t="shared" si="23"/>
        <v>10416</v>
      </c>
      <c r="P80" s="83"/>
      <c r="Q80" s="106">
        <f t="shared" si="5"/>
        <v>502.0062533</v>
      </c>
      <c r="R80" s="107">
        <f t="shared" si="6"/>
        <v>0.0005020193335</v>
      </c>
      <c r="S80" s="83"/>
      <c r="T80" s="129">
        <f t="shared" si="17"/>
        <v>0.1071065416</v>
      </c>
      <c r="U80" s="130">
        <f t="shared" si="18"/>
        <v>0.8928934584</v>
      </c>
      <c r="V80" s="83"/>
      <c r="W80" s="131">
        <f t="shared" si="19"/>
        <v>0.04920330098</v>
      </c>
      <c r="X80" s="132">
        <f t="shared" si="20"/>
        <v>0.4101832148</v>
      </c>
      <c r="Y80" s="133">
        <f t="shared" si="21"/>
        <v>0.4593865158</v>
      </c>
      <c r="Z80" s="134">
        <f t="shared" si="22"/>
        <v>0.5406134842</v>
      </c>
    </row>
    <row r="81" ht="17.25" customHeight="1">
      <c r="A81" s="93">
        <v>43971.0</v>
      </c>
      <c r="B81" s="94">
        <v>471.0</v>
      </c>
      <c r="C81" s="95">
        <v>0.0</v>
      </c>
      <c r="D81" s="112">
        <f t="shared" si="9"/>
        <v>0.02444594384</v>
      </c>
      <c r="E81" s="135">
        <f t="shared" si="14"/>
        <v>0.04521889401</v>
      </c>
      <c r="F81" s="127">
        <f t="shared" si="15"/>
        <v>0.01699308756</v>
      </c>
      <c r="G81" s="118">
        <v>14.0</v>
      </c>
      <c r="H81" s="128">
        <f t="shared" si="16"/>
        <v>280</v>
      </c>
      <c r="I81" s="119">
        <f t="shared" si="1"/>
        <v>294</v>
      </c>
      <c r="J81" s="101">
        <f t="shared" si="2"/>
        <v>177</v>
      </c>
      <c r="K81" s="102">
        <f t="shared" si="13"/>
        <v>19738</v>
      </c>
      <c r="L81" s="103">
        <f t="shared" si="10"/>
        <v>962</v>
      </c>
      <c r="M81" s="117">
        <v>8183.0</v>
      </c>
      <c r="N81" s="111">
        <f t="shared" si="3"/>
        <v>9145</v>
      </c>
      <c r="O81" s="114">
        <f t="shared" si="23"/>
        <v>10593</v>
      </c>
      <c r="P81" s="83"/>
      <c r="Q81" s="106">
        <f t="shared" si="5"/>
        <v>514.2782699</v>
      </c>
      <c r="R81" s="107">
        <f t="shared" si="6"/>
        <v>0.0005142916699</v>
      </c>
      <c r="S81" s="83"/>
      <c r="T81" s="129">
        <f t="shared" si="17"/>
        <v>0.1051940951</v>
      </c>
      <c r="U81" s="130">
        <f t="shared" si="18"/>
        <v>0.8948059049</v>
      </c>
      <c r="V81" s="83"/>
      <c r="W81" s="131">
        <f t="shared" si="19"/>
        <v>0.04873847401</v>
      </c>
      <c r="X81" s="132">
        <f t="shared" si="20"/>
        <v>0.4145810112</v>
      </c>
      <c r="Y81" s="133">
        <f t="shared" si="21"/>
        <v>0.4633194853</v>
      </c>
      <c r="Z81" s="134">
        <f t="shared" si="22"/>
        <v>0.5366805147</v>
      </c>
    </row>
    <row r="82" ht="17.25" customHeight="1">
      <c r="A82" s="93">
        <v>43972.0</v>
      </c>
      <c r="B82" s="94">
        <v>403.0</v>
      </c>
      <c r="C82" s="124">
        <v>-2.0</v>
      </c>
      <c r="D82" s="113">
        <f t="shared" si="9"/>
        <v>0.02041746884</v>
      </c>
      <c r="E82" s="126">
        <f t="shared" si="14"/>
        <v>0.03804399132</v>
      </c>
      <c r="F82" s="127">
        <f t="shared" si="15"/>
        <v>0.01170584348</v>
      </c>
      <c r="G82" s="118">
        <v>10.0</v>
      </c>
      <c r="H82" s="128">
        <f t="shared" si="16"/>
        <v>269</v>
      </c>
      <c r="I82" s="119">
        <f t="shared" si="1"/>
        <v>279</v>
      </c>
      <c r="J82" s="101">
        <f t="shared" si="2"/>
        <v>124</v>
      </c>
      <c r="K82" s="102">
        <f t="shared" si="13"/>
        <v>20141</v>
      </c>
      <c r="L82" s="103">
        <f t="shared" si="10"/>
        <v>972</v>
      </c>
      <c r="M82" s="117">
        <v>8452.0</v>
      </c>
      <c r="N82" s="111">
        <f t="shared" si="3"/>
        <v>9424</v>
      </c>
      <c r="O82" s="114">
        <f t="shared" si="23"/>
        <v>10717</v>
      </c>
      <c r="P82" s="83"/>
      <c r="Q82" s="106">
        <f t="shared" si="5"/>
        <v>524.7785305</v>
      </c>
      <c r="R82" s="107">
        <f t="shared" si="6"/>
        <v>0.0005247922041</v>
      </c>
      <c r="S82" s="83"/>
      <c r="T82" s="129">
        <f t="shared" si="17"/>
        <v>0.1031409168</v>
      </c>
      <c r="U82" s="130">
        <f t="shared" si="18"/>
        <v>0.8968590832</v>
      </c>
      <c r="V82" s="83"/>
      <c r="W82" s="131">
        <f t="shared" si="19"/>
        <v>0.04825976863</v>
      </c>
      <c r="X82" s="132">
        <f t="shared" si="20"/>
        <v>0.4196415272</v>
      </c>
      <c r="Y82" s="133">
        <f t="shared" si="21"/>
        <v>0.4679012959</v>
      </c>
      <c r="Z82" s="134">
        <f t="shared" si="22"/>
        <v>0.5320987041</v>
      </c>
    </row>
    <row r="83" ht="17.25" customHeight="1">
      <c r="A83" s="93">
        <v>43973.0</v>
      </c>
      <c r="B83" s="94">
        <v>471.0</v>
      </c>
      <c r="C83" s="124">
        <v>-5.0</v>
      </c>
      <c r="D83" s="112">
        <f t="shared" si="9"/>
        <v>0.0233851348</v>
      </c>
      <c r="E83" s="135">
        <f t="shared" si="14"/>
        <v>0.04394886629</v>
      </c>
      <c r="F83" s="127">
        <f t="shared" si="15"/>
        <v>0.01698236447</v>
      </c>
      <c r="G83" s="118">
        <v>10.0</v>
      </c>
      <c r="H83" s="128">
        <f t="shared" si="16"/>
        <v>279</v>
      </c>
      <c r="I83" s="119">
        <f t="shared" si="1"/>
        <v>289</v>
      </c>
      <c r="J83" s="101">
        <f t="shared" si="2"/>
        <v>182</v>
      </c>
      <c r="K83" s="102">
        <f t="shared" si="13"/>
        <v>20612</v>
      </c>
      <c r="L83" s="103">
        <f t="shared" si="10"/>
        <v>982</v>
      </c>
      <c r="M83" s="117">
        <v>8731.0</v>
      </c>
      <c r="N83" s="111">
        <f t="shared" si="3"/>
        <v>9713</v>
      </c>
      <c r="O83" s="114">
        <f t="shared" si="23"/>
        <v>10899</v>
      </c>
      <c r="P83" s="83"/>
      <c r="Q83" s="106">
        <f t="shared" si="5"/>
        <v>537.0505472</v>
      </c>
      <c r="R83" s="107">
        <f t="shared" si="6"/>
        <v>0.0005370645405</v>
      </c>
      <c r="S83" s="83"/>
      <c r="T83" s="129">
        <f t="shared" si="17"/>
        <v>0.1011016164</v>
      </c>
      <c r="U83" s="130">
        <f t="shared" si="18"/>
        <v>0.8988983836</v>
      </c>
      <c r="V83" s="83"/>
      <c r="W83" s="131">
        <f t="shared" si="19"/>
        <v>0.0476421502</v>
      </c>
      <c r="X83" s="132">
        <f t="shared" si="20"/>
        <v>0.423588201</v>
      </c>
      <c r="Y83" s="133">
        <f t="shared" si="21"/>
        <v>0.4712303513</v>
      </c>
      <c r="Z83" s="134">
        <f t="shared" si="22"/>
        <v>0.5287696487</v>
      </c>
    </row>
    <row r="84" ht="17.25" customHeight="1">
      <c r="A84" s="93">
        <v>43974.0</v>
      </c>
      <c r="B84" s="94">
        <v>315.0</v>
      </c>
      <c r="C84" s="124">
        <v>-1.0</v>
      </c>
      <c r="D84" s="113">
        <f t="shared" si="9"/>
        <v>0.01528235979</v>
      </c>
      <c r="E84" s="126">
        <f t="shared" si="14"/>
        <v>0.0289017341</v>
      </c>
      <c r="F84" s="127">
        <f t="shared" si="15"/>
        <v>0.005321589137</v>
      </c>
      <c r="G84" s="118">
        <v>11.0</v>
      </c>
      <c r="H84" s="128">
        <f t="shared" si="16"/>
        <v>246</v>
      </c>
      <c r="I84" s="119">
        <f t="shared" si="1"/>
        <v>257</v>
      </c>
      <c r="J84" s="101">
        <f t="shared" si="2"/>
        <v>58</v>
      </c>
      <c r="K84" s="102">
        <f t="shared" si="13"/>
        <v>20927</v>
      </c>
      <c r="L84" s="103">
        <f t="shared" si="10"/>
        <v>993</v>
      </c>
      <c r="M84" s="117">
        <v>8977.0</v>
      </c>
      <c r="N84" s="111">
        <f t="shared" si="3"/>
        <v>9970</v>
      </c>
      <c r="O84" s="114">
        <f t="shared" si="23"/>
        <v>10957</v>
      </c>
      <c r="P84" s="83"/>
      <c r="Q84" s="106">
        <f t="shared" si="5"/>
        <v>545.2579468</v>
      </c>
      <c r="R84" s="107">
        <f t="shared" si="6"/>
        <v>0.000545272154</v>
      </c>
      <c r="S84" s="83"/>
      <c r="T84" s="129">
        <f t="shared" si="17"/>
        <v>0.09959879639</v>
      </c>
      <c r="U84" s="130">
        <f t="shared" si="18"/>
        <v>0.9004012036</v>
      </c>
      <c r="V84" s="83"/>
      <c r="W84" s="131">
        <f t="shared" si="19"/>
        <v>0.04745066182</v>
      </c>
      <c r="X84" s="132">
        <f t="shared" si="20"/>
        <v>0.4289673627</v>
      </c>
      <c r="Y84" s="133">
        <f t="shared" si="21"/>
        <v>0.4764180246</v>
      </c>
      <c r="Z84" s="134">
        <f t="shared" si="22"/>
        <v>0.5235819754</v>
      </c>
    </row>
    <row r="85" ht="17.25" customHeight="1">
      <c r="A85" s="93">
        <v>43975.0</v>
      </c>
      <c r="B85" s="94">
        <v>361.0</v>
      </c>
      <c r="C85" s="124">
        <v>-34.0</v>
      </c>
      <c r="D85" s="112">
        <f t="shared" si="9"/>
        <v>0.01725044201</v>
      </c>
      <c r="E85" s="135">
        <f t="shared" si="14"/>
        <v>0.03294697454</v>
      </c>
      <c r="F85" s="127">
        <f t="shared" si="15"/>
        <v>0.0128684859</v>
      </c>
      <c r="G85" s="118">
        <v>3.0</v>
      </c>
      <c r="H85" s="128">
        <f t="shared" si="16"/>
        <v>217</v>
      </c>
      <c r="I85" s="119">
        <f t="shared" si="1"/>
        <v>220</v>
      </c>
      <c r="J85" s="101">
        <f t="shared" si="2"/>
        <v>141</v>
      </c>
      <c r="K85" s="102">
        <f t="shared" si="13"/>
        <v>21288</v>
      </c>
      <c r="L85" s="103">
        <f t="shared" si="10"/>
        <v>996</v>
      </c>
      <c r="M85" s="117">
        <v>9194.0</v>
      </c>
      <c r="N85" s="111">
        <f t="shared" si="3"/>
        <v>10190</v>
      </c>
      <c r="O85" s="114">
        <f t="shared" si="23"/>
        <v>11098</v>
      </c>
      <c r="P85" s="83"/>
      <c r="Q85" s="106">
        <f t="shared" si="5"/>
        <v>554.6638874</v>
      </c>
      <c r="R85" s="107">
        <f t="shared" si="6"/>
        <v>0.0005546783397</v>
      </c>
      <c r="S85" s="83"/>
      <c r="T85" s="129">
        <f t="shared" si="17"/>
        <v>0.09774288518</v>
      </c>
      <c r="U85" s="130">
        <f t="shared" si="18"/>
        <v>0.9022571148</v>
      </c>
      <c r="V85" s="83"/>
      <c r="W85" s="131">
        <f t="shared" si="19"/>
        <v>0.04678692221</v>
      </c>
      <c r="X85" s="132">
        <f t="shared" si="20"/>
        <v>0.4318865088</v>
      </c>
      <c r="Y85" s="133">
        <f t="shared" si="21"/>
        <v>0.478673431</v>
      </c>
      <c r="Z85" s="134">
        <f t="shared" si="22"/>
        <v>0.521326569</v>
      </c>
    </row>
    <row r="86" ht="17.25" customHeight="1">
      <c r="A86" s="93">
        <v>43976.0</v>
      </c>
      <c r="B86" s="94">
        <v>341.0</v>
      </c>
      <c r="C86" s="95">
        <v>0.0</v>
      </c>
      <c r="D86" s="113">
        <f t="shared" si="9"/>
        <v>0.01601841413</v>
      </c>
      <c r="E86" s="126">
        <f t="shared" si="14"/>
        <v>0.03072625698</v>
      </c>
      <c r="F86" s="127">
        <f t="shared" si="15"/>
        <v>0.02234636872</v>
      </c>
      <c r="G86" s="118">
        <v>11.0</v>
      </c>
      <c r="H86" s="128">
        <f t="shared" si="16"/>
        <v>82</v>
      </c>
      <c r="I86" s="119">
        <f t="shared" si="1"/>
        <v>93</v>
      </c>
      <c r="J86" s="101">
        <f t="shared" si="2"/>
        <v>248</v>
      </c>
      <c r="K86" s="102">
        <f t="shared" si="13"/>
        <v>21629</v>
      </c>
      <c r="L86" s="103">
        <f t="shared" si="10"/>
        <v>1007</v>
      </c>
      <c r="M86" s="117">
        <v>9276.0</v>
      </c>
      <c r="N86" s="111">
        <f t="shared" si="3"/>
        <v>10283</v>
      </c>
      <c r="O86" s="114">
        <f t="shared" si="23"/>
        <v>11346</v>
      </c>
      <c r="P86" s="83"/>
      <c r="Q86" s="106">
        <f t="shared" si="5"/>
        <v>563.5487233</v>
      </c>
      <c r="R86" s="107">
        <f t="shared" si="6"/>
        <v>0.0005635634071</v>
      </c>
      <c r="S86" s="83"/>
      <c r="T86" s="129">
        <f t="shared" si="17"/>
        <v>0.09792862005</v>
      </c>
      <c r="U86" s="130">
        <f t="shared" si="18"/>
        <v>0.9020713799</v>
      </c>
      <c r="V86" s="83"/>
      <c r="W86" s="131">
        <f t="shared" si="19"/>
        <v>0.04655786213</v>
      </c>
      <c r="X86" s="132">
        <f t="shared" si="20"/>
        <v>0.4288686486</v>
      </c>
      <c r="Y86" s="133">
        <f t="shared" si="21"/>
        <v>0.4754265107</v>
      </c>
      <c r="Z86" s="134">
        <f t="shared" si="22"/>
        <v>0.5245734893</v>
      </c>
    </row>
    <row r="87" ht="17.25" customHeight="1">
      <c r="A87" s="93">
        <v>43977.0</v>
      </c>
      <c r="B87" s="94">
        <v>443.0</v>
      </c>
      <c r="C87" s="124">
        <v>-2.0</v>
      </c>
      <c r="D87" s="112">
        <f t="shared" si="9"/>
        <v>0.0204817606</v>
      </c>
      <c r="E87" s="135">
        <f t="shared" si="14"/>
        <v>0.03904459721</v>
      </c>
      <c r="F87" s="138">
        <f t="shared" si="15"/>
        <v>-0.02802749868</v>
      </c>
      <c r="G87" s="118">
        <v>17.0</v>
      </c>
      <c r="H87" s="128">
        <f t="shared" si="16"/>
        <v>744</v>
      </c>
      <c r="I87" s="119">
        <f t="shared" si="1"/>
        <v>761</v>
      </c>
      <c r="J87" s="139">
        <f t="shared" si="2"/>
        <v>-318</v>
      </c>
      <c r="K87" s="102">
        <f t="shared" si="13"/>
        <v>22072</v>
      </c>
      <c r="L87" s="103">
        <f t="shared" si="10"/>
        <v>1024</v>
      </c>
      <c r="M87" s="117">
        <v>10020.0</v>
      </c>
      <c r="N87" s="111">
        <f t="shared" si="3"/>
        <v>11044</v>
      </c>
      <c r="O87" s="114">
        <f t="shared" si="23"/>
        <v>11028</v>
      </c>
      <c r="P87" s="83"/>
      <c r="Q87" s="106">
        <f t="shared" si="5"/>
        <v>575.0911933</v>
      </c>
      <c r="R87" s="107">
        <f t="shared" si="6"/>
        <v>0.0005751061779</v>
      </c>
      <c r="S87" s="83"/>
      <c r="T87" s="129">
        <f t="shared" si="17"/>
        <v>0.09272002898</v>
      </c>
      <c r="U87" s="130">
        <f t="shared" si="18"/>
        <v>0.907279971</v>
      </c>
      <c r="V87" s="83"/>
      <c r="W87" s="131">
        <f t="shared" si="19"/>
        <v>0.04639362088</v>
      </c>
      <c r="X87" s="132">
        <f t="shared" si="20"/>
        <v>0.4539688293</v>
      </c>
      <c r="Y87" s="133">
        <f t="shared" si="21"/>
        <v>0.5003624502</v>
      </c>
      <c r="Z87" s="134">
        <f t="shared" si="22"/>
        <v>0.4996375498</v>
      </c>
    </row>
    <row r="88" ht="17.25" customHeight="1">
      <c r="A88" s="93">
        <v>43978.0</v>
      </c>
      <c r="B88" s="94">
        <v>397.0</v>
      </c>
      <c r="C88" s="124">
        <v>-2.0</v>
      </c>
      <c r="D88" s="113">
        <f t="shared" si="9"/>
        <v>0.01798658934</v>
      </c>
      <c r="E88" s="126">
        <f t="shared" si="14"/>
        <v>0.03599927457</v>
      </c>
      <c r="F88" s="127">
        <f t="shared" si="15"/>
        <v>0.007526296699</v>
      </c>
      <c r="G88" s="118">
        <v>4.0</v>
      </c>
      <c r="H88" s="128">
        <f t="shared" si="16"/>
        <v>310</v>
      </c>
      <c r="I88" s="119">
        <f t="shared" si="1"/>
        <v>314</v>
      </c>
      <c r="J88" s="101">
        <f t="shared" si="2"/>
        <v>83</v>
      </c>
      <c r="K88" s="102">
        <f t="shared" si="13"/>
        <v>22469</v>
      </c>
      <c r="L88" s="103">
        <f t="shared" si="10"/>
        <v>1028</v>
      </c>
      <c r="M88" s="117">
        <v>10330.0</v>
      </c>
      <c r="N88" s="111">
        <f t="shared" si="3"/>
        <v>11358</v>
      </c>
      <c r="O88" s="114">
        <f t="shared" si="23"/>
        <v>11111</v>
      </c>
      <c r="P88" s="83"/>
      <c r="Q88" s="106">
        <f t="shared" si="5"/>
        <v>585.4351225</v>
      </c>
      <c r="R88" s="107">
        <f t="shared" si="6"/>
        <v>0.0005854503765</v>
      </c>
      <c r="S88" s="83"/>
      <c r="T88" s="129">
        <f t="shared" si="17"/>
        <v>0.09050889241</v>
      </c>
      <c r="U88" s="130">
        <f t="shared" si="18"/>
        <v>0.9094911076</v>
      </c>
      <c r="V88" s="83"/>
      <c r="W88" s="131">
        <f t="shared" si="19"/>
        <v>0.04575192487</v>
      </c>
      <c r="X88" s="132">
        <f t="shared" si="20"/>
        <v>0.4597445369</v>
      </c>
      <c r="Y88" s="133">
        <f t="shared" si="21"/>
        <v>0.5054964618</v>
      </c>
      <c r="Z88" s="134">
        <f t="shared" si="22"/>
        <v>0.4945035382</v>
      </c>
    </row>
    <row r="89" ht="17.25" customHeight="1">
      <c r="A89" s="93">
        <v>43979.0</v>
      </c>
      <c r="B89" s="94">
        <v>352.0</v>
      </c>
      <c r="C89" s="95">
        <v>0.0</v>
      </c>
      <c r="D89" s="113">
        <f t="shared" si="9"/>
        <v>0.01566602875</v>
      </c>
      <c r="E89" s="126">
        <f t="shared" si="14"/>
        <v>0.0316803168</v>
      </c>
      <c r="F89" s="127">
        <f t="shared" si="15"/>
        <v>0.0100801008</v>
      </c>
      <c r="G89" s="118">
        <v>10.0</v>
      </c>
      <c r="H89" s="128">
        <f t="shared" si="16"/>
        <v>230</v>
      </c>
      <c r="I89" s="119">
        <f t="shared" si="1"/>
        <v>240</v>
      </c>
      <c r="J89" s="101">
        <f t="shared" si="2"/>
        <v>112</v>
      </c>
      <c r="K89" s="102">
        <f t="shared" si="13"/>
        <v>22821</v>
      </c>
      <c r="L89" s="103">
        <f t="shared" si="10"/>
        <v>1038</v>
      </c>
      <c r="M89" s="117">
        <v>10560.0</v>
      </c>
      <c r="N89" s="111">
        <f t="shared" si="3"/>
        <v>11598</v>
      </c>
      <c r="O89" s="114">
        <f t="shared" si="23"/>
        <v>11223</v>
      </c>
      <c r="P89" s="83"/>
      <c r="Q89" s="106">
        <f t="shared" si="5"/>
        <v>594.6065659</v>
      </c>
      <c r="R89" s="107">
        <f t="shared" si="6"/>
        <v>0.0005946220589</v>
      </c>
      <c r="S89" s="83"/>
      <c r="T89" s="129">
        <f t="shared" si="17"/>
        <v>0.08949818934</v>
      </c>
      <c r="U89" s="130">
        <f t="shared" si="18"/>
        <v>0.9105018107</v>
      </c>
      <c r="V89" s="83"/>
      <c r="W89" s="131">
        <f t="shared" si="19"/>
        <v>0.04548442224</v>
      </c>
      <c r="X89" s="132">
        <f t="shared" si="20"/>
        <v>0.4627316945</v>
      </c>
      <c r="Y89" s="133">
        <f t="shared" si="21"/>
        <v>0.5082161167</v>
      </c>
      <c r="Z89" s="134">
        <f t="shared" si="22"/>
        <v>0.4917838833</v>
      </c>
    </row>
    <row r="90" ht="17.25" customHeight="1">
      <c r="A90" s="93">
        <v>43980.0</v>
      </c>
      <c r="B90" s="94">
        <v>332.0</v>
      </c>
      <c r="C90" s="124">
        <v>-1.0</v>
      </c>
      <c r="D90" s="113">
        <f t="shared" si="9"/>
        <v>0.01454800403</v>
      </c>
      <c r="E90" s="126">
        <f t="shared" si="14"/>
        <v>0.02958210817</v>
      </c>
      <c r="F90" s="127">
        <f t="shared" si="15"/>
        <v>0.01666221153</v>
      </c>
      <c r="G90" s="118">
        <v>13.0</v>
      </c>
      <c r="H90" s="128">
        <f t="shared" si="16"/>
        <v>132</v>
      </c>
      <c r="I90" s="119">
        <f t="shared" si="1"/>
        <v>145</v>
      </c>
      <c r="J90" s="101">
        <f t="shared" si="2"/>
        <v>187</v>
      </c>
      <c r="K90" s="102">
        <f t="shared" si="13"/>
        <v>23153</v>
      </c>
      <c r="L90" s="103">
        <f t="shared" si="10"/>
        <v>1051</v>
      </c>
      <c r="M90" s="117">
        <v>10692.0</v>
      </c>
      <c r="N90" s="111">
        <f t="shared" si="3"/>
        <v>11743</v>
      </c>
      <c r="O90" s="114">
        <f t="shared" si="23"/>
        <v>11410</v>
      </c>
      <c r="P90" s="83"/>
      <c r="Q90" s="106">
        <f t="shared" si="5"/>
        <v>603.2569046</v>
      </c>
      <c r="R90" s="107">
        <f t="shared" si="6"/>
        <v>0.000603272623</v>
      </c>
      <c r="S90" s="83"/>
      <c r="T90" s="129">
        <f t="shared" si="17"/>
        <v>0.08950012774</v>
      </c>
      <c r="U90" s="130">
        <f t="shared" si="18"/>
        <v>0.9104998723</v>
      </c>
      <c r="V90" s="83"/>
      <c r="W90" s="131">
        <f t="shared" si="19"/>
        <v>0.04539368548</v>
      </c>
      <c r="X90" s="132">
        <f t="shared" si="20"/>
        <v>0.4617976072</v>
      </c>
      <c r="Y90" s="133">
        <f t="shared" si="21"/>
        <v>0.5071912927</v>
      </c>
      <c r="Z90" s="134">
        <f t="shared" si="22"/>
        <v>0.4928087073</v>
      </c>
    </row>
    <row r="91" ht="17.25" customHeight="1">
      <c r="A91" s="93">
        <v>43981.0</v>
      </c>
      <c r="B91" s="94">
        <v>412.0</v>
      </c>
      <c r="C91" s="140">
        <v>-4.0</v>
      </c>
      <c r="D91" s="112">
        <f t="shared" si="9"/>
        <v>0.01779467024</v>
      </c>
      <c r="E91" s="135">
        <f t="shared" si="14"/>
        <v>0.0361086766</v>
      </c>
      <c r="F91" s="127">
        <f t="shared" si="15"/>
        <v>0.006836108677</v>
      </c>
      <c r="G91" s="118">
        <v>10.0</v>
      </c>
      <c r="H91" s="128">
        <f t="shared" si="16"/>
        <v>324</v>
      </c>
      <c r="I91" s="119">
        <f t="shared" si="1"/>
        <v>334</v>
      </c>
      <c r="J91" s="101">
        <f t="shared" si="2"/>
        <v>78</v>
      </c>
      <c r="K91" s="102">
        <f t="shared" si="13"/>
        <v>23565</v>
      </c>
      <c r="L91" s="103">
        <f t="shared" si="10"/>
        <v>1061</v>
      </c>
      <c r="M91" s="117">
        <v>11016.0</v>
      </c>
      <c r="N91" s="111">
        <f t="shared" si="3"/>
        <v>12077</v>
      </c>
      <c r="O91" s="114">
        <f t="shared" si="23"/>
        <v>11488</v>
      </c>
      <c r="P91" s="83"/>
      <c r="Q91" s="106">
        <f t="shared" si="5"/>
        <v>613.9916623</v>
      </c>
      <c r="R91" s="107">
        <f t="shared" si="6"/>
        <v>0.0006140076604</v>
      </c>
      <c r="S91" s="83"/>
      <c r="T91" s="129">
        <f t="shared" si="17"/>
        <v>0.08785294361</v>
      </c>
      <c r="U91" s="130">
        <f t="shared" si="18"/>
        <v>0.9121470564</v>
      </c>
      <c r="V91" s="83"/>
      <c r="W91" s="131">
        <f t="shared" si="19"/>
        <v>0.04502440059</v>
      </c>
      <c r="X91" s="132">
        <f t="shared" si="20"/>
        <v>0.4674729472</v>
      </c>
      <c r="Y91" s="133">
        <f t="shared" si="21"/>
        <v>0.5124973478</v>
      </c>
      <c r="Z91" s="134">
        <f t="shared" si="22"/>
        <v>0.4875026522</v>
      </c>
    </row>
    <row r="92" ht="17.25" customHeight="1">
      <c r="A92" s="93">
        <v>43982.0</v>
      </c>
      <c r="B92" s="94">
        <v>219.0</v>
      </c>
      <c r="C92" s="141">
        <v>0.0</v>
      </c>
      <c r="D92" s="113">
        <f t="shared" si="9"/>
        <v>0.009293443666</v>
      </c>
      <c r="E92" s="126">
        <f t="shared" si="14"/>
        <v>0.01906337047</v>
      </c>
      <c r="F92" s="138">
        <f t="shared" si="15"/>
        <v>-0.003394846797</v>
      </c>
      <c r="G92" s="118">
        <v>3.0</v>
      </c>
      <c r="H92" s="128">
        <f t="shared" si="16"/>
        <v>255</v>
      </c>
      <c r="I92" s="119">
        <f t="shared" si="1"/>
        <v>258</v>
      </c>
      <c r="J92" s="139">
        <f t="shared" si="2"/>
        <v>-39</v>
      </c>
      <c r="K92" s="102">
        <f t="shared" si="13"/>
        <v>23784</v>
      </c>
      <c r="L92" s="103">
        <f t="shared" si="10"/>
        <v>1064</v>
      </c>
      <c r="M92" s="117">
        <v>11271.0</v>
      </c>
      <c r="N92" s="111">
        <f t="shared" si="3"/>
        <v>12335</v>
      </c>
      <c r="O92" s="114">
        <f t="shared" si="23"/>
        <v>11449</v>
      </c>
      <c r="P92" s="83"/>
      <c r="Q92" s="106">
        <f t="shared" si="5"/>
        <v>619.6977592</v>
      </c>
      <c r="R92" s="107">
        <f t="shared" si="6"/>
        <v>0.000619713906</v>
      </c>
      <c r="S92" s="83"/>
      <c r="T92" s="129">
        <f t="shared" si="17"/>
        <v>0.0862586137</v>
      </c>
      <c r="U92" s="130">
        <f t="shared" si="18"/>
        <v>0.9137413863</v>
      </c>
      <c r="V92" s="83"/>
      <c r="W92" s="131">
        <f t="shared" si="19"/>
        <v>0.04473595695</v>
      </c>
      <c r="X92" s="132">
        <f t="shared" si="20"/>
        <v>0.4738900101</v>
      </c>
      <c r="Y92" s="133">
        <f t="shared" si="21"/>
        <v>0.518625967</v>
      </c>
      <c r="Z92" s="134">
        <f t="shared" si="22"/>
        <v>0.481374033</v>
      </c>
    </row>
    <row r="93" ht="17.25" customHeight="1">
      <c r="A93" s="93">
        <v>43983.0</v>
      </c>
      <c r="B93" s="94">
        <v>375.0</v>
      </c>
      <c r="C93" s="140">
        <v>-5.0</v>
      </c>
      <c r="D93" s="112">
        <f t="shared" si="9"/>
        <v>0.01576690212</v>
      </c>
      <c r="E93" s="135">
        <f t="shared" si="14"/>
        <v>0.03275395231</v>
      </c>
      <c r="F93" s="127">
        <f t="shared" si="15"/>
        <v>0.01633330422</v>
      </c>
      <c r="G93" s="118">
        <v>10.0</v>
      </c>
      <c r="H93" s="128">
        <f t="shared" si="16"/>
        <v>178</v>
      </c>
      <c r="I93" s="119">
        <f t="shared" si="1"/>
        <v>188</v>
      </c>
      <c r="J93" s="101">
        <f t="shared" si="2"/>
        <v>187</v>
      </c>
      <c r="K93" s="102">
        <f t="shared" si="13"/>
        <v>24159</v>
      </c>
      <c r="L93" s="103">
        <f t="shared" si="10"/>
        <v>1074</v>
      </c>
      <c r="M93" s="117">
        <v>11449.0</v>
      </c>
      <c r="N93" s="111">
        <f t="shared" si="3"/>
        <v>12523</v>
      </c>
      <c r="O93" s="114">
        <f t="shared" si="23"/>
        <v>11636</v>
      </c>
      <c r="P93" s="83"/>
      <c r="Q93" s="106">
        <f t="shared" si="5"/>
        <v>629.4684732</v>
      </c>
      <c r="R93" s="107">
        <f t="shared" si="6"/>
        <v>0.0006294848745</v>
      </c>
      <c r="S93" s="83"/>
      <c r="T93" s="129">
        <f t="shared" si="17"/>
        <v>0.08576219756</v>
      </c>
      <c r="U93" s="130">
        <f t="shared" si="18"/>
        <v>0.9142378024</v>
      </c>
      <c r="V93" s="83"/>
      <c r="W93" s="131">
        <f t="shared" si="19"/>
        <v>0.04445548243</v>
      </c>
      <c r="X93" s="132">
        <f t="shared" si="20"/>
        <v>0.4739020655</v>
      </c>
      <c r="Y93" s="133">
        <f t="shared" si="21"/>
        <v>0.5183575479</v>
      </c>
      <c r="Z93" s="134">
        <f t="shared" si="22"/>
        <v>0.4816424521</v>
      </c>
    </row>
    <row r="94" ht="17.25" customHeight="1">
      <c r="A94" s="93">
        <v>43984.0</v>
      </c>
      <c r="B94" s="94">
        <v>236.0</v>
      </c>
      <c r="C94" s="141">
        <v>0.0</v>
      </c>
      <c r="D94" s="113">
        <f t="shared" si="9"/>
        <v>0.009768616251</v>
      </c>
      <c r="E94" s="126">
        <f t="shared" si="14"/>
        <v>0.02028188381</v>
      </c>
      <c r="F94" s="138">
        <f t="shared" si="15"/>
        <v>-0.005070470952</v>
      </c>
      <c r="G94" s="118">
        <v>18.0</v>
      </c>
      <c r="H94" s="128">
        <f t="shared" si="16"/>
        <v>277</v>
      </c>
      <c r="I94" s="119">
        <f t="shared" si="1"/>
        <v>295</v>
      </c>
      <c r="J94" s="139">
        <f t="shared" si="2"/>
        <v>-59</v>
      </c>
      <c r="K94" s="102">
        <f t="shared" si="13"/>
        <v>24395</v>
      </c>
      <c r="L94" s="103">
        <f t="shared" si="10"/>
        <v>1092</v>
      </c>
      <c r="M94" s="117">
        <v>11726.0</v>
      </c>
      <c r="N94" s="111">
        <f t="shared" si="3"/>
        <v>12818</v>
      </c>
      <c r="O94" s="114">
        <f t="shared" si="23"/>
        <v>11577</v>
      </c>
      <c r="P94" s="83"/>
      <c r="Q94" s="106">
        <f t="shared" si="5"/>
        <v>635.6175091</v>
      </c>
      <c r="R94" s="107">
        <f t="shared" si="6"/>
        <v>0.0006356340707</v>
      </c>
      <c r="S94" s="83"/>
      <c r="T94" s="129">
        <f t="shared" si="17"/>
        <v>0.08519269777</v>
      </c>
      <c r="U94" s="130">
        <f t="shared" si="18"/>
        <v>0.9148073022</v>
      </c>
      <c r="V94" s="83"/>
      <c r="W94" s="131">
        <f t="shared" si="19"/>
        <v>0.04476327116</v>
      </c>
      <c r="X94" s="132">
        <f t="shared" si="20"/>
        <v>0.4806722689</v>
      </c>
      <c r="Y94" s="133">
        <f t="shared" si="21"/>
        <v>0.5254355401</v>
      </c>
      <c r="Z94" s="134">
        <f t="shared" si="22"/>
        <v>0.4745644599</v>
      </c>
    </row>
    <row r="95" ht="17.25" customHeight="1">
      <c r="A95" s="93">
        <v>43985.0</v>
      </c>
      <c r="B95" s="94">
        <v>292.0</v>
      </c>
      <c r="C95" s="141">
        <v>0.0</v>
      </c>
      <c r="D95" s="112">
        <f t="shared" si="9"/>
        <v>0.01196966592</v>
      </c>
      <c r="E95" s="135">
        <f t="shared" si="14"/>
        <v>0.02522242377</v>
      </c>
      <c r="F95" s="138">
        <f t="shared" si="15"/>
        <v>-0.001641185108</v>
      </c>
      <c r="G95" s="118">
        <v>23.0</v>
      </c>
      <c r="H95" s="128">
        <f t="shared" si="16"/>
        <v>288</v>
      </c>
      <c r="I95" s="119">
        <f t="shared" si="1"/>
        <v>311</v>
      </c>
      <c r="J95" s="139">
        <f t="shared" si="2"/>
        <v>-19</v>
      </c>
      <c r="K95" s="102">
        <f t="shared" si="13"/>
        <v>24687</v>
      </c>
      <c r="L95" s="103">
        <f t="shared" si="10"/>
        <v>1115</v>
      </c>
      <c r="M95" s="117">
        <v>12014.0</v>
      </c>
      <c r="N95" s="111">
        <f t="shared" si="3"/>
        <v>13129</v>
      </c>
      <c r="O95" s="114">
        <f t="shared" si="23"/>
        <v>11558</v>
      </c>
      <c r="P95" s="83"/>
      <c r="Q95" s="106">
        <f t="shared" si="5"/>
        <v>643.2256384</v>
      </c>
      <c r="R95" s="107">
        <f t="shared" si="6"/>
        <v>0.0006432423982</v>
      </c>
      <c r="S95" s="83"/>
      <c r="T95" s="129">
        <f t="shared" si="17"/>
        <v>0.08492649859</v>
      </c>
      <c r="U95" s="130">
        <f t="shared" si="18"/>
        <v>0.9150735014</v>
      </c>
      <c r="V95" s="83"/>
      <c r="W95" s="131">
        <f t="shared" si="19"/>
        <v>0.04516547171</v>
      </c>
      <c r="X95" s="132">
        <f t="shared" si="20"/>
        <v>0.4866528942</v>
      </c>
      <c r="Y95" s="133">
        <f t="shared" si="21"/>
        <v>0.5318183659</v>
      </c>
      <c r="Z95" s="134">
        <f t="shared" si="22"/>
        <v>0.4681816341</v>
      </c>
    </row>
    <row r="96" ht="17.25" customHeight="1">
      <c r="A96" s="93">
        <v>43986.0</v>
      </c>
      <c r="B96" s="94">
        <v>361.0</v>
      </c>
      <c r="C96" s="141">
        <v>0.0</v>
      </c>
      <c r="D96" s="112">
        <f t="shared" si="9"/>
        <v>0.01462308097</v>
      </c>
      <c r="E96" s="135">
        <f t="shared" si="14"/>
        <v>0.03123377747</v>
      </c>
      <c r="F96" s="127">
        <f t="shared" si="15"/>
        <v>0.01263194324</v>
      </c>
      <c r="G96" s="118">
        <v>2.0</v>
      </c>
      <c r="H96" s="128">
        <f t="shared" si="16"/>
        <v>213</v>
      </c>
      <c r="I96" s="119">
        <f t="shared" si="1"/>
        <v>215</v>
      </c>
      <c r="J96" s="101">
        <f t="shared" si="2"/>
        <v>146</v>
      </c>
      <c r="K96" s="102">
        <f t="shared" si="13"/>
        <v>25048</v>
      </c>
      <c r="L96" s="103">
        <f t="shared" si="10"/>
        <v>1117</v>
      </c>
      <c r="M96" s="117">
        <v>12227.0</v>
      </c>
      <c r="N96" s="111">
        <f t="shared" si="3"/>
        <v>13344</v>
      </c>
      <c r="O96" s="114">
        <f t="shared" si="23"/>
        <v>11704</v>
      </c>
      <c r="P96" s="83"/>
      <c r="Q96" s="106">
        <f t="shared" si="5"/>
        <v>652.6315789</v>
      </c>
      <c r="R96" s="107">
        <f t="shared" si="6"/>
        <v>0.0006526485839</v>
      </c>
      <c r="S96" s="83"/>
      <c r="T96" s="129">
        <f t="shared" si="17"/>
        <v>0.08370803357</v>
      </c>
      <c r="U96" s="130">
        <f t="shared" si="18"/>
        <v>0.9162919664</v>
      </c>
      <c r="V96" s="83"/>
      <c r="W96" s="131">
        <f t="shared" si="19"/>
        <v>0.04459437879</v>
      </c>
      <c r="X96" s="132">
        <f t="shared" si="20"/>
        <v>0.4881427659</v>
      </c>
      <c r="Y96" s="133">
        <f t="shared" si="21"/>
        <v>0.5327371447</v>
      </c>
      <c r="Z96" s="134">
        <f t="shared" si="22"/>
        <v>0.4672628553</v>
      </c>
    </row>
    <row r="97" ht="17.25" customHeight="1">
      <c r="A97" s="93">
        <v>43987.0</v>
      </c>
      <c r="B97" s="94">
        <v>362.0</v>
      </c>
      <c r="C97" s="141">
        <v>0.0</v>
      </c>
      <c r="D97" s="113">
        <f t="shared" si="9"/>
        <v>0.01445225168</v>
      </c>
      <c r="E97" s="126">
        <f t="shared" si="14"/>
        <v>0.03092959672</v>
      </c>
      <c r="F97" s="127">
        <f t="shared" si="15"/>
        <v>0.01358509911</v>
      </c>
      <c r="G97" s="118">
        <v>20.0</v>
      </c>
      <c r="H97" s="128">
        <f t="shared" si="16"/>
        <v>183</v>
      </c>
      <c r="I97" s="119">
        <f t="shared" si="1"/>
        <v>203</v>
      </c>
      <c r="J97" s="101">
        <f t="shared" si="2"/>
        <v>159</v>
      </c>
      <c r="K97" s="102">
        <f t="shared" si="13"/>
        <v>25410</v>
      </c>
      <c r="L97" s="103">
        <f t="shared" si="10"/>
        <v>1137</v>
      </c>
      <c r="M97" s="117">
        <v>12410.0</v>
      </c>
      <c r="N97" s="111">
        <f t="shared" si="3"/>
        <v>13547</v>
      </c>
      <c r="O97" s="114">
        <f t="shared" si="23"/>
        <v>11863</v>
      </c>
      <c r="P97" s="83"/>
      <c r="Q97" s="106">
        <f t="shared" si="5"/>
        <v>662.0635748</v>
      </c>
      <c r="R97" s="107">
        <f t="shared" si="6"/>
        <v>0.0006620808255</v>
      </c>
      <c r="S97" s="83"/>
      <c r="T97" s="129">
        <f t="shared" si="17"/>
        <v>0.08393002141</v>
      </c>
      <c r="U97" s="130">
        <f t="shared" si="18"/>
        <v>0.9160699786</v>
      </c>
      <c r="V97" s="83"/>
      <c r="W97" s="131">
        <f t="shared" si="19"/>
        <v>0.04474616293</v>
      </c>
      <c r="X97" s="132">
        <f t="shared" si="20"/>
        <v>0.4883903975</v>
      </c>
      <c r="Y97" s="133">
        <f t="shared" si="21"/>
        <v>0.5331365604</v>
      </c>
      <c r="Z97" s="134">
        <f t="shared" si="22"/>
        <v>0.4668634396</v>
      </c>
    </row>
    <row r="98" ht="17.25" customHeight="1">
      <c r="A98" s="93">
        <v>43988.0</v>
      </c>
      <c r="B98" s="94">
        <v>576.0</v>
      </c>
      <c r="C98" s="141">
        <v>0.0</v>
      </c>
      <c r="D98" s="112">
        <f t="shared" si="9"/>
        <v>0.02266824085</v>
      </c>
      <c r="E98" s="135">
        <f t="shared" si="14"/>
        <v>0.04855432858</v>
      </c>
      <c r="F98" s="127">
        <f t="shared" si="15"/>
        <v>0.02790187979</v>
      </c>
      <c r="G98" s="118">
        <v>14.0</v>
      </c>
      <c r="H98" s="128">
        <f t="shared" si="16"/>
        <v>231</v>
      </c>
      <c r="I98" s="119">
        <f t="shared" si="1"/>
        <v>245</v>
      </c>
      <c r="J98" s="101">
        <f t="shared" si="2"/>
        <v>331</v>
      </c>
      <c r="K98" s="102">
        <f t="shared" si="13"/>
        <v>25986</v>
      </c>
      <c r="L98" s="103">
        <f t="shared" si="10"/>
        <v>1151</v>
      </c>
      <c r="M98" s="117">
        <v>12641.0</v>
      </c>
      <c r="N98" s="111">
        <f t="shared" si="3"/>
        <v>13792</v>
      </c>
      <c r="O98" s="114">
        <f t="shared" si="23"/>
        <v>12194</v>
      </c>
      <c r="P98" s="83"/>
      <c r="Q98" s="106">
        <f t="shared" si="5"/>
        <v>677.0713913</v>
      </c>
      <c r="R98" s="107">
        <f t="shared" si="6"/>
        <v>0.0006770890331</v>
      </c>
      <c r="S98" s="83"/>
      <c r="T98" s="129">
        <f t="shared" si="17"/>
        <v>0.08345417633</v>
      </c>
      <c r="U98" s="130">
        <f t="shared" si="18"/>
        <v>0.9165458237</v>
      </c>
      <c r="V98" s="83"/>
      <c r="W98" s="131">
        <f t="shared" si="19"/>
        <v>0.04429308089</v>
      </c>
      <c r="X98" s="132">
        <f t="shared" si="20"/>
        <v>0.4864542446</v>
      </c>
      <c r="Y98" s="133">
        <f t="shared" si="21"/>
        <v>0.5307473255</v>
      </c>
      <c r="Z98" s="134">
        <f t="shared" si="22"/>
        <v>0.4692526745</v>
      </c>
    </row>
    <row r="99" ht="17.25" customHeight="1">
      <c r="A99" s="93">
        <v>43989.0</v>
      </c>
      <c r="B99" s="94">
        <v>575.0</v>
      </c>
      <c r="C99" s="141">
        <v>0.0</v>
      </c>
      <c r="D99" s="113">
        <f t="shared" si="9"/>
        <v>0.02212729932</v>
      </c>
      <c r="E99" s="126">
        <f t="shared" si="14"/>
        <v>0.0471543382</v>
      </c>
      <c r="F99" s="127">
        <f t="shared" si="15"/>
        <v>0.02927669346</v>
      </c>
      <c r="G99" s="118">
        <v>4.0</v>
      </c>
      <c r="H99" s="128">
        <f t="shared" si="16"/>
        <v>214</v>
      </c>
      <c r="I99" s="119">
        <f t="shared" si="1"/>
        <v>218</v>
      </c>
      <c r="J99" s="101">
        <f t="shared" si="2"/>
        <v>357</v>
      </c>
      <c r="K99" s="102">
        <f t="shared" si="13"/>
        <v>26561</v>
      </c>
      <c r="L99" s="103">
        <f t="shared" si="10"/>
        <v>1155</v>
      </c>
      <c r="M99" s="117">
        <v>12855.0</v>
      </c>
      <c r="N99" s="111">
        <f t="shared" si="3"/>
        <v>14010</v>
      </c>
      <c r="O99" s="114">
        <f t="shared" si="23"/>
        <v>12551</v>
      </c>
      <c r="P99" s="83"/>
      <c r="Q99" s="106">
        <f t="shared" si="5"/>
        <v>692.0531527</v>
      </c>
      <c r="R99" s="107">
        <f t="shared" si="6"/>
        <v>0.0006920711848</v>
      </c>
      <c r="S99" s="83"/>
      <c r="T99" s="129">
        <f t="shared" si="17"/>
        <v>0.08244111349</v>
      </c>
      <c r="U99" s="130">
        <f t="shared" si="18"/>
        <v>0.9175588865</v>
      </c>
      <c r="V99" s="83"/>
      <c r="W99" s="131">
        <f t="shared" si="19"/>
        <v>0.04348480855</v>
      </c>
      <c r="X99" s="132">
        <f t="shared" si="20"/>
        <v>0.4839802718</v>
      </c>
      <c r="Y99" s="133">
        <f t="shared" si="21"/>
        <v>0.5274650804</v>
      </c>
      <c r="Z99" s="134">
        <f t="shared" si="22"/>
        <v>0.4725349196</v>
      </c>
    </row>
    <row r="100" ht="17.25" customHeight="1">
      <c r="A100" s="93">
        <v>43990.0</v>
      </c>
      <c r="B100" s="94">
        <v>599.0</v>
      </c>
      <c r="C100" s="141">
        <v>0.0</v>
      </c>
      <c r="D100" s="112">
        <f t="shared" si="9"/>
        <v>0.02255186175</v>
      </c>
      <c r="E100" s="135">
        <f t="shared" si="14"/>
        <v>0.04772528085</v>
      </c>
      <c r="F100" s="127">
        <f t="shared" si="15"/>
        <v>0.03561469206</v>
      </c>
      <c r="G100" s="118">
        <v>9.0</v>
      </c>
      <c r="H100" s="128">
        <f t="shared" si="16"/>
        <v>143</v>
      </c>
      <c r="I100" s="119">
        <f t="shared" si="1"/>
        <v>152</v>
      </c>
      <c r="J100" s="101">
        <f t="shared" si="2"/>
        <v>447</v>
      </c>
      <c r="K100" s="102">
        <f t="shared" si="13"/>
        <v>27160</v>
      </c>
      <c r="L100" s="103">
        <f t="shared" si="10"/>
        <v>1164</v>
      </c>
      <c r="M100" s="117">
        <v>12998.0</v>
      </c>
      <c r="N100" s="111">
        <f t="shared" si="3"/>
        <v>14162</v>
      </c>
      <c r="O100" s="114">
        <f t="shared" si="23"/>
        <v>12998</v>
      </c>
      <c r="P100" s="83"/>
      <c r="Q100" s="106">
        <f t="shared" si="5"/>
        <v>707.6602397</v>
      </c>
      <c r="R100" s="107">
        <f t="shared" si="6"/>
        <v>0.0007076786784</v>
      </c>
      <c r="S100" s="83"/>
      <c r="T100" s="129">
        <f t="shared" si="17"/>
        <v>0.08219178082</v>
      </c>
      <c r="U100" s="130">
        <f t="shared" si="18"/>
        <v>0.9178082192</v>
      </c>
      <c r="V100" s="83"/>
      <c r="W100" s="131">
        <f t="shared" si="19"/>
        <v>0.04285714286</v>
      </c>
      <c r="X100" s="132">
        <f t="shared" si="20"/>
        <v>0.4785714286</v>
      </c>
      <c r="Y100" s="133">
        <f t="shared" si="21"/>
        <v>0.5214285714</v>
      </c>
      <c r="Z100" s="134">
        <f t="shared" si="22"/>
        <v>0.4785714286</v>
      </c>
    </row>
    <row r="101" ht="17.25" customHeight="1">
      <c r="A101" s="93">
        <v>43991.0</v>
      </c>
      <c r="B101" s="94">
        <v>400.0</v>
      </c>
      <c r="C101" s="141">
        <v>0.0</v>
      </c>
      <c r="D101" s="113">
        <f t="shared" si="9"/>
        <v>0.0147275405</v>
      </c>
      <c r="E101" s="126">
        <f t="shared" si="14"/>
        <v>0.03077396523</v>
      </c>
      <c r="F101" s="127">
        <f t="shared" si="15"/>
        <v>0.01407908909</v>
      </c>
      <c r="G101" s="118">
        <v>19.0</v>
      </c>
      <c r="H101" s="128">
        <f t="shared" si="16"/>
        <v>198</v>
      </c>
      <c r="I101" s="119">
        <f t="shared" si="1"/>
        <v>217</v>
      </c>
      <c r="J101" s="101">
        <f t="shared" si="2"/>
        <v>183</v>
      </c>
      <c r="K101" s="102">
        <f t="shared" si="13"/>
        <v>27560</v>
      </c>
      <c r="L101" s="103">
        <f t="shared" si="10"/>
        <v>1183</v>
      </c>
      <c r="M101" s="117">
        <v>13196.0</v>
      </c>
      <c r="N101" s="111">
        <f t="shared" si="3"/>
        <v>14379</v>
      </c>
      <c r="O101" s="114">
        <f t="shared" si="23"/>
        <v>13181</v>
      </c>
      <c r="P101" s="83"/>
      <c r="Q101" s="106">
        <f t="shared" si="5"/>
        <v>718.0823345</v>
      </c>
      <c r="R101" s="107">
        <f t="shared" si="6"/>
        <v>0.0007181010448</v>
      </c>
      <c r="S101" s="83"/>
      <c r="T101" s="129">
        <f t="shared" si="17"/>
        <v>0.08227275888</v>
      </c>
      <c r="U101" s="130">
        <f t="shared" si="18"/>
        <v>0.9177272411</v>
      </c>
      <c r="V101" s="83"/>
      <c r="W101" s="131">
        <f t="shared" si="19"/>
        <v>0.0429245283</v>
      </c>
      <c r="X101" s="132">
        <f t="shared" si="20"/>
        <v>0.4788098694</v>
      </c>
      <c r="Y101" s="133">
        <f t="shared" si="21"/>
        <v>0.5217343977</v>
      </c>
      <c r="Z101" s="134">
        <f t="shared" si="22"/>
        <v>0.4782656023</v>
      </c>
    </row>
    <row r="102" ht="17.25" customHeight="1">
      <c r="A102" s="93">
        <v>43992.0</v>
      </c>
      <c r="B102" s="94">
        <v>282.0</v>
      </c>
      <c r="C102" s="141">
        <v>0.0</v>
      </c>
      <c r="D102" s="113">
        <f t="shared" si="9"/>
        <v>0.01023222061</v>
      </c>
      <c r="E102" s="126">
        <f t="shared" si="14"/>
        <v>0.02139443138</v>
      </c>
      <c r="F102" s="127">
        <f t="shared" si="15"/>
        <v>0.003338138229</v>
      </c>
      <c r="G102" s="118">
        <v>23.0</v>
      </c>
      <c r="H102" s="128">
        <f t="shared" si="16"/>
        <v>215</v>
      </c>
      <c r="I102" s="119">
        <f t="shared" si="1"/>
        <v>238</v>
      </c>
      <c r="J102" s="101">
        <f t="shared" si="2"/>
        <v>44</v>
      </c>
      <c r="K102" s="102">
        <f t="shared" si="13"/>
        <v>27842</v>
      </c>
      <c r="L102" s="103">
        <f t="shared" si="10"/>
        <v>1206</v>
      </c>
      <c r="M102" s="117">
        <v>13411.0</v>
      </c>
      <c r="N102" s="111">
        <f t="shared" si="3"/>
        <v>14617</v>
      </c>
      <c r="O102" s="114">
        <f t="shared" si="23"/>
        <v>13225</v>
      </c>
      <c r="P102" s="83"/>
      <c r="Q102" s="106">
        <f t="shared" si="5"/>
        <v>725.4299114</v>
      </c>
      <c r="R102" s="107">
        <f t="shared" si="6"/>
        <v>0.0007254488132</v>
      </c>
      <c r="S102" s="83"/>
      <c r="T102" s="129">
        <f t="shared" si="17"/>
        <v>0.08250667032</v>
      </c>
      <c r="U102" s="130">
        <f t="shared" si="18"/>
        <v>0.9174933297</v>
      </c>
      <c r="V102" s="83"/>
      <c r="W102" s="131">
        <f t="shared" si="19"/>
        <v>0.04331585375</v>
      </c>
      <c r="X102" s="132">
        <f t="shared" si="20"/>
        <v>0.4816823504</v>
      </c>
      <c r="Y102" s="133">
        <f t="shared" si="21"/>
        <v>0.5249982042</v>
      </c>
      <c r="Z102" s="134">
        <f t="shared" si="22"/>
        <v>0.4750017958</v>
      </c>
    </row>
    <row r="103" ht="17.25" customHeight="1">
      <c r="A103" s="93">
        <v>43993.0</v>
      </c>
      <c r="B103" s="94">
        <v>359.0</v>
      </c>
      <c r="C103" s="141">
        <v>0.0</v>
      </c>
      <c r="D103" s="112">
        <f t="shared" si="9"/>
        <v>0.01289418864</v>
      </c>
      <c r="E103" s="135">
        <f t="shared" si="14"/>
        <v>0.02714555766</v>
      </c>
      <c r="F103" s="127">
        <f t="shared" si="15"/>
        <v>0.004914933837</v>
      </c>
      <c r="G103" s="118">
        <v>9.0</v>
      </c>
      <c r="H103" s="128">
        <f t="shared" si="16"/>
        <v>285</v>
      </c>
      <c r="I103" s="119">
        <f t="shared" si="1"/>
        <v>294</v>
      </c>
      <c r="J103" s="101">
        <f t="shared" si="2"/>
        <v>65</v>
      </c>
      <c r="K103" s="102">
        <f t="shared" si="13"/>
        <v>28201</v>
      </c>
      <c r="L103" s="103">
        <f t="shared" si="10"/>
        <v>1215</v>
      </c>
      <c r="M103" s="117">
        <v>13696.0</v>
      </c>
      <c r="N103" s="111">
        <f t="shared" si="3"/>
        <v>14911</v>
      </c>
      <c r="O103" s="114">
        <f t="shared" si="23"/>
        <v>13290</v>
      </c>
      <c r="P103" s="83"/>
      <c r="Q103" s="106">
        <f t="shared" si="5"/>
        <v>734.7837415</v>
      </c>
      <c r="R103" s="107">
        <f t="shared" si="6"/>
        <v>0.000734802887</v>
      </c>
      <c r="S103" s="83"/>
      <c r="T103" s="129">
        <f t="shared" si="17"/>
        <v>0.08148346858</v>
      </c>
      <c r="U103" s="130">
        <f t="shared" si="18"/>
        <v>0.9185165314</v>
      </c>
      <c r="V103" s="83"/>
      <c r="W103" s="131">
        <f t="shared" si="19"/>
        <v>0.0430835786</v>
      </c>
      <c r="X103" s="132">
        <f t="shared" si="20"/>
        <v>0.485656537</v>
      </c>
      <c r="Y103" s="133">
        <f t="shared" si="21"/>
        <v>0.5287401156</v>
      </c>
      <c r="Z103" s="134">
        <f t="shared" si="22"/>
        <v>0.4712598844</v>
      </c>
    </row>
    <row r="104" ht="17.25" customHeight="1">
      <c r="A104" s="93">
        <v>43994.0</v>
      </c>
      <c r="B104" s="94">
        <v>376.0</v>
      </c>
      <c r="C104" s="141">
        <v>0.0</v>
      </c>
      <c r="D104" s="112">
        <f t="shared" si="9"/>
        <v>0.01333286054</v>
      </c>
      <c r="E104" s="135">
        <f t="shared" si="14"/>
        <v>0.02829194883</v>
      </c>
      <c r="F104" s="127">
        <f t="shared" si="15"/>
        <v>0.01956358164</v>
      </c>
      <c r="G104" s="118">
        <v>7.0</v>
      </c>
      <c r="H104" s="128">
        <f t="shared" si="16"/>
        <v>109</v>
      </c>
      <c r="I104" s="119">
        <f t="shared" si="1"/>
        <v>116</v>
      </c>
      <c r="J104" s="101">
        <f t="shared" si="2"/>
        <v>260</v>
      </c>
      <c r="K104" s="102">
        <f t="shared" si="13"/>
        <v>28577</v>
      </c>
      <c r="L104" s="103">
        <f t="shared" si="10"/>
        <v>1222</v>
      </c>
      <c r="M104" s="117">
        <v>13805.0</v>
      </c>
      <c r="N104" s="111">
        <f t="shared" si="3"/>
        <v>15027</v>
      </c>
      <c r="O104" s="114">
        <f t="shared" si="23"/>
        <v>13550</v>
      </c>
      <c r="P104" s="83"/>
      <c r="Q104" s="106">
        <f t="shared" si="5"/>
        <v>744.5805107</v>
      </c>
      <c r="R104" s="107">
        <f t="shared" si="6"/>
        <v>0.0007445999114</v>
      </c>
      <c r="S104" s="83"/>
      <c r="T104" s="129">
        <f t="shared" si="17"/>
        <v>0.08132029014</v>
      </c>
      <c r="U104" s="130">
        <f t="shared" si="18"/>
        <v>0.9186797099</v>
      </c>
      <c r="V104" s="83"/>
      <c r="W104" s="131">
        <f t="shared" si="19"/>
        <v>0.04276166148</v>
      </c>
      <c r="X104" s="132">
        <f t="shared" si="20"/>
        <v>0.4830807992</v>
      </c>
      <c r="Y104" s="133">
        <f t="shared" si="21"/>
        <v>0.5258424607</v>
      </c>
      <c r="Z104" s="134">
        <f t="shared" si="22"/>
        <v>0.4741575393</v>
      </c>
    </row>
    <row r="105" ht="17.25" customHeight="1">
      <c r="A105" s="93">
        <v>43995.0</v>
      </c>
      <c r="B105" s="94">
        <v>440.0</v>
      </c>
      <c r="C105" s="141">
        <v>0.0</v>
      </c>
      <c r="D105" s="112">
        <f t="shared" si="9"/>
        <v>0.01539699759</v>
      </c>
      <c r="E105" s="135">
        <f t="shared" si="14"/>
        <v>0.03247232472</v>
      </c>
      <c r="F105" s="127">
        <f t="shared" si="15"/>
        <v>0.009298892989</v>
      </c>
      <c r="G105" s="118">
        <v>15.0</v>
      </c>
      <c r="H105" s="128">
        <f t="shared" si="16"/>
        <v>299</v>
      </c>
      <c r="I105" s="119">
        <f t="shared" si="1"/>
        <v>314</v>
      </c>
      <c r="J105" s="101">
        <f t="shared" si="2"/>
        <v>126</v>
      </c>
      <c r="K105" s="102">
        <f t="shared" si="13"/>
        <v>29017</v>
      </c>
      <c r="L105" s="103">
        <f t="shared" si="10"/>
        <v>1237</v>
      </c>
      <c r="M105" s="117">
        <v>14104.0</v>
      </c>
      <c r="N105" s="111">
        <f t="shared" si="3"/>
        <v>15341</v>
      </c>
      <c r="O105" s="114">
        <f t="shared" si="23"/>
        <v>13676</v>
      </c>
      <c r="P105" s="83"/>
      <c r="Q105" s="106">
        <f t="shared" si="5"/>
        <v>756.044815</v>
      </c>
      <c r="R105" s="107">
        <f t="shared" si="6"/>
        <v>0.0007560645144</v>
      </c>
      <c r="S105" s="83"/>
      <c r="T105" s="129">
        <f t="shared" si="17"/>
        <v>0.08063359625</v>
      </c>
      <c r="U105" s="130">
        <f t="shared" si="18"/>
        <v>0.9193664038</v>
      </c>
      <c r="V105" s="83"/>
      <c r="W105" s="131">
        <f t="shared" si="19"/>
        <v>0.04263018231</v>
      </c>
      <c r="X105" s="132">
        <f t="shared" si="20"/>
        <v>0.4860598959</v>
      </c>
      <c r="Y105" s="133">
        <f t="shared" si="21"/>
        <v>0.5286900782</v>
      </c>
      <c r="Z105" s="134">
        <f t="shared" si="22"/>
        <v>0.4713099218</v>
      </c>
    </row>
    <row r="106" ht="17.25" customHeight="1">
      <c r="A106" s="93">
        <v>43996.0</v>
      </c>
      <c r="B106" s="94">
        <v>375.0</v>
      </c>
      <c r="C106" s="141">
        <v>0.0</v>
      </c>
      <c r="D106" s="113">
        <f t="shared" si="9"/>
        <v>0.01292345866</v>
      </c>
      <c r="E106" s="126">
        <f t="shared" si="14"/>
        <v>0.02742029833</v>
      </c>
      <c r="F106" s="127">
        <f t="shared" si="15"/>
        <v>0.01776835332</v>
      </c>
      <c r="G106" s="118">
        <v>10.0</v>
      </c>
      <c r="H106" s="128">
        <f t="shared" si="16"/>
        <v>122</v>
      </c>
      <c r="I106" s="119">
        <f t="shared" si="1"/>
        <v>132</v>
      </c>
      <c r="J106" s="101">
        <f t="shared" si="2"/>
        <v>243</v>
      </c>
      <c r="K106" s="102">
        <f t="shared" si="13"/>
        <v>29392</v>
      </c>
      <c r="L106" s="103">
        <f t="shared" si="10"/>
        <v>1247</v>
      </c>
      <c r="M106" s="117">
        <v>14226.0</v>
      </c>
      <c r="N106" s="111">
        <f t="shared" si="3"/>
        <v>15473</v>
      </c>
      <c r="O106" s="114">
        <f t="shared" si="23"/>
        <v>13919</v>
      </c>
      <c r="P106" s="83"/>
      <c r="Q106" s="106">
        <f t="shared" si="5"/>
        <v>765.8155289</v>
      </c>
      <c r="R106" s="107">
        <f t="shared" si="6"/>
        <v>0.0007658354829</v>
      </c>
      <c r="S106" s="83"/>
      <c r="T106" s="129">
        <f t="shared" si="17"/>
        <v>0.08059199897</v>
      </c>
      <c r="U106" s="130">
        <f t="shared" si="18"/>
        <v>0.919408001</v>
      </c>
      <c r="V106" s="83"/>
      <c r="W106" s="131">
        <f t="shared" si="19"/>
        <v>0.04242651062</v>
      </c>
      <c r="X106" s="132">
        <f t="shared" si="20"/>
        <v>0.4840092542</v>
      </c>
      <c r="Y106" s="133">
        <f t="shared" si="21"/>
        <v>0.5264357648</v>
      </c>
      <c r="Z106" s="134">
        <f t="shared" si="22"/>
        <v>0.4735642352</v>
      </c>
    </row>
    <row r="107" ht="17.25" customHeight="1">
      <c r="A107" s="93">
        <v>43997.0</v>
      </c>
      <c r="B107" s="94">
        <v>396.0</v>
      </c>
      <c r="C107" s="141">
        <v>0.0</v>
      </c>
      <c r="D107" s="112">
        <f t="shared" si="9"/>
        <v>0.01347305389</v>
      </c>
      <c r="E107" s="135">
        <f t="shared" si="14"/>
        <v>0.02845031971</v>
      </c>
      <c r="F107" s="127">
        <f t="shared" si="15"/>
        <v>0.01652417559</v>
      </c>
      <c r="G107" s="142">
        <v>9.0</v>
      </c>
      <c r="H107" s="128">
        <f t="shared" si="16"/>
        <v>157</v>
      </c>
      <c r="I107" s="119">
        <f t="shared" si="1"/>
        <v>166</v>
      </c>
      <c r="J107" s="101">
        <f t="shared" si="2"/>
        <v>230</v>
      </c>
      <c r="K107" s="102">
        <f t="shared" si="13"/>
        <v>29788</v>
      </c>
      <c r="L107" s="103">
        <f t="shared" si="10"/>
        <v>1256</v>
      </c>
      <c r="M107" s="117">
        <v>14383.0</v>
      </c>
      <c r="N107" s="111">
        <f t="shared" si="3"/>
        <v>15639</v>
      </c>
      <c r="O107" s="114">
        <f t="shared" si="23"/>
        <v>14149</v>
      </c>
      <c r="P107" s="83"/>
      <c r="Q107" s="106">
        <f t="shared" si="5"/>
        <v>776.1334028</v>
      </c>
      <c r="R107" s="107">
        <f t="shared" si="6"/>
        <v>0.0007761536257</v>
      </c>
      <c r="S107" s="83"/>
      <c r="T107" s="129">
        <f t="shared" si="17"/>
        <v>0.08031204041</v>
      </c>
      <c r="U107" s="130">
        <f t="shared" si="18"/>
        <v>0.9196879596</v>
      </c>
      <c r="V107" s="83"/>
      <c r="W107" s="131">
        <f t="shared" si="19"/>
        <v>0.04216463005</v>
      </c>
      <c r="X107" s="132">
        <f t="shared" si="20"/>
        <v>0.4828454411</v>
      </c>
      <c r="Y107" s="133">
        <f t="shared" si="21"/>
        <v>0.5250100712</v>
      </c>
      <c r="Z107" s="134">
        <f t="shared" si="22"/>
        <v>0.4749899288</v>
      </c>
    </row>
    <row r="108" ht="17.25" customHeight="1">
      <c r="A108" s="93">
        <v>43998.0</v>
      </c>
      <c r="B108" s="94">
        <v>407.0</v>
      </c>
      <c r="C108" s="141">
        <v>0.0</v>
      </c>
      <c r="D108" s="112">
        <f t="shared" si="9"/>
        <v>0.01366322009</v>
      </c>
      <c r="E108" s="135">
        <f t="shared" si="14"/>
        <v>0.02876528377</v>
      </c>
      <c r="F108" s="127">
        <f t="shared" si="15"/>
        <v>0.008481164747</v>
      </c>
      <c r="G108" s="118">
        <v>16.0</v>
      </c>
      <c r="H108" s="128">
        <f t="shared" si="16"/>
        <v>271</v>
      </c>
      <c r="I108" s="119">
        <f t="shared" si="1"/>
        <v>287</v>
      </c>
      <c r="J108" s="101">
        <f t="shared" si="2"/>
        <v>120</v>
      </c>
      <c r="K108" s="102">
        <f t="shared" si="13"/>
        <v>30195</v>
      </c>
      <c r="L108" s="103">
        <f t="shared" si="10"/>
        <v>1272</v>
      </c>
      <c r="M108" s="117">
        <v>14654.0</v>
      </c>
      <c r="N108" s="111">
        <f t="shared" si="3"/>
        <v>15926</v>
      </c>
      <c r="O108" s="114">
        <f t="shared" si="23"/>
        <v>14269</v>
      </c>
      <c r="P108" s="83"/>
      <c r="Q108" s="106">
        <f t="shared" si="5"/>
        <v>786.7378843</v>
      </c>
      <c r="R108" s="107">
        <f t="shared" si="6"/>
        <v>0.0007867583835</v>
      </c>
      <c r="S108" s="83"/>
      <c r="T108" s="129">
        <f t="shared" si="17"/>
        <v>0.07986939596</v>
      </c>
      <c r="U108" s="130">
        <f t="shared" si="18"/>
        <v>0.920130604</v>
      </c>
      <c r="V108" s="83"/>
      <c r="W108" s="131">
        <f t="shared" si="19"/>
        <v>0.04212617983</v>
      </c>
      <c r="X108" s="132">
        <f t="shared" si="20"/>
        <v>0.4853121378</v>
      </c>
      <c r="Y108" s="133">
        <f t="shared" si="21"/>
        <v>0.5274383176</v>
      </c>
      <c r="Z108" s="134">
        <f t="shared" si="22"/>
        <v>0.4725616824</v>
      </c>
    </row>
    <row r="109" ht="17.25" customHeight="1">
      <c r="A109" s="93">
        <v>43999.0</v>
      </c>
      <c r="B109" s="94">
        <v>450.0</v>
      </c>
      <c r="C109" s="140">
        <v>-56.0</v>
      </c>
      <c r="D109" s="112">
        <f t="shared" si="9"/>
        <v>0.01490312966</v>
      </c>
      <c r="E109" s="135">
        <f t="shared" si="14"/>
        <v>0.03153689817</v>
      </c>
      <c r="F109" s="127">
        <f t="shared" si="15"/>
        <v>0.01184385731</v>
      </c>
      <c r="G109" s="118">
        <v>14.0</v>
      </c>
      <c r="H109" s="128">
        <f t="shared" si="16"/>
        <v>267</v>
      </c>
      <c r="I109" s="119">
        <f t="shared" si="1"/>
        <v>281</v>
      </c>
      <c r="J109" s="101">
        <f t="shared" si="2"/>
        <v>169</v>
      </c>
      <c r="K109" s="102">
        <f t="shared" si="13"/>
        <v>30645</v>
      </c>
      <c r="L109" s="103">
        <f t="shared" si="10"/>
        <v>1286</v>
      </c>
      <c r="M109" s="117">
        <v>14921.0</v>
      </c>
      <c r="N109" s="111">
        <f t="shared" si="3"/>
        <v>16207</v>
      </c>
      <c r="O109" s="114">
        <f t="shared" si="23"/>
        <v>14438</v>
      </c>
      <c r="P109" s="83"/>
      <c r="Q109" s="106">
        <f t="shared" si="5"/>
        <v>798.462741</v>
      </c>
      <c r="R109" s="107">
        <f t="shared" si="6"/>
        <v>0.0007984835457</v>
      </c>
      <c r="S109" s="83"/>
      <c r="T109" s="129">
        <f t="shared" si="17"/>
        <v>0.07934842969</v>
      </c>
      <c r="U109" s="130">
        <f t="shared" si="18"/>
        <v>0.9206515703</v>
      </c>
      <c r="V109" s="83"/>
      <c r="W109" s="131">
        <f t="shared" si="19"/>
        <v>0.04196443139</v>
      </c>
      <c r="X109" s="132">
        <f t="shared" si="20"/>
        <v>0.4868983521</v>
      </c>
      <c r="Y109" s="133">
        <f t="shared" si="21"/>
        <v>0.5288627835</v>
      </c>
      <c r="Z109" s="134">
        <f t="shared" si="22"/>
        <v>0.4711372165</v>
      </c>
    </row>
    <row r="110" ht="17.25" customHeight="1">
      <c r="A110" s="93">
        <v>44000.0</v>
      </c>
      <c r="B110" s="94">
        <v>314.0</v>
      </c>
      <c r="C110" s="141">
        <v>0.0</v>
      </c>
      <c r="D110" s="113">
        <f t="shared" si="9"/>
        <v>0.01024636972</v>
      </c>
      <c r="E110" s="126">
        <f t="shared" si="14"/>
        <v>0.02174816457</v>
      </c>
      <c r="F110" s="138">
        <f t="shared" si="15"/>
        <v>-0.007757307106</v>
      </c>
      <c r="G110" s="118">
        <v>30.0</v>
      </c>
      <c r="H110" s="128">
        <f t="shared" si="16"/>
        <v>396</v>
      </c>
      <c r="I110" s="119">
        <f t="shared" si="1"/>
        <v>426</v>
      </c>
      <c r="J110" s="139">
        <f t="shared" si="2"/>
        <v>-112</v>
      </c>
      <c r="K110" s="102">
        <f t="shared" si="13"/>
        <v>30959</v>
      </c>
      <c r="L110" s="103">
        <f t="shared" si="10"/>
        <v>1316</v>
      </c>
      <c r="M110" s="117">
        <v>15317.0</v>
      </c>
      <c r="N110" s="111">
        <f t="shared" si="3"/>
        <v>16633</v>
      </c>
      <c r="O110" s="114">
        <f t="shared" si="23"/>
        <v>14326</v>
      </c>
      <c r="P110" s="83"/>
      <c r="Q110" s="106">
        <f t="shared" si="5"/>
        <v>806.6440855</v>
      </c>
      <c r="R110" s="107">
        <f t="shared" si="6"/>
        <v>0.0008066651033</v>
      </c>
      <c r="S110" s="83"/>
      <c r="T110" s="129">
        <f t="shared" si="17"/>
        <v>0.07911982204</v>
      </c>
      <c r="U110" s="130">
        <f t="shared" si="18"/>
        <v>0.920880178</v>
      </c>
      <c r="V110" s="83"/>
      <c r="W110" s="131">
        <f t="shared" si="19"/>
        <v>0.04250783294</v>
      </c>
      <c r="X110" s="132">
        <f t="shared" si="20"/>
        <v>0.4947511225</v>
      </c>
      <c r="Y110" s="133">
        <f t="shared" si="21"/>
        <v>0.5372589554</v>
      </c>
      <c r="Z110" s="134">
        <f t="shared" si="22"/>
        <v>0.4627410446</v>
      </c>
    </row>
    <row r="111" ht="17.25" customHeight="1">
      <c r="A111" s="93">
        <v>44001.0</v>
      </c>
      <c r="B111" s="94">
        <v>352.0</v>
      </c>
      <c r="C111" s="141">
        <v>0.0</v>
      </c>
      <c r="D111" s="112">
        <f t="shared" si="9"/>
        <v>0.01136987629</v>
      </c>
      <c r="E111" s="135">
        <f t="shared" si="14"/>
        <v>0.0245707106</v>
      </c>
      <c r="F111" s="138">
        <f t="shared" si="15"/>
        <v>-0.00328074829</v>
      </c>
      <c r="G111" s="118">
        <v>18.0</v>
      </c>
      <c r="H111" s="128">
        <f t="shared" si="16"/>
        <v>381</v>
      </c>
      <c r="I111" s="119">
        <f t="shared" si="1"/>
        <v>399</v>
      </c>
      <c r="J111" s="139">
        <f t="shared" si="2"/>
        <v>-47</v>
      </c>
      <c r="K111" s="102">
        <f t="shared" si="13"/>
        <v>31311</v>
      </c>
      <c r="L111" s="103">
        <f t="shared" si="10"/>
        <v>1334</v>
      </c>
      <c r="M111" s="117">
        <v>15698.0</v>
      </c>
      <c r="N111" s="111">
        <f t="shared" si="3"/>
        <v>17032</v>
      </c>
      <c r="O111" s="114">
        <f t="shared" si="23"/>
        <v>14279</v>
      </c>
      <c r="P111" s="83"/>
      <c r="Q111" s="106">
        <f t="shared" si="5"/>
        <v>815.8155289</v>
      </c>
      <c r="R111" s="107">
        <f t="shared" si="6"/>
        <v>0.0008158367857</v>
      </c>
      <c r="S111" s="83"/>
      <c r="T111" s="129">
        <f t="shared" si="17"/>
        <v>0.07832315641</v>
      </c>
      <c r="U111" s="130">
        <f t="shared" si="18"/>
        <v>0.9216768436</v>
      </c>
      <c r="V111" s="83"/>
      <c r="W111" s="131">
        <f t="shared" si="19"/>
        <v>0.04260483536</v>
      </c>
      <c r="X111" s="132">
        <f t="shared" si="20"/>
        <v>0.5013573505</v>
      </c>
      <c r="Y111" s="133">
        <f t="shared" si="21"/>
        <v>0.5439621858</v>
      </c>
      <c r="Z111" s="134">
        <f t="shared" si="22"/>
        <v>0.4560378142</v>
      </c>
    </row>
    <row r="112" ht="17.25" customHeight="1">
      <c r="A112" s="93">
        <v>44002.0</v>
      </c>
      <c r="B112" s="94">
        <v>309.0</v>
      </c>
      <c r="C112" s="141">
        <v>0.0</v>
      </c>
      <c r="D112" s="113">
        <f t="shared" si="9"/>
        <v>0.009868736227</v>
      </c>
      <c r="E112" s="126">
        <f t="shared" si="14"/>
        <v>0.02164017088</v>
      </c>
      <c r="F112" s="138">
        <f t="shared" si="15"/>
        <v>-0.01302612228</v>
      </c>
      <c r="G112" s="118">
        <v>12.0</v>
      </c>
      <c r="H112" s="128">
        <f t="shared" si="16"/>
        <v>483</v>
      </c>
      <c r="I112" s="119">
        <f t="shared" si="1"/>
        <v>495</v>
      </c>
      <c r="J112" s="139">
        <f t="shared" si="2"/>
        <v>-186</v>
      </c>
      <c r="K112" s="102">
        <f t="shared" si="13"/>
        <v>31620</v>
      </c>
      <c r="L112" s="103">
        <f t="shared" si="10"/>
        <v>1346</v>
      </c>
      <c r="M112" s="117">
        <v>16181.0</v>
      </c>
      <c r="N112" s="111">
        <f t="shared" si="3"/>
        <v>17527</v>
      </c>
      <c r="O112" s="114">
        <f t="shared" si="23"/>
        <v>14093</v>
      </c>
      <c r="P112" s="83"/>
      <c r="Q112" s="106">
        <f t="shared" si="5"/>
        <v>823.8665972</v>
      </c>
      <c r="R112" s="107">
        <f t="shared" si="6"/>
        <v>0.0008238880638</v>
      </c>
      <c r="S112" s="83"/>
      <c r="T112" s="129">
        <f t="shared" si="17"/>
        <v>0.07679580076</v>
      </c>
      <c r="U112" s="130">
        <f t="shared" si="18"/>
        <v>0.9232041992</v>
      </c>
      <c r="V112" s="83"/>
      <c r="W112" s="131">
        <f t="shared" si="19"/>
        <v>0.04256799494</v>
      </c>
      <c r="X112" s="132">
        <f t="shared" si="20"/>
        <v>0.5117330803</v>
      </c>
      <c r="Y112" s="133">
        <f t="shared" si="21"/>
        <v>0.5543010753</v>
      </c>
      <c r="Z112" s="134">
        <f t="shared" si="22"/>
        <v>0.4456989247</v>
      </c>
    </row>
    <row r="113" ht="17.25" customHeight="1">
      <c r="A113" s="93">
        <v>44003.0</v>
      </c>
      <c r="B113" s="94">
        <v>311.0</v>
      </c>
      <c r="C113" s="141">
        <v>0.0</v>
      </c>
      <c r="D113" s="113">
        <f t="shared" si="9"/>
        <v>0.009835547122</v>
      </c>
      <c r="E113" s="126">
        <f t="shared" si="14"/>
        <v>0.02206769318</v>
      </c>
      <c r="F113" s="138">
        <f t="shared" si="15"/>
        <v>-0.01426239977</v>
      </c>
      <c r="G113" s="118">
        <v>10.0</v>
      </c>
      <c r="H113" s="128">
        <f t="shared" si="16"/>
        <v>502</v>
      </c>
      <c r="I113" s="119">
        <f t="shared" si="1"/>
        <v>512</v>
      </c>
      <c r="J113" s="139">
        <f t="shared" si="2"/>
        <v>-201</v>
      </c>
      <c r="K113" s="102">
        <f t="shared" si="13"/>
        <v>31931</v>
      </c>
      <c r="L113" s="103">
        <f t="shared" si="10"/>
        <v>1356</v>
      </c>
      <c r="M113" s="117">
        <v>16683.0</v>
      </c>
      <c r="N113" s="111">
        <f t="shared" si="3"/>
        <v>18039</v>
      </c>
      <c r="O113" s="114">
        <f t="shared" si="23"/>
        <v>13892</v>
      </c>
      <c r="P113" s="83"/>
      <c r="Q113" s="106">
        <f t="shared" si="5"/>
        <v>831.9697759</v>
      </c>
      <c r="R113" s="107">
        <f t="shared" si="6"/>
        <v>0.0008319914537</v>
      </c>
      <c r="S113" s="83"/>
      <c r="T113" s="129">
        <f t="shared" si="17"/>
        <v>0.07517046399</v>
      </c>
      <c r="U113" s="130">
        <f t="shared" si="18"/>
        <v>0.924829536</v>
      </c>
      <c r="V113" s="83"/>
      <c r="W113" s="131">
        <f t="shared" si="19"/>
        <v>0.04246656854</v>
      </c>
      <c r="X113" s="132">
        <f t="shared" si="20"/>
        <v>0.5224703266</v>
      </c>
      <c r="Y113" s="133">
        <f t="shared" si="21"/>
        <v>0.5649368952</v>
      </c>
      <c r="Z113" s="134">
        <f t="shared" si="22"/>
        <v>0.4350631048</v>
      </c>
    </row>
    <row r="114" ht="17.25" customHeight="1">
      <c r="A114" s="93">
        <v>44004.0</v>
      </c>
      <c r="B114" s="94">
        <v>296.0</v>
      </c>
      <c r="C114" s="141">
        <v>0.0</v>
      </c>
      <c r="D114" s="113">
        <f t="shared" si="9"/>
        <v>0.009269988413</v>
      </c>
      <c r="E114" s="126">
        <f t="shared" si="14"/>
        <v>0.02130722718</v>
      </c>
      <c r="F114" s="138">
        <f t="shared" si="15"/>
        <v>-0.007198387561</v>
      </c>
      <c r="G114" s="118">
        <v>3.0</v>
      </c>
      <c r="H114" s="128">
        <f t="shared" si="16"/>
        <v>393</v>
      </c>
      <c r="I114" s="119">
        <f t="shared" si="1"/>
        <v>396</v>
      </c>
      <c r="J114" s="139">
        <f t="shared" si="2"/>
        <v>-100</v>
      </c>
      <c r="K114" s="102">
        <f t="shared" si="13"/>
        <v>32227</v>
      </c>
      <c r="L114" s="103">
        <f t="shared" si="10"/>
        <v>1359</v>
      </c>
      <c r="M114" s="117">
        <v>17076.0</v>
      </c>
      <c r="N114" s="111">
        <f t="shared" si="3"/>
        <v>18435</v>
      </c>
      <c r="O114" s="114">
        <f t="shared" si="23"/>
        <v>13792</v>
      </c>
      <c r="P114" s="83"/>
      <c r="Q114" s="106">
        <f t="shared" si="5"/>
        <v>839.6821261</v>
      </c>
      <c r="R114" s="107">
        <f t="shared" si="6"/>
        <v>0.0008397040048</v>
      </c>
      <c r="S114" s="83"/>
      <c r="T114" s="129">
        <f t="shared" si="17"/>
        <v>0.0737184703</v>
      </c>
      <c r="U114" s="130">
        <f t="shared" si="18"/>
        <v>0.9262815297</v>
      </c>
      <c r="V114" s="83"/>
      <c r="W114" s="131">
        <f t="shared" si="19"/>
        <v>0.04216960933</v>
      </c>
      <c r="X114" s="132">
        <f t="shared" si="20"/>
        <v>0.5298662612</v>
      </c>
      <c r="Y114" s="133">
        <f t="shared" si="21"/>
        <v>0.5720358705</v>
      </c>
      <c r="Z114" s="134">
        <f t="shared" si="22"/>
        <v>0.4279641295</v>
      </c>
    </row>
    <row r="115" ht="17.25" customHeight="1">
      <c r="A115" s="93">
        <v>44005.0</v>
      </c>
      <c r="B115" s="94">
        <v>300.0</v>
      </c>
      <c r="C115" s="141">
        <v>0.0</v>
      </c>
      <c r="D115" s="112">
        <f t="shared" si="9"/>
        <v>0.009308964533</v>
      </c>
      <c r="E115" s="135">
        <f t="shared" si="14"/>
        <v>0.02175174014</v>
      </c>
      <c r="F115" s="138">
        <f t="shared" si="15"/>
        <v>-0.0154437355</v>
      </c>
      <c r="G115" s="118">
        <v>16.0</v>
      </c>
      <c r="H115" s="128">
        <f t="shared" si="16"/>
        <v>497</v>
      </c>
      <c r="I115" s="119">
        <f t="shared" si="1"/>
        <v>513</v>
      </c>
      <c r="J115" s="139">
        <f t="shared" si="2"/>
        <v>-213</v>
      </c>
      <c r="K115" s="102">
        <f t="shared" si="13"/>
        <v>32527</v>
      </c>
      <c r="L115" s="103">
        <f t="shared" si="10"/>
        <v>1375</v>
      </c>
      <c r="M115" s="117">
        <v>17573.0</v>
      </c>
      <c r="N115" s="111">
        <f t="shared" si="3"/>
        <v>18948</v>
      </c>
      <c r="O115" s="114">
        <f t="shared" si="23"/>
        <v>13579</v>
      </c>
      <c r="P115" s="83"/>
      <c r="Q115" s="106">
        <f t="shared" si="5"/>
        <v>847.4986972</v>
      </c>
      <c r="R115" s="107">
        <f t="shared" si="6"/>
        <v>0.0008475207796</v>
      </c>
      <c r="S115" s="83"/>
      <c r="T115" s="129">
        <f t="shared" si="17"/>
        <v>0.07256702554</v>
      </c>
      <c r="U115" s="130">
        <f t="shared" si="18"/>
        <v>0.9274329745</v>
      </c>
      <c r="V115" s="83"/>
      <c r="W115" s="131">
        <f t="shared" si="19"/>
        <v>0.04227257355</v>
      </c>
      <c r="X115" s="132">
        <f t="shared" si="20"/>
        <v>0.5402588619</v>
      </c>
      <c r="Y115" s="133">
        <f t="shared" si="21"/>
        <v>0.5825314354</v>
      </c>
      <c r="Z115" s="134">
        <f t="shared" si="22"/>
        <v>0.4174685646</v>
      </c>
    </row>
    <row r="116" ht="17.25" customHeight="1">
      <c r="A116" s="93">
        <v>44006.0</v>
      </c>
      <c r="B116" s="94">
        <v>294.0</v>
      </c>
      <c r="C116" s="141">
        <v>0.0</v>
      </c>
      <c r="D116" s="113">
        <f t="shared" si="9"/>
        <v>0.009038644818</v>
      </c>
      <c r="E116" s="126">
        <f t="shared" si="14"/>
        <v>0.02165107887</v>
      </c>
      <c r="F116" s="138">
        <f t="shared" si="15"/>
        <v>-0.02120922012</v>
      </c>
      <c r="G116" s="118">
        <v>21.0</v>
      </c>
      <c r="H116" s="128">
        <f t="shared" si="16"/>
        <v>561</v>
      </c>
      <c r="I116" s="119">
        <f t="shared" si="1"/>
        <v>582</v>
      </c>
      <c r="J116" s="139">
        <f t="shared" si="2"/>
        <v>-288</v>
      </c>
      <c r="K116" s="102">
        <f t="shared" si="13"/>
        <v>32821</v>
      </c>
      <c r="L116" s="103">
        <f t="shared" si="10"/>
        <v>1396</v>
      </c>
      <c r="M116" s="117">
        <v>18134.0</v>
      </c>
      <c r="N116" s="111">
        <f t="shared" si="3"/>
        <v>19530</v>
      </c>
      <c r="O116" s="114">
        <f t="shared" si="23"/>
        <v>13291</v>
      </c>
      <c r="P116" s="83"/>
      <c r="Q116" s="106">
        <f t="shared" si="5"/>
        <v>855.1589369</v>
      </c>
      <c r="R116" s="107">
        <f t="shared" si="6"/>
        <v>0.0008551812189</v>
      </c>
      <c r="S116" s="83"/>
      <c r="T116" s="129">
        <f t="shared" si="17"/>
        <v>0.07147977471</v>
      </c>
      <c r="U116" s="130">
        <f t="shared" si="18"/>
        <v>0.9285202253</v>
      </c>
      <c r="V116" s="83"/>
      <c r="W116" s="131">
        <f t="shared" si="19"/>
        <v>0.04253374364</v>
      </c>
      <c r="X116" s="132">
        <f t="shared" si="20"/>
        <v>0.5525121111</v>
      </c>
      <c r="Y116" s="133">
        <f t="shared" si="21"/>
        <v>0.5950458548</v>
      </c>
      <c r="Z116" s="134">
        <f t="shared" si="22"/>
        <v>0.4049541452</v>
      </c>
    </row>
    <row r="117" ht="17.25" customHeight="1">
      <c r="A117" s="93">
        <v>44007.0</v>
      </c>
      <c r="B117" s="94">
        <v>289.0</v>
      </c>
      <c r="C117" s="140">
        <v>-9.0</v>
      </c>
      <c r="D117" s="113">
        <f t="shared" si="9"/>
        <v>0.008805338046</v>
      </c>
      <c r="E117" s="126">
        <f t="shared" si="14"/>
        <v>0.02174403732</v>
      </c>
      <c r="F117" s="138">
        <f t="shared" si="15"/>
        <v>-0.01858400421</v>
      </c>
      <c r="G117" s="118">
        <v>16.0</v>
      </c>
      <c r="H117" s="128">
        <f t="shared" si="16"/>
        <v>520</v>
      </c>
      <c r="I117" s="119">
        <f t="shared" si="1"/>
        <v>536</v>
      </c>
      <c r="J117" s="139">
        <f t="shared" si="2"/>
        <v>-247</v>
      </c>
      <c r="K117" s="102">
        <f t="shared" si="13"/>
        <v>33110</v>
      </c>
      <c r="L117" s="103">
        <f t="shared" si="10"/>
        <v>1412</v>
      </c>
      <c r="M117" s="117">
        <v>18654.0</v>
      </c>
      <c r="N117" s="111">
        <f t="shared" si="3"/>
        <v>20066</v>
      </c>
      <c r="O117" s="114">
        <f t="shared" si="23"/>
        <v>13044</v>
      </c>
      <c r="P117" s="83"/>
      <c r="Q117" s="106">
        <f t="shared" si="5"/>
        <v>862.6889005</v>
      </c>
      <c r="R117" s="107">
        <f t="shared" si="6"/>
        <v>0.0008627113786</v>
      </c>
      <c r="S117" s="83"/>
      <c r="T117" s="129">
        <f t="shared" si="17"/>
        <v>0.07036778631</v>
      </c>
      <c r="U117" s="130">
        <f t="shared" si="18"/>
        <v>0.9296322137</v>
      </c>
      <c r="V117" s="83"/>
      <c r="W117" s="131">
        <f t="shared" si="19"/>
        <v>0.04264572637</v>
      </c>
      <c r="X117" s="132">
        <f t="shared" si="20"/>
        <v>0.5633947448</v>
      </c>
      <c r="Y117" s="133">
        <f t="shared" si="21"/>
        <v>0.6060404712</v>
      </c>
      <c r="Z117" s="134">
        <f t="shared" si="22"/>
        <v>0.3939595288</v>
      </c>
    </row>
    <row r="118" ht="17.25" customHeight="1">
      <c r="A118" s="93">
        <v>44008.0</v>
      </c>
      <c r="B118" s="94">
        <v>285.0</v>
      </c>
      <c r="C118" s="141">
        <v>0.0</v>
      </c>
      <c r="D118" s="113">
        <f t="shared" si="9"/>
        <v>0.008607671398</v>
      </c>
      <c r="E118" s="126">
        <f t="shared" si="14"/>
        <v>0.02184912603</v>
      </c>
      <c r="F118" s="138">
        <f t="shared" si="15"/>
        <v>-0.02269242564</v>
      </c>
      <c r="G118" s="118">
        <v>17.0</v>
      </c>
      <c r="H118" s="128">
        <f t="shared" si="16"/>
        <v>564</v>
      </c>
      <c r="I118" s="119">
        <f t="shared" si="1"/>
        <v>581</v>
      </c>
      <c r="J118" s="139">
        <f t="shared" si="2"/>
        <v>-296</v>
      </c>
      <c r="K118" s="102">
        <f t="shared" si="13"/>
        <v>33395</v>
      </c>
      <c r="L118" s="103">
        <f t="shared" si="10"/>
        <v>1429</v>
      </c>
      <c r="M118" s="117">
        <v>19218.0</v>
      </c>
      <c r="N118" s="111">
        <f t="shared" si="3"/>
        <v>20647</v>
      </c>
      <c r="O118" s="114">
        <f t="shared" si="23"/>
        <v>12748</v>
      </c>
      <c r="P118" s="83"/>
      <c r="Q118" s="106">
        <f t="shared" si="5"/>
        <v>870.114643</v>
      </c>
      <c r="R118" s="107">
        <f t="shared" si="6"/>
        <v>0.0008701373147</v>
      </c>
      <c r="S118" s="83"/>
      <c r="T118" s="129">
        <f t="shared" si="17"/>
        <v>0.06921102339</v>
      </c>
      <c r="U118" s="130">
        <f t="shared" si="18"/>
        <v>0.9307889766</v>
      </c>
      <c r="V118" s="83"/>
      <c r="W118" s="131">
        <f t="shared" si="19"/>
        <v>0.04279083695</v>
      </c>
      <c r="X118" s="132">
        <f t="shared" si="20"/>
        <v>0.5754753706</v>
      </c>
      <c r="Y118" s="133">
        <f t="shared" si="21"/>
        <v>0.6182662075</v>
      </c>
      <c r="Z118" s="134">
        <f t="shared" si="22"/>
        <v>0.3817337925</v>
      </c>
    </row>
    <row r="119" ht="17.25" customHeight="1">
      <c r="A119" s="93">
        <v>44009.0</v>
      </c>
      <c r="B119" s="94">
        <v>319.0</v>
      </c>
      <c r="C119" s="141">
        <v>0.0</v>
      </c>
      <c r="D119" s="112">
        <f t="shared" si="9"/>
        <v>0.009552328193</v>
      </c>
      <c r="E119" s="135">
        <f t="shared" si="14"/>
        <v>0.0250235331</v>
      </c>
      <c r="F119" s="138">
        <f t="shared" si="15"/>
        <v>-0.03459366175</v>
      </c>
      <c r="G119" s="118">
        <v>6.0</v>
      </c>
      <c r="H119" s="128">
        <f t="shared" si="16"/>
        <v>754</v>
      </c>
      <c r="I119" s="119">
        <f t="shared" si="1"/>
        <v>760</v>
      </c>
      <c r="J119" s="139">
        <f t="shared" si="2"/>
        <v>-441</v>
      </c>
      <c r="K119" s="102">
        <f t="shared" si="13"/>
        <v>33714</v>
      </c>
      <c r="L119" s="103">
        <f t="shared" si="10"/>
        <v>1435</v>
      </c>
      <c r="M119" s="117">
        <v>19972.0</v>
      </c>
      <c r="N119" s="111">
        <f t="shared" si="3"/>
        <v>21407</v>
      </c>
      <c r="O119" s="114">
        <f t="shared" si="23"/>
        <v>12307</v>
      </c>
      <c r="P119" s="83"/>
      <c r="Q119" s="106">
        <f t="shared" si="5"/>
        <v>878.4262637</v>
      </c>
      <c r="R119" s="107">
        <f t="shared" si="6"/>
        <v>0.0008784491519</v>
      </c>
      <c r="S119" s="83"/>
      <c r="T119" s="129">
        <f t="shared" si="17"/>
        <v>0.06703414771</v>
      </c>
      <c r="U119" s="130">
        <f t="shared" si="18"/>
        <v>0.9329658523</v>
      </c>
      <c r="V119" s="83"/>
      <c r="W119" s="131">
        <f t="shared" si="19"/>
        <v>0.04256392003</v>
      </c>
      <c r="X119" s="132">
        <f t="shared" si="20"/>
        <v>0.5923948508</v>
      </c>
      <c r="Y119" s="133">
        <f t="shared" si="21"/>
        <v>0.6349587708</v>
      </c>
      <c r="Z119" s="134">
        <f t="shared" si="22"/>
        <v>0.3650412292</v>
      </c>
    </row>
    <row r="120" ht="17.25" customHeight="1">
      <c r="A120" s="93">
        <v>44010.0</v>
      </c>
      <c r="B120" s="94">
        <v>193.0</v>
      </c>
      <c r="C120" s="141">
        <v>0.0</v>
      </c>
      <c r="D120" s="112">
        <f t="shared" si="9"/>
        <v>0.005724624785</v>
      </c>
      <c r="E120" s="126">
        <f t="shared" si="14"/>
        <v>0.01568213212</v>
      </c>
      <c r="F120" s="138">
        <f t="shared" si="15"/>
        <v>-0.03144551881</v>
      </c>
      <c r="G120" s="118">
        <v>4.0</v>
      </c>
      <c r="H120" s="128">
        <f t="shared" si="16"/>
        <v>576</v>
      </c>
      <c r="I120" s="119">
        <f t="shared" si="1"/>
        <v>580</v>
      </c>
      <c r="J120" s="139">
        <f t="shared" si="2"/>
        <v>-387</v>
      </c>
      <c r="K120" s="102">
        <f t="shared" si="13"/>
        <v>33907</v>
      </c>
      <c r="L120" s="103">
        <f t="shared" si="10"/>
        <v>1439</v>
      </c>
      <c r="M120" s="117">
        <v>20548.0</v>
      </c>
      <c r="N120" s="111">
        <f t="shared" si="3"/>
        <v>21987</v>
      </c>
      <c r="O120" s="114">
        <f t="shared" si="23"/>
        <v>11920</v>
      </c>
      <c r="P120" s="83"/>
      <c r="Q120" s="106">
        <f t="shared" si="5"/>
        <v>883.4549244</v>
      </c>
      <c r="R120" s="107">
        <f t="shared" si="6"/>
        <v>0.0008834779437</v>
      </c>
      <c r="S120" s="83"/>
      <c r="T120" s="129">
        <f t="shared" si="17"/>
        <v>0.06544776459</v>
      </c>
      <c r="U120" s="130">
        <f t="shared" si="18"/>
        <v>0.9345522354</v>
      </c>
      <c r="V120" s="83"/>
      <c r="W120" s="131">
        <f t="shared" si="19"/>
        <v>0.04243961424</v>
      </c>
      <c r="X120" s="132">
        <f t="shared" si="20"/>
        <v>0.6060105583</v>
      </c>
      <c r="Y120" s="133">
        <f t="shared" si="21"/>
        <v>0.6484501725</v>
      </c>
      <c r="Z120" s="134">
        <f t="shared" si="22"/>
        <v>0.3515498275</v>
      </c>
    </row>
    <row r="121" ht="17.25" customHeight="1">
      <c r="A121" s="93">
        <v>44011.0</v>
      </c>
      <c r="B121" s="94">
        <v>247.0</v>
      </c>
      <c r="C121" s="141">
        <v>0.0</v>
      </c>
      <c r="D121" s="112">
        <f t="shared" si="9"/>
        <v>0.007284631492</v>
      </c>
      <c r="E121" s="135">
        <f t="shared" si="14"/>
        <v>0.02072147651</v>
      </c>
      <c r="F121" s="138">
        <f t="shared" si="15"/>
        <v>-0.009060402685</v>
      </c>
      <c r="G121" s="118">
        <v>6.0</v>
      </c>
      <c r="H121" s="128">
        <f t="shared" si="16"/>
        <v>349</v>
      </c>
      <c r="I121" s="119">
        <f t="shared" si="1"/>
        <v>355</v>
      </c>
      <c r="J121" s="139">
        <f t="shared" si="2"/>
        <v>-108</v>
      </c>
      <c r="K121" s="102">
        <f t="shared" si="13"/>
        <v>34154</v>
      </c>
      <c r="L121" s="103">
        <f t="shared" si="10"/>
        <v>1445</v>
      </c>
      <c r="M121" s="117">
        <v>20897.0</v>
      </c>
      <c r="N121" s="111">
        <f t="shared" si="3"/>
        <v>22342</v>
      </c>
      <c r="O121" s="114">
        <f t="shared" si="23"/>
        <v>11812</v>
      </c>
      <c r="P121" s="83"/>
      <c r="Q121" s="106">
        <f t="shared" si="5"/>
        <v>889.890568</v>
      </c>
      <c r="R121" s="107">
        <f t="shared" si="6"/>
        <v>0.0008899137549</v>
      </c>
      <c r="S121" s="83"/>
      <c r="T121" s="129">
        <f t="shared" si="17"/>
        <v>0.06467639424</v>
      </c>
      <c r="U121" s="130">
        <f t="shared" si="18"/>
        <v>0.9353236058</v>
      </c>
      <c r="V121" s="83"/>
      <c r="W121" s="131">
        <f t="shared" si="19"/>
        <v>0.04230836798</v>
      </c>
      <c r="X121" s="132">
        <f t="shared" si="20"/>
        <v>0.611846343</v>
      </c>
      <c r="Y121" s="133">
        <f t="shared" si="21"/>
        <v>0.654154711</v>
      </c>
      <c r="Z121" s="134">
        <f t="shared" si="22"/>
        <v>0.345845289</v>
      </c>
    </row>
    <row r="122" ht="17.25" customHeight="1">
      <c r="A122" s="93">
        <v>44012.0</v>
      </c>
      <c r="B122" s="94">
        <v>239.0</v>
      </c>
      <c r="C122" s="141">
        <v>0.0</v>
      </c>
      <c r="D122" s="113">
        <f t="shared" si="9"/>
        <v>0.006997716227</v>
      </c>
      <c r="E122" s="126">
        <f t="shared" si="14"/>
        <v>0.02023366068</v>
      </c>
      <c r="F122" s="138">
        <f t="shared" si="15"/>
        <v>-0.01388418557</v>
      </c>
      <c r="G122" s="118">
        <v>19.0</v>
      </c>
      <c r="H122" s="128">
        <f t="shared" si="16"/>
        <v>384</v>
      </c>
      <c r="I122" s="119">
        <f t="shared" si="1"/>
        <v>403</v>
      </c>
      <c r="J122" s="139">
        <f t="shared" si="2"/>
        <v>-164</v>
      </c>
      <c r="K122" s="102">
        <f t="shared" si="13"/>
        <v>34393</v>
      </c>
      <c r="L122" s="103">
        <f t="shared" si="10"/>
        <v>1464</v>
      </c>
      <c r="M122" s="117">
        <v>21281.0</v>
      </c>
      <c r="N122" s="111">
        <f t="shared" si="3"/>
        <v>22745</v>
      </c>
      <c r="O122" s="114">
        <f t="shared" si="23"/>
        <v>11648</v>
      </c>
      <c r="P122" s="83"/>
      <c r="Q122" s="106">
        <f t="shared" si="5"/>
        <v>896.1177697</v>
      </c>
      <c r="R122" s="107">
        <f t="shared" si="6"/>
        <v>0.0008961411188</v>
      </c>
      <c r="S122" s="83"/>
      <c r="T122" s="129">
        <f t="shared" si="17"/>
        <v>0.06436579468</v>
      </c>
      <c r="U122" s="130">
        <f t="shared" si="18"/>
        <v>0.9356342053</v>
      </c>
      <c r="V122" s="83"/>
      <c r="W122" s="131">
        <f t="shared" si="19"/>
        <v>0.04256680138</v>
      </c>
      <c r="X122" s="132">
        <f t="shared" si="20"/>
        <v>0.6187596313</v>
      </c>
      <c r="Y122" s="133">
        <f t="shared" si="21"/>
        <v>0.6613264327</v>
      </c>
      <c r="Z122" s="134">
        <f t="shared" si="22"/>
        <v>0.3386735673</v>
      </c>
    </row>
    <row r="123" ht="17.25" customHeight="1">
      <c r="A123" s="93">
        <v>44013.0</v>
      </c>
      <c r="B123" s="94">
        <v>382.0</v>
      </c>
      <c r="C123" s="141">
        <v>0.0</v>
      </c>
      <c r="D123" s="112">
        <f t="shared" si="9"/>
        <v>0.01110691129</v>
      </c>
      <c r="E123" s="135">
        <f t="shared" si="14"/>
        <v>0.03279532967</v>
      </c>
      <c r="F123" s="138">
        <f t="shared" si="15"/>
        <v>-0.01219093407</v>
      </c>
      <c r="G123" s="118">
        <v>14.0</v>
      </c>
      <c r="H123" s="128">
        <f t="shared" si="16"/>
        <v>510</v>
      </c>
      <c r="I123" s="119">
        <f t="shared" si="1"/>
        <v>524</v>
      </c>
      <c r="J123" s="139">
        <f t="shared" si="2"/>
        <v>-142</v>
      </c>
      <c r="K123" s="102">
        <f t="shared" si="13"/>
        <v>34775</v>
      </c>
      <c r="L123" s="103">
        <f t="shared" si="10"/>
        <v>1478</v>
      </c>
      <c r="M123" s="117">
        <v>21791.0</v>
      </c>
      <c r="N123" s="111">
        <f t="shared" si="3"/>
        <v>23269</v>
      </c>
      <c r="O123" s="114">
        <f t="shared" si="23"/>
        <v>11506</v>
      </c>
      <c r="P123" s="83"/>
      <c r="Q123" s="106">
        <f t="shared" si="5"/>
        <v>906.0708702</v>
      </c>
      <c r="R123" s="107">
        <f t="shared" si="6"/>
        <v>0.0009060944788</v>
      </c>
      <c r="S123" s="83"/>
      <c r="T123" s="129">
        <f t="shared" si="17"/>
        <v>0.0635179853</v>
      </c>
      <c r="U123" s="130">
        <f t="shared" si="18"/>
        <v>0.9364820147</v>
      </c>
      <c r="V123" s="83"/>
      <c r="W123" s="131">
        <f t="shared" si="19"/>
        <v>0.04250179727</v>
      </c>
      <c r="X123" s="132">
        <f t="shared" si="20"/>
        <v>0.6266283249</v>
      </c>
      <c r="Y123" s="133">
        <f t="shared" si="21"/>
        <v>0.6691301222</v>
      </c>
      <c r="Z123" s="134">
        <f t="shared" si="22"/>
        <v>0.3308698778</v>
      </c>
    </row>
    <row r="124" ht="17.25" customHeight="1">
      <c r="A124" s="93">
        <v>44014.0</v>
      </c>
      <c r="B124" s="94">
        <v>371.0</v>
      </c>
      <c r="C124" s="141">
        <v>0.0</v>
      </c>
      <c r="D124" s="113">
        <f t="shared" si="9"/>
        <v>0.01066858375</v>
      </c>
      <c r="E124" s="126">
        <f t="shared" si="14"/>
        <v>0.03224404658</v>
      </c>
      <c r="F124" s="138">
        <f t="shared" si="15"/>
        <v>-0.00538849296</v>
      </c>
      <c r="G124" s="118">
        <v>15.0</v>
      </c>
      <c r="H124" s="128">
        <f t="shared" si="16"/>
        <v>418</v>
      </c>
      <c r="I124" s="119">
        <f t="shared" si="1"/>
        <v>433</v>
      </c>
      <c r="J124" s="139">
        <f t="shared" si="2"/>
        <v>-62</v>
      </c>
      <c r="K124" s="143">
        <f t="shared" si="13"/>
        <v>35146</v>
      </c>
      <c r="L124" s="103">
        <f t="shared" si="10"/>
        <v>1493</v>
      </c>
      <c r="M124" s="117">
        <v>22209.0</v>
      </c>
      <c r="N124" s="111">
        <f t="shared" si="3"/>
        <v>23702</v>
      </c>
      <c r="O124" s="114">
        <f t="shared" si="23"/>
        <v>11444</v>
      </c>
      <c r="P124" s="83"/>
      <c r="Q124" s="106">
        <f t="shared" si="5"/>
        <v>915.7373632</v>
      </c>
      <c r="R124" s="107">
        <f t="shared" si="6"/>
        <v>0.0009157612236</v>
      </c>
      <c r="S124" s="83"/>
      <c r="T124" s="129">
        <f t="shared" si="17"/>
        <v>0.06299046494</v>
      </c>
      <c r="U124" s="130">
        <f t="shared" si="18"/>
        <v>0.9370095351</v>
      </c>
      <c r="V124" s="83"/>
      <c r="W124" s="131">
        <f t="shared" si="19"/>
        <v>0.04247994082</v>
      </c>
      <c r="X124" s="132">
        <f t="shared" si="20"/>
        <v>0.6319069026</v>
      </c>
      <c r="Y124" s="133">
        <f t="shared" si="21"/>
        <v>0.6743868435</v>
      </c>
      <c r="Z124" s="134">
        <f t="shared" si="22"/>
        <v>0.3256131565</v>
      </c>
    </row>
    <row r="125" ht="17.25" customHeight="1">
      <c r="A125" s="93">
        <v>44015.0</v>
      </c>
      <c r="B125" s="94">
        <v>259.0</v>
      </c>
      <c r="C125" s="141">
        <v>0.0</v>
      </c>
      <c r="D125" s="113">
        <f t="shared" si="9"/>
        <v>0.00736925966</v>
      </c>
      <c r="E125" s="126">
        <f t="shared" si="14"/>
        <v>0.02263194687</v>
      </c>
      <c r="F125" s="138">
        <f t="shared" si="15"/>
        <v>-0.01721426075</v>
      </c>
      <c r="G125" s="118">
        <v>14.0</v>
      </c>
      <c r="H125" s="128">
        <f t="shared" si="16"/>
        <v>442</v>
      </c>
      <c r="I125" s="119">
        <f t="shared" si="1"/>
        <v>456</v>
      </c>
      <c r="J125" s="139">
        <f t="shared" si="2"/>
        <v>-197</v>
      </c>
      <c r="K125" s="143">
        <f t="shared" si="13"/>
        <v>35405</v>
      </c>
      <c r="L125" s="103">
        <f t="shared" si="10"/>
        <v>1507</v>
      </c>
      <c r="M125" s="117">
        <v>22651.0</v>
      </c>
      <c r="N125" s="111">
        <f t="shared" si="3"/>
        <v>24158</v>
      </c>
      <c r="O125" s="114">
        <f t="shared" si="23"/>
        <v>11247</v>
      </c>
      <c r="P125" s="83"/>
      <c r="Q125" s="106">
        <f t="shared" si="5"/>
        <v>922.4856696</v>
      </c>
      <c r="R125" s="107">
        <f t="shared" si="6"/>
        <v>0.0009225097058</v>
      </c>
      <c r="S125" s="83"/>
      <c r="T125" s="129">
        <f t="shared" si="17"/>
        <v>0.0623809918</v>
      </c>
      <c r="U125" s="130">
        <f t="shared" si="18"/>
        <v>0.9376190082</v>
      </c>
      <c r="V125" s="83"/>
      <c r="W125" s="131">
        <f t="shared" si="19"/>
        <v>0.04256460952</v>
      </c>
      <c r="X125" s="132">
        <f t="shared" si="20"/>
        <v>0.6397683943</v>
      </c>
      <c r="Y125" s="133">
        <f t="shared" si="21"/>
        <v>0.6823330038</v>
      </c>
      <c r="Z125" s="134">
        <f t="shared" si="22"/>
        <v>0.3176669962</v>
      </c>
    </row>
    <row r="126" ht="17.25" customHeight="1">
      <c r="A126" s="93">
        <v>44016.0</v>
      </c>
      <c r="B126" s="94">
        <v>314.0</v>
      </c>
      <c r="C126" s="141">
        <v>0.0</v>
      </c>
      <c r="D126" s="112">
        <f t="shared" si="9"/>
        <v>0.008868803841</v>
      </c>
      <c r="E126" s="135">
        <f t="shared" si="14"/>
        <v>0.02791855606</v>
      </c>
      <c r="F126" s="138">
        <f t="shared" si="15"/>
        <v>-0.01475949142</v>
      </c>
      <c r="G126" s="118">
        <v>4.0</v>
      </c>
      <c r="H126" s="128">
        <f t="shared" si="16"/>
        <v>476</v>
      </c>
      <c r="I126" s="119">
        <f t="shared" si="1"/>
        <v>480</v>
      </c>
      <c r="J126" s="139">
        <f t="shared" si="2"/>
        <v>-166</v>
      </c>
      <c r="K126" s="143">
        <f t="shared" si="13"/>
        <v>35719</v>
      </c>
      <c r="L126" s="103">
        <f t="shared" si="10"/>
        <v>1511</v>
      </c>
      <c r="M126" s="117">
        <v>23127.0</v>
      </c>
      <c r="N126" s="111">
        <f t="shared" si="3"/>
        <v>24638</v>
      </c>
      <c r="O126" s="114">
        <f t="shared" si="23"/>
        <v>11081</v>
      </c>
      <c r="P126" s="83"/>
      <c r="Q126" s="106">
        <f t="shared" si="5"/>
        <v>930.6670141</v>
      </c>
      <c r="R126" s="107">
        <f t="shared" si="6"/>
        <v>0.0009306912635</v>
      </c>
      <c r="S126" s="83"/>
      <c r="T126" s="129">
        <f t="shared" si="17"/>
        <v>0.06132802987</v>
      </c>
      <c r="U126" s="130">
        <f t="shared" si="18"/>
        <v>0.9386719701</v>
      </c>
      <c r="V126" s="83"/>
      <c r="W126" s="131">
        <f t="shared" si="19"/>
        <v>0.04230241608</v>
      </c>
      <c r="X126" s="132">
        <f t="shared" si="20"/>
        <v>0.6474705339</v>
      </c>
      <c r="Y126" s="133">
        <f t="shared" si="21"/>
        <v>0.68977295</v>
      </c>
      <c r="Z126" s="134">
        <f t="shared" si="22"/>
        <v>0.31022705</v>
      </c>
    </row>
    <row r="127" ht="17.25" customHeight="1">
      <c r="A127" s="93">
        <v>44017.0</v>
      </c>
      <c r="B127" s="94">
        <v>231.0</v>
      </c>
      <c r="C127" s="141">
        <v>0.0</v>
      </c>
      <c r="D127" s="113">
        <f t="shared" si="9"/>
        <v>0.006467146337</v>
      </c>
      <c r="E127" s="126">
        <f t="shared" si="14"/>
        <v>0.020846494</v>
      </c>
      <c r="F127" s="138">
        <f t="shared" si="15"/>
        <v>-0.03546611317</v>
      </c>
      <c r="G127" s="118">
        <v>5.0</v>
      </c>
      <c r="H127" s="128">
        <f t="shared" si="16"/>
        <v>619</v>
      </c>
      <c r="I127" s="119">
        <f t="shared" si="1"/>
        <v>624</v>
      </c>
      <c r="J127" s="139">
        <f t="shared" si="2"/>
        <v>-393</v>
      </c>
      <c r="K127" s="143">
        <f t="shared" si="13"/>
        <v>35950</v>
      </c>
      <c r="L127" s="103">
        <f t="shared" si="10"/>
        <v>1516</v>
      </c>
      <c r="M127" s="117">
        <v>23746.0</v>
      </c>
      <c r="N127" s="111">
        <f t="shared" si="3"/>
        <v>25262</v>
      </c>
      <c r="O127" s="114">
        <f t="shared" si="23"/>
        <v>10688</v>
      </c>
      <c r="P127" s="83"/>
      <c r="Q127" s="106">
        <f t="shared" si="5"/>
        <v>936.6857738</v>
      </c>
      <c r="R127" s="107">
        <f t="shared" si="6"/>
        <v>0.00093671018</v>
      </c>
      <c r="S127" s="83"/>
      <c r="T127" s="129">
        <f t="shared" si="17"/>
        <v>0.06001108384</v>
      </c>
      <c r="U127" s="130">
        <f t="shared" si="18"/>
        <v>0.9399889162</v>
      </c>
      <c r="V127" s="83"/>
      <c r="W127" s="131">
        <f t="shared" si="19"/>
        <v>0.04216968011</v>
      </c>
      <c r="X127" s="132">
        <f t="shared" si="20"/>
        <v>0.6605285118</v>
      </c>
      <c r="Y127" s="133">
        <f t="shared" si="21"/>
        <v>0.7026981919</v>
      </c>
      <c r="Z127" s="134">
        <f t="shared" si="22"/>
        <v>0.2973018081</v>
      </c>
    </row>
    <row r="128" ht="17.25" customHeight="1">
      <c r="A128" s="93">
        <v>44018.0</v>
      </c>
      <c r="B128" s="94">
        <v>205.0</v>
      </c>
      <c r="C128" s="141">
        <v>0.0</v>
      </c>
      <c r="D128" s="113">
        <f t="shared" si="9"/>
        <v>0.005702364395</v>
      </c>
      <c r="E128" s="126">
        <f t="shared" si="14"/>
        <v>0.01918038922</v>
      </c>
      <c r="F128" s="138">
        <f t="shared" si="15"/>
        <v>-0.001777694611</v>
      </c>
      <c r="G128" s="118">
        <v>4.0</v>
      </c>
      <c r="H128" s="128">
        <f t="shared" si="16"/>
        <v>220</v>
      </c>
      <c r="I128" s="119">
        <f t="shared" si="1"/>
        <v>224</v>
      </c>
      <c r="J128" s="139">
        <f t="shared" si="2"/>
        <v>-19</v>
      </c>
      <c r="K128" s="143">
        <f t="shared" si="13"/>
        <v>36155</v>
      </c>
      <c r="L128" s="103">
        <f t="shared" si="10"/>
        <v>1520</v>
      </c>
      <c r="M128" s="117">
        <v>23966.0</v>
      </c>
      <c r="N128" s="111">
        <f t="shared" si="3"/>
        <v>25486</v>
      </c>
      <c r="O128" s="114">
        <f t="shared" si="23"/>
        <v>10669</v>
      </c>
      <c r="P128" s="83"/>
      <c r="Q128" s="106">
        <f t="shared" si="5"/>
        <v>942.0270974</v>
      </c>
      <c r="R128" s="107">
        <f t="shared" si="6"/>
        <v>0.0009420516428</v>
      </c>
      <c r="S128" s="83"/>
      <c r="T128" s="129">
        <f t="shared" si="17"/>
        <v>0.05964058699</v>
      </c>
      <c r="U128" s="130">
        <f t="shared" si="18"/>
        <v>0.940359413</v>
      </c>
      <c r="V128" s="83"/>
      <c r="W128" s="131">
        <f t="shared" si="19"/>
        <v>0.04204121145</v>
      </c>
      <c r="X128" s="132">
        <f t="shared" si="20"/>
        <v>0.6628682063</v>
      </c>
      <c r="Y128" s="133">
        <f t="shared" si="21"/>
        <v>0.7049094178</v>
      </c>
      <c r="Z128" s="134">
        <f t="shared" si="22"/>
        <v>0.2950905822</v>
      </c>
    </row>
    <row r="129" ht="17.25" customHeight="1">
      <c r="A129" s="93">
        <v>44019.0</v>
      </c>
      <c r="B129" s="94">
        <v>257.0</v>
      </c>
      <c r="C129" s="141">
        <v>0.0</v>
      </c>
      <c r="D129" s="112">
        <f t="shared" si="9"/>
        <v>0.007108283778</v>
      </c>
      <c r="E129" s="135">
        <f t="shared" si="14"/>
        <v>0.02408848064</v>
      </c>
      <c r="F129" s="138">
        <f t="shared" si="15"/>
        <v>-0.002062048927</v>
      </c>
      <c r="G129" s="118">
        <v>7.0</v>
      </c>
      <c r="H129" s="128">
        <f t="shared" si="16"/>
        <v>272</v>
      </c>
      <c r="I129" s="119">
        <f t="shared" si="1"/>
        <v>279</v>
      </c>
      <c r="J129" s="139">
        <f t="shared" si="2"/>
        <v>-22</v>
      </c>
      <c r="K129" s="143">
        <f t="shared" si="13"/>
        <v>36412</v>
      </c>
      <c r="L129" s="103">
        <f t="shared" si="10"/>
        <v>1527</v>
      </c>
      <c r="M129" s="117">
        <v>24238.0</v>
      </c>
      <c r="N129" s="111">
        <f t="shared" si="3"/>
        <v>25765</v>
      </c>
      <c r="O129" s="114">
        <f t="shared" si="23"/>
        <v>10647</v>
      </c>
      <c r="P129" s="83"/>
      <c r="Q129" s="106">
        <f t="shared" si="5"/>
        <v>948.7232934</v>
      </c>
      <c r="R129" s="107">
        <f t="shared" si="6"/>
        <v>0.0009487480132</v>
      </c>
      <c r="S129" s="83"/>
      <c r="T129" s="129">
        <f t="shared" si="17"/>
        <v>0.05926644673</v>
      </c>
      <c r="U129" s="130">
        <f t="shared" si="18"/>
        <v>0.9407335533</v>
      </c>
      <c r="V129" s="83"/>
      <c r="W129" s="131">
        <f t="shared" si="19"/>
        <v>0.04193672416</v>
      </c>
      <c r="X129" s="132">
        <f t="shared" si="20"/>
        <v>0.6656596726</v>
      </c>
      <c r="Y129" s="133">
        <f t="shared" si="21"/>
        <v>0.7075963968</v>
      </c>
      <c r="Z129" s="134">
        <f t="shared" si="22"/>
        <v>0.2924036032</v>
      </c>
    </row>
    <row r="130" ht="17.25" customHeight="1">
      <c r="A130" s="93">
        <v>44020.0</v>
      </c>
      <c r="B130" s="94">
        <v>277.0</v>
      </c>
      <c r="C130" s="141">
        <v>0.0</v>
      </c>
      <c r="D130" s="112">
        <f t="shared" si="9"/>
        <v>0.007607382182</v>
      </c>
      <c r="E130" s="135">
        <f t="shared" si="14"/>
        <v>0.02601671832</v>
      </c>
      <c r="F130" s="138">
        <f t="shared" si="15"/>
        <v>-0.03550295858</v>
      </c>
      <c r="G130" s="118">
        <v>15.0</v>
      </c>
      <c r="H130" s="128">
        <f t="shared" si="16"/>
        <v>640</v>
      </c>
      <c r="I130" s="119">
        <f t="shared" si="1"/>
        <v>655</v>
      </c>
      <c r="J130" s="139">
        <f t="shared" si="2"/>
        <v>-378</v>
      </c>
      <c r="K130" s="143">
        <f t="shared" si="13"/>
        <v>36689</v>
      </c>
      <c r="L130" s="103">
        <f t="shared" si="10"/>
        <v>1542</v>
      </c>
      <c r="M130" s="117">
        <v>24878.0</v>
      </c>
      <c r="N130" s="111">
        <f t="shared" si="3"/>
        <v>26420</v>
      </c>
      <c r="O130" s="114">
        <f t="shared" si="23"/>
        <v>10269</v>
      </c>
      <c r="P130" s="83"/>
      <c r="Q130" s="106">
        <f t="shared" si="5"/>
        <v>955.9405941</v>
      </c>
      <c r="R130" s="107">
        <f t="shared" si="6"/>
        <v>0.000955965502</v>
      </c>
      <c r="S130" s="83"/>
      <c r="T130" s="129">
        <f t="shared" si="17"/>
        <v>0.05836487509</v>
      </c>
      <c r="U130" s="130">
        <f t="shared" si="18"/>
        <v>0.9416351249</v>
      </c>
      <c r="V130" s="83"/>
      <c r="W130" s="131">
        <f t="shared" si="19"/>
        <v>0.04202894601</v>
      </c>
      <c r="X130" s="132">
        <f t="shared" si="20"/>
        <v>0.678077898</v>
      </c>
      <c r="Y130" s="133">
        <f t="shared" si="21"/>
        <v>0.720106844</v>
      </c>
      <c r="Z130" s="134">
        <f t="shared" si="22"/>
        <v>0.279893156</v>
      </c>
    </row>
    <row r="131" ht="17.25" customHeight="1">
      <c r="A131" s="93">
        <v>44021.0</v>
      </c>
      <c r="B131" s="94">
        <v>262.0</v>
      </c>
      <c r="C131" s="141">
        <v>0.0</v>
      </c>
      <c r="D131" s="113">
        <f t="shared" si="9"/>
        <v>0.007141104963</v>
      </c>
      <c r="E131" s="126">
        <f t="shared" si="14"/>
        <v>0.02551368196</v>
      </c>
      <c r="F131" s="138">
        <f t="shared" si="15"/>
        <v>-0.03369364106</v>
      </c>
      <c r="G131" s="118">
        <v>9.0</v>
      </c>
      <c r="H131" s="128">
        <f t="shared" si="16"/>
        <v>599</v>
      </c>
      <c r="I131" s="119">
        <f t="shared" si="1"/>
        <v>608</v>
      </c>
      <c r="J131" s="139">
        <f t="shared" si="2"/>
        <v>-346</v>
      </c>
      <c r="K131" s="143">
        <f t="shared" si="13"/>
        <v>36951</v>
      </c>
      <c r="L131" s="103">
        <f t="shared" si="10"/>
        <v>1551</v>
      </c>
      <c r="M131" s="117">
        <v>25477.0</v>
      </c>
      <c r="N131" s="111">
        <f t="shared" si="3"/>
        <v>27028</v>
      </c>
      <c r="O131" s="114">
        <f t="shared" si="23"/>
        <v>9923</v>
      </c>
      <c r="P131" s="83"/>
      <c r="Q131" s="106">
        <f t="shared" si="5"/>
        <v>962.7670662</v>
      </c>
      <c r="R131" s="107">
        <f t="shared" si="6"/>
        <v>0.000962792152</v>
      </c>
      <c r="S131" s="83"/>
      <c r="T131" s="129">
        <f t="shared" si="17"/>
        <v>0.05738493414</v>
      </c>
      <c r="U131" s="130">
        <f t="shared" si="18"/>
        <v>0.9426150659</v>
      </c>
      <c r="V131" s="83"/>
      <c r="W131" s="131">
        <f t="shared" si="19"/>
        <v>0.04197450678</v>
      </c>
      <c r="X131" s="132">
        <f t="shared" si="20"/>
        <v>0.6894806636</v>
      </c>
      <c r="Y131" s="133">
        <f t="shared" si="21"/>
        <v>0.7314551704</v>
      </c>
      <c r="Z131" s="134">
        <f t="shared" si="22"/>
        <v>0.2685448296</v>
      </c>
    </row>
    <row r="132" ht="17.25" customHeight="1">
      <c r="A132" s="93">
        <v>44022.0</v>
      </c>
      <c r="B132" s="94">
        <v>265.0</v>
      </c>
      <c r="C132" s="141">
        <v>0.0</v>
      </c>
      <c r="D132" s="112">
        <f t="shared" si="9"/>
        <v>0.007171659766</v>
      </c>
      <c r="E132" s="135">
        <f t="shared" si="14"/>
        <v>0.02670563338</v>
      </c>
      <c r="F132" s="138">
        <f t="shared" si="15"/>
        <v>-0.03194598408</v>
      </c>
      <c r="G132" s="118">
        <v>11.0</v>
      </c>
      <c r="H132" s="128">
        <f t="shared" si="16"/>
        <v>571</v>
      </c>
      <c r="I132" s="119">
        <f t="shared" si="1"/>
        <v>582</v>
      </c>
      <c r="J132" s="139">
        <f t="shared" si="2"/>
        <v>-317</v>
      </c>
      <c r="K132" s="143">
        <f t="shared" si="13"/>
        <v>37216</v>
      </c>
      <c r="L132" s="103">
        <f t="shared" si="10"/>
        <v>1562</v>
      </c>
      <c r="M132" s="117">
        <v>26048.0</v>
      </c>
      <c r="N132" s="111">
        <f t="shared" si="3"/>
        <v>27610</v>
      </c>
      <c r="O132" s="114">
        <f t="shared" si="23"/>
        <v>9606</v>
      </c>
      <c r="P132" s="83"/>
      <c r="Q132" s="106">
        <f t="shared" si="5"/>
        <v>969.671704</v>
      </c>
      <c r="R132" s="107">
        <f t="shared" si="6"/>
        <v>0.0009696969697</v>
      </c>
      <c r="S132" s="83"/>
      <c r="T132" s="129">
        <f t="shared" si="17"/>
        <v>0.05657370518</v>
      </c>
      <c r="U132" s="130">
        <f t="shared" si="18"/>
        <v>0.9434262948</v>
      </c>
      <c r="V132" s="83"/>
      <c r="W132" s="131">
        <f t="shared" si="19"/>
        <v>0.04197119518</v>
      </c>
      <c r="X132" s="132">
        <f t="shared" si="20"/>
        <v>0.6999140155</v>
      </c>
      <c r="Y132" s="133">
        <f t="shared" si="21"/>
        <v>0.7418852107</v>
      </c>
      <c r="Z132" s="134">
        <f t="shared" si="22"/>
        <v>0.2581147893</v>
      </c>
    </row>
    <row r="133" ht="17.25" customHeight="1">
      <c r="A133" s="93">
        <v>44023.0</v>
      </c>
      <c r="B133" s="94">
        <v>305.0</v>
      </c>
      <c r="C133" s="141">
        <v>0.0</v>
      </c>
      <c r="D133" s="112">
        <f t="shared" si="9"/>
        <v>0.008195399828</v>
      </c>
      <c r="E133" s="135">
        <f t="shared" si="14"/>
        <v>0.03175098897</v>
      </c>
      <c r="F133" s="138">
        <f t="shared" si="15"/>
        <v>-0.02998126171</v>
      </c>
      <c r="G133" s="118">
        <v>6.0</v>
      </c>
      <c r="H133" s="128">
        <f t="shared" si="16"/>
        <v>587</v>
      </c>
      <c r="I133" s="119">
        <f t="shared" si="1"/>
        <v>593</v>
      </c>
      <c r="J133" s="139">
        <f t="shared" si="2"/>
        <v>-288</v>
      </c>
      <c r="K133" s="143">
        <f t="shared" si="13"/>
        <v>37521</v>
      </c>
      <c r="L133" s="103">
        <f t="shared" si="10"/>
        <v>1568</v>
      </c>
      <c r="M133" s="117">
        <v>26635.0</v>
      </c>
      <c r="N133" s="111">
        <f t="shared" si="3"/>
        <v>28203</v>
      </c>
      <c r="O133" s="114">
        <f t="shared" si="23"/>
        <v>9318</v>
      </c>
      <c r="P133" s="83"/>
      <c r="Q133" s="106">
        <f t="shared" si="5"/>
        <v>977.6185513</v>
      </c>
      <c r="R133" s="107">
        <f t="shared" si="6"/>
        <v>0.0009776440241</v>
      </c>
      <c r="S133" s="83"/>
      <c r="T133" s="129">
        <f t="shared" si="17"/>
        <v>0.05559692231</v>
      </c>
      <c r="U133" s="130">
        <f t="shared" si="18"/>
        <v>0.9444030777</v>
      </c>
      <c r="V133" s="83"/>
      <c r="W133" s="131">
        <f t="shared" si="19"/>
        <v>0.04178993097</v>
      </c>
      <c r="X133" s="132">
        <f t="shared" si="20"/>
        <v>0.7098691399</v>
      </c>
      <c r="Y133" s="133">
        <f t="shared" si="21"/>
        <v>0.7516590709</v>
      </c>
      <c r="Z133" s="134">
        <f t="shared" si="22"/>
        <v>0.2483409291</v>
      </c>
    </row>
    <row r="134" ht="17.25" customHeight="1">
      <c r="A134" s="93">
        <v>44024.0</v>
      </c>
      <c r="B134" s="94">
        <v>370.0</v>
      </c>
      <c r="C134" s="141">
        <v>0.0</v>
      </c>
      <c r="D134" s="112">
        <f t="shared" si="9"/>
        <v>0.009861144426</v>
      </c>
      <c r="E134" s="135">
        <f t="shared" si="14"/>
        <v>0.03970809187</v>
      </c>
      <c r="F134" s="138">
        <f t="shared" si="15"/>
        <v>-0.01566859841</v>
      </c>
      <c r="G134" s="118">
        <v>3.0</v>
      </c>
      <c r="H134" s="128">
        <f t="shared" si="16"/>
        <v>513</v>
      </c>
      <c r="I134" s="119">
        <f t="shared" si="1"/>
        <v>516</v>
      </c>
      <c r="J134" s="139">
        <f t="shared" si="2"/>
        <v>-146</v>
      </c>
      <c r="K134" s="143">
        <f t="shared" si="13"/>
        <v>37891</v>
      </c>
      <c r="L134" s="103">
        <f t="shared" si="10"/>
        <v>1571</v>
      </c>
      <c r="M134" s="117">
        <v>27148.0</v>
      </c>
      <c r="N134" s="111">
        <f t="shared" si="3"/>
        <v>28719</v>
      </c>
      <c r="O134" s="114">
        <f t="shared" si="23"/>
        <v>9172</v>
      </c>
      <c r="P134" s="83"/>
      <c r="Q134" s="106">
        <f t="shared" si="5"/>
        <v>987.2589891</v>
      </c>
      <c r="R134" s="107">
        <f t="shared" si="6"/>
        <v>0.000987284713</v>
      </c>
      <c r="S134" s="83"/>
      <c r="T134" s="129">
        <f t="shared" si="17"/>
        <v>0.05470246178</v>
      </c>
      <c r="U134" s="130">
        <f t="shared" si="18"/>
        <v>0.9452975382</v>
      </c>
      <c r="V134" s="83"/>
      <c r="W134" s="131">
        <f t="shared" si="19"/>
        <v>0.04146103296</v>
      </c>
      <c r="X134" s="132">
        <f t="shared" si="20"/>
        <v>0.7164762081</v>
      </c>
      <c r="Y134" s="133">
        <f t="shared" si="21"/>
        <v>0.757937241</v>
      </c>
      <c r="Z134" s="134">
        <f t="shared" si="22"/>
        <v>0.242062759</v>
      </c>
    </row>
    <row r="135" ht="17.25" customHeight="1">
      <c r="A135" s="93">
        <v>44025.0</v>
      </c>
      <c r="B135" s="94">
        <v>299.0</v>
      </c>
      <c r="C135" s="141">
        <v>0.0</v>
      </c>
      <c r="D135" s="113">
        <f t="shared" si="9"/>
        <v>0.007891055924</v>
      </c>
      <c r="E135" s="126">
        <f t="shared" si="14"/>
        <v>0.032599215</v>
      </c>
      <c r="F135" s="138">
        <f t="shared" si="15"/>
        <v>-0.007959005669</v>
      </c>
      <c r="G135" s="118">
        <v>5.0</v>
      </c>
      <c r="H135" s="128">
        <f t="shared" si="16"/>
        <v>367</v>
      </c>
      <c r="I135" s="119">
        <f t="shared" si="1"/>
        <v>372</v>
      </c>
      <c r="J135" s="139">
        <f t="shared" si="2"/>
        <v>-73</v>
      </c>
      <c r="K135" s="143">
        <f t="shared" si="13"/>
        <v>38190</v>
      </c>
      <c r="L135" s="103">
        <f t="shared" si="10"/>
        <v>1576</v>
      </c>
      <c r="M135" s="117">
        <v>27515.0</v>
      </c>
      <c r="N135" s="111">
        <f t="shared" si="3"/>
        <v>29091</v>
      </c>
      <c r="O135" s="114">
        <f t="shared" si="23"/>
        <v>9099</v>
      </c>
      <c r="P135" s="83"/>
      <c r="Q135" s="106">
        <f t="shared" si="5"/>
        <v>995.049505</v>
      </c>
      <c r="R135" s="107">
        <f t="shared" si="6"/>
        <v>0.0009950754319</v>
      </c>
      <c r="S135" s="83"/>
      <c r="T135" s="129">
        <f t="shared" si="17"/>
        <v>0.0541748307</v>
      </c>
      <c r="U135" s="130">
        <f t="shared" si="18"/>
        <v>0.9458251693</v>
      </c>
      <c r="V135" s="83"/>
      <c r="W135" s="131">
        <f t="shared" si="19"/>
        <v>0.04126734747</v>
      </c>
      <c r="X135" s="132">
        <f t="shared" si="20"/>
        <v>0.7204765645</v>
      </c>
      <c r="Y135" s="133">
        <f t="shared" si="21"/>
        <v>0.761743912</v>
      </c>
      <c r="Z135" s="134">
        <f t="shared" si="22"/>
        <v>0.238256088</v>
      </c>
    </row>
    <row r="136" ht="17.25" customHeight="1">
      <c r="A136" s="93">
        <v>44026.0</v>
      </c>
      <c r="B136" s="94">
        <v>267.0</v>
      </c>
      <c r="C136" s="141">
        <v>0.0</v>
      </c>
      <c r="D136" s="113">
        <f t="shared" si="9"/>
        <v>0.006991358995</v>
      </c>
      <c r="E136" s="126">
        <f t="shared" si="14"/>
        <v>0.02934388394</v>
      </c>
      <c r="F136" s="138">
        <f t="shared" si="15"/>
        <v>0.001538630619</v>
      </c>
      <c r="G136" s="118">
        <v>12.0</v>
      </c>
      <c r="H136" s="128">
        <f t="shared" si="16"/>
        <v>241</v>
      </c>
      <c r="I136" s="119">
        <f t="shared" si="1"/>
        <v>253</v>
      </c>
      <c r="J136" s="101">
        <f t="shared" si="2"/>
        <v>14</v>
      </c>
      <c r="K136" s="143">
        <f t="shared" si="13"/>
        <v>38457</v>
      </c>
      <c r="L136" s="103">
        <f t="shared" si="10"/>
        <v>1588</v>
      </c>
      <c r="M136" s="117">
        <v>27756.0</v>
      </c>
      <c r="N136" s="111">
        <f t="shared" si="3"/>
        <v>29344</v>
      </c>
      <c r="O136" s="114">
        <f t="shared" si="23"/>
        <v>9113</v>
      </c>
      <c r="P136" s="83"/>
      <c r="Q136" s="106">
        <f t="shared" si="5"/>
        <v>1002.006253</v>
      </c>
      <c r="R136" s="107">
        <f t="shared" si="6"/>
        <v>0.001002032361</v>
      </c>
      <c r="S136" s="83"/>
      <c r="T136" s="129">
        <f t="shared" si="17"/>
        <v>0.05411668484</v>
      </c>
      <c r="U136" s="130">
        <f t="shared" si="18"/>
        <v>0.9458833152</v>
      </c>
      <c r="V136" s="83"/>
      <c r="W136" s="131">
        <f t="shared" si="19"/>
        <v>0.04129287256</v>
      </c>
      <c r="X136" s="132">
        <f t="shared" si="20"/>
        <v>0.7217411655</v>
      </c>
      <c r="Y136" s="133">
        <f t="shared" si="21"/>
        <v>0.763034038</v>
      </c>
      <c r="Z136" s="134">
        <f t="shared" si="22"/>
        <v>0.236965962</v>
      </c>
    </row>
    <row r="137" ht="17.25" customHeight="1">
      <c r="A137" s="93">
        <v>44027.0</v>
      </c>
      <c r="B137" s="94">
        <v>264.0</v>
      </c>
      <c r="C137" s="141">
        <v>0.0</v>
      </c>
      <c r="D137" s="113">
        <f t="shared" si="9"/>
        <v>0.006864810048</v>
      </c>
      <c r="E137" s="126">
        <f t="shared" si="14"/>
        <v>0.02896960386</v>
      </c>
      <c r="F137" s="138">
        <f t="shared" si="15"/>
        <v>-0.05245254033</v>
      </c>
      <c r="G137" s="118">
        <v>6.0</v>
      </c>
      <c r="H137" s="128">
        <f t="shared" si="16"/>
        <v>736</v>
      </c>
      <c r="I137" s="119">
        <f t="shared" si="1"/>
        <v>742</v>
      </c>
      <c r="J137" s="139">
        <f t="shared" si="2"/>
        <v>-478</v>
      </c>
      <c r="K137" s="143">
        <f t="shared" si="13"/>
        <v>38721</v>
      </c>
      <c r="L137" s="103">
        <f t="shared" si="10"/>
        <v>1594</v>
      </c>
      <c r="M137" s="117">
        <v>28492.0</v>
      </c>
      <c r="N137" s="111">
        <f t="shared" si="3"/>
        <v>30086</v>
      </c>
      <c r="O137" s="114">
        <f t="shared" si="23"/>
        <v>8635</v>
      </c>
      <c r="P137" s="83"/>
      <c r="Q137" s="106">
        <f t="shared" si="5"/>
        <v>1008.884836</v>
      </c>
      <c r="R137" s="107">
        <f t="shared" si="6"/>
        <v>0.001008911123</v>
      </c>
      <c r="S137" s="83"/>
      <c r="T137" s="129">
        <f t="shared" si="17"/>
        <v>0.05298145317</v>
      </c>
      <c r="U137" s="130">
        <f t="shared" si="18"/>
        <v>0.9470185468</v>
      </c>
      <c r="V137" s="83"/>
      <c r="W137" s="131">
        <f t="shared" si="19"/>
        <v>0.04116629219</v>
      </c>
      <c r="X137" s="132">
        <f t="shared" si="20"/>
        <v>0.7358281036</v>
      </c>
      <c r="Y137" s="133">
        <f t="shared" si="21"/>
        <v>0.7769943958</v>
      </c>
      <c r="Z137" s="134">
        <f t="shared" si="22"/>
        <v>0.2230056042</v>
      </c>
    </row>
    <row r="138" ht="17.25" customHeight="1">
      <c r="A138" s="93">
        <v>44028.0</v>
      </c>
      <c r="B138" s="94">
        <v>333.0</v>
      </c>
      <c r="C138" s="141">
        <v>0.0</v>
      </c>
      <c r="D138" s="112">
        <f t="shared" si="9"/>
        <v>0.008599984505</v>
      </c>
      <c r="E138" s="135">
        <f t="shared" si="14"/>
        <v>0.03856398379</v>
      </c>
      <c r="F138" s="138">
        <f t="shared" si="15"/>
        <v>-0.01308627678</v>
      </c>
      <c r="G138" s="118">
        <v>10.0</v>
      </c>
      <c r="H138" s="128">
        <f t="shared" si="16"/>
        <v>436</v>
      </c>
      <c r="I138" s="119">
        <f t="shared" si="1"/>
        <v>446</v>
      </c>
      <c r="J138" s="139">
        <f t="shared" si="2"/>
        <v>-113</v>
      </c>
      <c r="K138" s="143">
        <f t="shared" si="13"/>
        <v>39054</v>
      </c>
      <c r="L138" s="103">
        <f t="shared" si="10"/>
        <v>1604</v>
      </c>
      <c r="M138" s="117">
        <v>28928.0</v>
      </c>
      <c r="N138" s="111">
        <f t="shared" si="3"/>
        <v>30532</v>
      </c>
      <c r="O138" s="114">
        <f t="shared" si="23"/>
        <v>8522</v>
      </c>
      <c r="P138" s="83"/>
      <c r="Q138" s="106">
        <f t="shared" si="5"/>
        <v>1017.56123</v>
      </c>
      <c r="R138" s="107">
        <f t="shared" si="6"/>
        <v>0.001017587743</v>
      </c>
      <c r="S138" s="83"/>
      <c r="T138" s="129">
        <f t="shared" si="17"/>
        <v>0.0525350452</v>
      </c>
      <c r="U138" s="130">
        <f t="shared" si="18"/>
        <v>0.9474649548</v>
      </c>
      <c r="V138" s="83"/>
      <c r="W138" s="131">
        <f t="shared" si="19"/>
        <v>0.04107133712</v>
      </c>
      <c r="X138" s="132">
        <f t="shared" si="20"/>
        <v>0.7407179802</v>
      </c>
      <c r="Y138" s="133">
        <f t="shared" si="21"/>
        <v>0.7817893174</v>
      </c>
      <c r="Z138" s="134">
        <f t="shared" si="22"/>
        <v>0.2182106826</v>
      </c>
    </row>
    <row r="139" ht="17.25" customHeight="1">
      <c r="A139" s="93">
        <v>44029.0</v>
      </c>
      <c r="B139" s="94">
        <v>353.0</v>
      </c>
      <c r="C139" s="141">
        <v>0.0</v>
      </c>
      <c r="D139" s="112">
        <f t="shared" si="9"/>
        <v>0.009038766836</v>
      </c>
      <c r="E139" s="135">
        <f t="shared" si="14"/>
        <v>0.04142220136</v>
      </c>
      <c r="F139" s="138">
        <f t="shared" si="15"/>
        <v>-0.02710631307</v>
      </c>
      <c r="G139" s="118">
        <v>7.0</v>
      </c>
      <c r="H139" s="128">
        <f t="shared" si="16"/>
        <v>577</v>
      </c>
      <c r="I139" s="119">
        <f t="shared" si="1"/>
        <v>584</v>
      </c>
      <c r="J139" s="139">
        <f t="shared" si="2"/>
        <v>-231</v>
      </c>
      <c r="K139" s="143">
        <f t="shared" si="13"/>
        <v>39407</v>
      </c>
      <c r="L139" s="103">
        <f t="shared" si="10"/>
        <v>1611</v>
      </c>
      <c r="M139" s="117">
        <v>29505.0</v>
      </c>
      <c r="N139" s="111">
        <f t="shared" si="3"/>
        <v>31116</v>
      </c>
      <c r="O139" s="114">
        <f t="shared" si="23"/>
        <v>8291</v>
      </c>
      <c r="P139" s="83"/>
      <c r="Q139" s="106">
        <f t="shared" si="5"/>
        <v>1026.758729</v>
      </c>
      <c r="R139" s="107">
        <f t="shared" si="6"/>
        <v>0.001026785482</v>
      </c>
      <c r="S139" s="83"/>
      <c r="T139" s="129">
        <f t="shared" si="17"/>
        <v>0.05177400694</v>
      </c>
      <c r="U139" s="130">
        <f t="shared" si="18"/>
        <v>0.9482259931</v>
      </c>
      <c r="V139" s="83"/>
      <c r="W139" s="131">
        <f t="shared" si="19"/>
        <v>0.04088106174</v>
      </c>
      <c r="X139" s="132">
        <f t="shared" si="20"/>
        <v>0.7487248458</v>
      </c>
      <c r="Y139" s="133">
        <f t="shared" si="21"/>
        <v>0.7896059076</v>
      </c>
      <c r="Z139" s="134">
        <f t="shared" si="22"/>
        <v>0.2103940924</v>
      </c>
    </row>
    <row r="140" ht="17.25" customHeight="1">
      <c r="A140" s="93">
        <v>44030.0</v>
      </c>
      <c r="B140" s="94">
        <v>339.0</v>
      </c>
      <c r="C140" s="141">
        <v>0.0</v>
      </c>
      <c r="D140" s="113">
        <f t="shared" si="9"/>
        <v>0.008602532545</v>
      </c>
      <c r="E140" s="126">
        <f t="shared" si="14"/>
        <v>0.04088770956</v>
      </c>
      <c r="F140" s="138">
        <f t="shared" si="15"/>
        <v>-0.01037269328</v>
      </c>
      <c r="G140" s="118">
        <v>6.0</v>
      </c>
      <c r="H140" s="128">
        <f t="shared" si="16"/>
        <v>419</v>
      </c>
      <c r="I140" s="119">
        <f t="shared" si="1"/>
        <v>425</v>
      </c>
      <c r="J140" s="139">
        <f t="shared" si="2"/>
        <v>-86</v>
      </c>
      <c r="K140" s="143">
        <f t="shared" si="13"/>
        <v>39746</v>
      </c>
      <c r="L140" s="103">
        <f t="shared" si="10"/>
        <v>1617</v>
      </c>
      <c r="M140" s="117">
        <v>29924.0</v>
      </c>
      <c r="N140" s="111">
        <f t="shared" si="3"/>
        <v>31541</v>
      </c>
      <c r="O140" s="114">
        <f t="shared" si="23"/>
        <v>8205</v>
      </c>
      <c r="P140" s="83"/>
      <c r="Q140" s="106">
        <f t="shared" si="5"/>
        <v>1035.591454</v>
      </c>
      <c r="R140" s="107">
        <f t="shared" si="6"/>
        <v>0.001035618437</v>
      </c>
      <c r="S140" s="83"/>
      <c r="T140" s="129">
        <f t="shared" si="17"/>
        <v>0.05126660537</v>
      </c>
      <c r="U140" s="130">
        <f t="shared" si="18"/>
        <v>0.9487333946</v>
      </c>
      <c r="V140" s="83"/>
      <c r="W140" s="131">
        <f t="shared" si="19"/>
        <v>0.0406833392</v>
      </c>
      <c r="X140" s="132">
        <f t="shared" si="20"/>
        <v>0.752880793</v>
      </c>
      <c r="Y140" s="133">
        <f t="shared" si="21"/>
        <v>0.7935641322</v>
      </c>
      <c r="Z140" s="134">
        <f t="shared" si="22"/>
        <v>0.2064358678</v>
      </c>
    </row>
    <row r="141" ht="17.25" customHeight="1">
      <c r="A141" s="93">
        <v>44031.0</v>
      </c>
      <c r="B141" s="94">
        <v>358.0</v>
      </c>
      <c r="C141" s="141">
        <v>0.0</v>
      </c>
      <c r="D141" s="112">
        <f t="shared" si="9"/>
        <v>0.009007195693</v>
      </c>
      <c r="E141" s="135">
        <f t="shared" si="14"/>
        <v>0.04363193175</v>
      </c>
      <c r="F141" s="138">
        <f t="shared" si="15"/>
        <v>-0.001950030469</v>
      </c>
      <c r="G141" s="118">
        <v>6.0</v>
      </c>
      <c r="H141" s="128">
        <f t="shared" si="16"/>
        <v>368</v>
      </c>
      <c r="I141" s="119">
        <f t="shared" si="1"/>
        <v>374</v>
      </c>
      <c r="J141" s="139">
        <f t="shared" si="2"/>
        <v>-16</v>
      </c>
      <c r="K141" s="143">
        <f t="shared" si="13"/>
        <v>40104</v>
      </c>
      <c r="L141" s="103">
        <f t="shared" si="10"/>
        <v>1623</v>
      </c>
      <c r="M141" s="117">
        <v>30292.0</v>
      </c>
      <c r="N141" s="111">
        <f t="shared" si="3"/>
        <v>31915</v>
      </c>
      <c r="O141" s="114">
        <f t="shared" si="23"/>
        <v>8189</v>
      </c>
      <c r="P141" s="83"/>
      <c r="Q141" s="106">
        <f t="shared" si="5"/>
        <v>1044.919229</v>
      </c>
      <c r="R141" s="107">
        <f t="shared" si="6"/>
        <v>0.001044946455</v>
      </c>
      <c r="S141" s="83"/>
      <c r="T141" s="129">
        <f t="shared" si="17"/>
        <v>0.05085383049</v>
      </c>
      <c r="U141" s="130">
        <f t="shared" si="18"/>
        <v>0.9491461695</v>
      </c>
      <c r="V141" s="83"/>
      <c r="W141" s="131">
        <f t="shared" si="19"/>
        <v>0.04046977858</v>
      </c>
      <c r="X141" s="132">
        <f t="shared" si="20"/>
        <v>0.7553361261</v>
      </c>
      <c r="Y141" s="133">
        <f t="shared" si="21"/>
        <v>0.7958059046</v>
      </c>
      <c r="Z141" s="134">
        <f t="shared" si="22"/>
        <v>0.2041940954</v>
      </c>
    </row>
    <row r="142" ht="17.25" customHeight="1">
      <c r="A142" s="93">
        <v>44032.0</v>
      </c>
      <c r="B142" s="94">
        <v>279.0</v>
      </c>
      <c r="C142" s="141">
        <v>0.0</v>
      </c>
      <c r="D142" s="113">
        <f t="shared" si="9"/>
        <v>0.006956912029</v>
      </c>
      <c r="E142" s="126">
        <f t="shared" si="14"/>
        <v>0.03407009403</v>
      </c>
      <c r="F142" s="127">
        <f t="shared" si="15"/>
        <v>0.003419220906</v>
      </c>
      <c r="G142" s="118">
        <v>4.0</v>
      </c>
      <c r="H142" s="128">
        <f t="shared" si="16"/>
        <v>247</v>
      </c>
      <c r="I142" s="119">
        <f t="shared" si="1"/>
        <v>251</v>
      </c>
      <c r="J142" s="101">
        <f t="shared" si="2"/>
        <v>28</v>
      </c>
      <c r="K142" s="143">
        <f t="shared" si="13"/>
        <v>40383</v>
      </c>
      <c r="L142" s="103">
        <f t="shared" si="10"/>
        <v>1627</v>
      </c>
      <c r="M142" s="117">
        <v>30539.0</v>
      </c>
      <c r="N142" s="111">
        <f t="shared" si="3"/>
        <v>32166</v>
      </c>
      <c r="O142" s="114">
        <f t="shared" si="23"/>
        <v>8217</v>
      </c>
      <c r="P142" s="83"/>
      <c r="Q142" s="106">
        <f t="shared" si="5"/>
        <v>1052.18864</v>
      </c>
      <c r="R142" s="107">
        <f t="shared" si="6"/>
        <v>0.001052216056</v>
      </c>
      <c r="S142" s="83"/>
      <c r="T142" s="129">
        <f t="shared" si="17"/>
        <v>0.0505813592</v>
      </c>
      <c r="U142" s="130">
        <f t="shared" si="18"/>
        <v>0.9494186408</v>
      </c>
      <c r="V142" s="83"/>
      <c r="W142" s="131">
        <f t="shared" si="19"/>
        <v>0.04028923062</v>
      </c>
      <c r="X142" s="132">
        <f t="shared" si="20"/>
        <v>0.7562340589</v>
      </c>
      <c r="Y142" s="133">
        <f t="shared" si="21"/>
        <v>0.7965232895</v>
      </c>
      <c r="Z142" s="134">
        <f t="shared" si="22"/>
        <v>0.2034767105</v>
      </c>
    </row>
    <row r="143" ht="17.25" customHeight="1">
      <c r="A143" s="93">
        <v>44033.0</v>
      </c>
      <c r="B143" s="94">
        <v>399.0</v>
      </c>
      <c r="C143" s="141">
        <v>0.0</v>
      </c>
      <c r="D143" s="112">
        <f t="shared" si="9"/>
        <v>0.009880395216</v>
      </c>
      <c r="E143" s="135">
        <f t="shared" si="14"/>
        <v>0.04855786783</v>
      </c>
      <c r="F143" s="127">
        <f t="shared" si="15"/>
        <v>0.01922842887</v>
      </c>
      <c r="G143" s="118">
        <v>9.0</v>
      </c>
      <c r="H143" s="128">
        <f t="shared" si="16"/>
        <v>232</v>
      </c>
      <c r="I143" s="119">
        <f t="shared" si="1"/>
        <v>241</v>
      </c>
      <c r="J143" s="101">
        <f t="shared" si="2"/>
        <v>158</v>
      </c>
      <c r="K143" s="143">
        <f t="shared" si="13"/>
        <v>40782</v>
      </c>
      <c r="L143" s="103">
        <f t="shared" si="10"/>
        <v>1636</v>
      </c>
      <c r="M143" s="117">
        <v>30771.0</v>
      </c>
      <c r="N143" s="111">
        <f t="shared" si="3"/>
        <v>32407</v>
      </c>
      <c r="O143" s="114">
        <f t="shared" si="23"/>
        <v>8375</v>
      </c>
      <c r="P143" s="83"/>
      <c r="Q143" s="106">
        <f t="shared" si="5"/>
        <v>1062.58468</v>
      </c>
      <c r="R143" s="107">
        <f t="shared" si="6"/>
        <v>0.001062612366</v>
      </c>
      <c r="S143" s="83"/>
      <c r="T143" s="129">
        <f t="shared" si="17"/>
        <v>0.05048292036</v>
      </c>
      <c r="U143" s="130">
        <f t="shared" si="18"/>
        <v>0.9495170796</v>
      </c>
      <c r="V143" s="83"/>
      <c r="W143" s="131">
        <f t="shared" si="19"/>
        <v>0.04011573734</v>
      </c>
      <c r="X143" s="132">
        <f t="shared" si="20"/>
        <v>0.7545240547</v>
      </c>
      <c r="Y143" s="133">
        <f t="shared" si="21"/>
        <v>0.7946397921</v>
      </c>
      <c r="Z143" s="134">
        <f t="shared" si="22"/>
        <v>0.2053602079</v>
      </c>
    </row>
    <row r="144" ht="17.25" customHeight="1">
      <c r="A144" s="93">
        <v>44034.0</v>
      </c>
      <c r="B144" s="94">
        <v>380.0</v>
      </c>
      <c r="C144" s="141">
        <v>0.0</v>
      </c>
      <c r="D144" s="113">
        <f t="shared" si="9"/>
        <v>0.0093178363</v>
      </c>
      <c r="E144" s="126">
        <f t="shared" si="14"/>
        <v>0.04537313433</v>
      </c>
      <c r="F144" s="127">
        <f t="shared" si="15"/>
        <v>0.0007164179104</v>
      </c>
      <c r="G144" s="118">
        <v>6.0</v>
      </c>
      <c r="H144" s="128">
        <f t="shared" si="16"/>
        <v>368</v>
      </c>
      <c r="I144" s="119">
        <f t="shared" si="1"/>
        <v>374</v>
      </c>
      <c r="J144" s="101">
        <f t="shared" si="2"/>
        <v>6</v>
      </c>
      <c r="K144" s="143">
        <f t="shared" si="13"/>
        <v>41162</v>
      </c>
      <c r="L144" s="103">
        <f t="shared" si="10"/>
        <v>1642</v>
      </c>
      <c r="M144" s="117">
        <v>31139.0</v>
      </c>
      <c r="N144" s="111">
        <f t="shared" si="3"/>
        <v>32781</v>
      </c>
      <c r="O144" s="114">
        <f t="shared" si="23"/>
        <v>8381</v>
      </c>
      <c r="P144" s="83"/>
      <c r="Q144" s="106">
        <f t="shared" si="5"/>
        <v>1072.48567</v>
      </c>
      <c r="R144" s="107">
        <f t="shared" si="6"/>
        <v>0.001072513614</v>
      </c>
      <c r="S144" s="83"/>
      <c r="T144" s="129">
        <f t="shared" si="17"/>
        <v>0.05008999115</v>
      </c>
      <c r="U144" s="130">
        <f t="shared" si="18"/>
        <v>0.9499100088</v>
      </c>
      <c r="V144" s="83"/>
      <c r="W144" s="131">
        <f t="shared" si="19"/>
        <v>0.03989116175</v>
      </c>
      <c r="X144" s="132">
        <f t="shared" si="20"/>
        <v>0.7564987124</v>
      </c>
      <c r="Y144" s="133">
        <f t="shared" si="21"/>
        <v>0.7963898742</v>
      </c>
      <c r="Z144" s="134">
        <f t="shared" si="22"/>
        <v>0.2036101258</v>
      </c>
    </row>
    <row r="145" ht="17.25" customHeight="1">
      <c r="A145" s="93">
        <v>44035.0</v>
      </c>
      <c r="B145" s="94">
        <v>418.0</v>
      </c>
      <c r="C145" s="141">
        <v>0.0</v>
      </c>
      <c r="D145" s="112">
        <f t="shared" si="9"/>
        <v>0.01015499733</v>
      </c>
      <c r="E145" s="135">
        <f t="shared" si="14"/>
        <v>0.04987471662</v>
      </c>
      <c r="F145" s="127">
        <f t="shared" si="15"/>
        <v>0.0008352225271</v>
      </c>
      <c r="G145" s="118">
        <v>9.0</v>
      </c>
      <c r="H145" s="128">
        <f t="shared" si="16"/>
        <v>402</v>
      </c>
      <c r="I145" s="119">
        <f t="shared" si="1"/>
        <v>411</v>
      </c>
      <c r="J145" s="101">
        <f t="shared" si="2"/>
        <v>7</v>
      </c>
      <c r="K145" s="143">
        <f t="shared" si="13"/>
        <v>41580</v>
      </c>
      <c r="L145" s="103">
        <f t="shared" si="10"/>
        <v>1651</v>
      </c>
      <c r="M145" s="117">
        <v>31541.0</v>
      </c>
      <c r="N145" s="111">
        <f t="shared" si="3"/>
        <v>33192</v>
      </c>
      <c r="O145" s="114">
        <f t="shared" si="23"/>
        <v>8388</v>
      </c>
      <c r="P145" s="83"/>
      <c r="Q145" s="106">
        <f t="shared" si="5"/>
        <v>1083.376759</v>
      </c>
      <c r="R145" s="107">
        <f t="shared" si="6"/>
        <v>0.001083404987</v>
      </c>
      <c r="S145" s="83"/>
      <c r="T145" s="129">
        <f t="shared" si="17"/>
        <v>0.04974090142</v>
      </c>
      <c r="U145" s="130">
        <f t="shared" si="18"/>
        <v>0.9502590986</v>
      </c>
      <c r="V145" s="83"/>
      <c r="W145" s="131">
        <f t="shared" si="19"/>
        <v>0.03970658971</v>
      </c>
      <c r="X145" s="132">
        <f t="shared" si="20"/>
        <v>0.7585618086</v>
      </c>
      <c r="Y145" s="133">
        <f t="shared" si="21"/>
        <v>0.7982683983</v>
      </c>
      <c r="Z145" s="134">
        <f t="shared" si="22"/>
        <v>0.2017316017</v>
      </c>
    </row>
    <row r="146" ht="17.25" customHeight="1">
      <c r="A146" s="93">
        <v>44036.0</v>
      </c>
      <c r="B146" s="94">
        <v>458.0</v>
      </c>
      <c r="C146" s="141">
        <v>0.0</v>
      </c>
      <c r="D146" s="112">
        <f t="shared" si="9"/>
        <v>0.01101491101</v>
      </c>
      <c r="E146" s="135">
        <f t="shared" si="14"/>
        <v>0.05460181211</v>
      </c>
      <c r="F146" s="138">
        <f t="shared" si="15"/>
        <v>-0.0002384358608</v>
      </c>
      <c r="G146" s="118">
        <v>4.0</v>
      </c>
      <c r="H146" s="128">
        <f t="shared" si="16"/>
        <v>456</v>
      </c>
      <c r="I146" s="119">
        <f t="shared" si="1"/>
        <v>460</v>
      </c>
      <c r="J146" s="139">
        <f t="shared" si="2"/>
        <v>-2</v>
      </c>
      <c r="K146" s="143">
        <f t="shared" si="13"/>
        <v>42038</v>
      </c>
      <c r="L146" s="103">
        <f t="shared" si="10"/>
        <v>1655</v>
      </c>
      <c r="M146" s="117">
        <v>31997.0</v>
      </c>
      <c r="N146" s="111">
        <f t="shared" si="3"/>
        <v>33652</v>
      </c>
      <c r="O146" s="114">
        <f t="shared" si="23"/>
        <v>8386</v>
      </c>
      <c r="P146" s="83"/>
      <c r="Q146" s="106">
        <f t="shared" si="5"/>
        <v>1095.310057</v>
      </c>
      <c r="R146" s="107">
        <f t="shared" si="6"/>
        <v>0.001095338597</v>
      </c>
      <c r="S146" s="83"/>
      <c r="T146" s="129">
        <f t="shared" si="17"/>
        <v>0.04917984072</v>
      </c>
      <c r="U146" s="130">
        <f t="shared" si="18"/>
        <v>0.9508201593</v>
      </c>
      <c r="V146" s="83"/>
      <c r="W146" s="131">
        <f t="shared" si="19"/>
        <v>0.0393691422</v>
      </c>
      <c r="X146" s="132">
        <f t="shared" si="20"/>
        <v>0.7611446786</v>
      </c>
      <c r="Y146" s="133">
        <f t="shared" si="21"/>
        <v>0.8005138208</v>
      </c>
      <c r="Z146" s="134">
        <f t="shared" si="22"/>
        <v>0.1994861792</v>
      </c>
    </row>
    <row r="147" ht="17.25" customHeight="1">
      <c r="A147" s="93">
        <v>44037.0</v>
      </c>
      <c r="B147" s="94">
        <v>584.0</v>
      </c>
      <c r="C147" s="141">
        <v>0.0</v>
      </c>
      <c r="D147" s="112">
        <f t="shared" si="9"/>
        <v>0.01389219278</v>
      </c>
      <c r="E147" s="135">
        <f t="shared" si="14"/>
        <v>0.06963987598</v>
      </c>
      <c r="F147" s="127">
        <f t="shared" si="15"/>
        <v>0.01824469354</v>
      </c>
      <c r="G147" s="118">
        <v>9.0</v>
      </c>
      <c r="H147" s="128">
        <f t="shared" si="16"/>
        <v>422</v>
      </c>
      <c r="I147" s="119">
        <f t="shared" si="1"/>
        <v>431</v>
      </c>
      <c r="J147" s="101">
        <f t="shared" si="2"/>
        <v>153</v>
      </c>
      <c r="K147" s="143">
        <f t="shared" si="13"/>
        <v>42622</v>
      </c>
      <c r="L147" s="103">
        <f t="shared" si="10"/>
        <v>1664</v>
      </c>
      <c r="M147" s="117">
        <v>32419.0</v>
      </c>
      <c r="N147" s="111">
        <f t="shared" si="3"/>
        <v>34083</v>
      </c>
      <c r="O147" s="114">
        <f t="shared" si="23"/>
        <v>8539</v>
      </c>
      <c r="P147" s="83"/>
      <c r="Q147" s="106">
        <f t="shared" si="5"/>
        <v>1110.526316</v>
      </c>
      <c r="R147" s="107">
        <f t="shared" si="6"/>
        <v>0.001110555252</v>
      </c>
      <c r="S147" s="83"/>
      <c r="T147" s="129">
        <f t="shared" si="17"/>
        <v>0.04882199337</v>
      </c>
      <c r="U147" s="130">
        <f t="shared" si="18"/>
        <v>0.9511780066</v>
      </c>
      <c r="V147" s="83"/>
      <c r="W147" s="131">
        <f t="shared" si="19"/>
        <v>0.03904087091</v>
      </c>
      <c r="X147" s="132">
        <f t="shared" si="20"/>
        <v>0.760616583</v>
      </c>
      <c r="Y147" s="133">
        <f t="shared" si="21"/>
        <v>0.7996574539</v>
      </c>
      <c r="Z147" s="134">
        <f t="shared" si="22"/>
        <v>0.2003425461</v>
      </c>
    </row>
    <row r="148" ht="17.25" customHeight="1">
      <c r="A148" s="93">
        <v>44038.0</v>
      </c>
      <c r="B148" s="94">
        <v>443.0</v>
      </c>
      <c r="C148" s="141">
        <v>0.0</v>
      </c>
      <c r="D148" s="113">
        <f t="shared" si="9"/>
        <v>0.0103936934</v>
      </c>
      <c r="E148" s="126">
        <f t="shared" si="14"/>
        <v>0.0518796112</v>
      </c>
      <c r="F148" s="127">
        <f t="shared" si="15"/>
        <v>0.01194519265</v>
      </c>
      <c r="G148" s="118">
        <v>7.0</v>
      </c>
      <c r="H148" s="128">
        <f t="shared" si="16"/>
        <v>334</v>
      </c>
      <c r="I148" s="119">
        <f t="shared" si="1"/>
        <v>341</v>
      </c>
      <c r="J148" s="101">
        <f t="shared" si="2"/>
        <v>102</v>
      </c>
      <c r="K148" s="143">
        <f t="shared" si="13"/>
        <v>43065</v>
      </c>
      <c r="L148" s="115">
        <f t="shared" si="10"/>
        <v>1671</v>
      </c>
      <c r="M148" s="144">
        <v>32753.0</v>
      </c>
      <c r="N148" s="145">
        <f t="shared" si="3"/>
        <v>34424</v>
      </c>
      <c r="O148" s="116">
        <f t="shared" si="23"/>
        <v>8641</v>
      </c>
      <c r="P148" s="83"/>
      <c r="Q148" s="106">
        <f t="shared" si="5"/>
        <v>1122.068786</v>
      </c>
      <c r="R148" s="107">
        <f t="shared" si="6"/>
        <v>0.001122098022</v>
      </c>
      <c r="S148" s="83"/>
      <c r="T148" s="129">
        <f t="shared" si="17"/>
        <v>0.04854171508</v>
      </c>
      <c r="U148" s="130">
        <f t="shared" si="18"/>
        <v>0.9514582849</v>
      </c>
      <c r="V148" s="83"/>
      <c r="W148" s="131">
        <f t="shared" si="19"/>
        <v>0.03880181122</v>
      </c>
      <c r="X148" s="132">
        <f t="shared" si="20"/>
        <v>0.7605480088</v>
      </c>
      <c r="Y148" s="133">
        <f t="shared" si="21"/>
        <v>0.79934982</v>
      </c>
      <c r="Z148" s="134">
        <f t="shared" si="22"/>
        <v>0.20065018</v>
      </c>
    </row>
    <row r="149" ht="17.25" customHeight="1">
      <c r="A149" s="93">
        <v>44039.0</v>
      </c>
      <c r="B149" s="94">
        <v>337.0</v>
      </c>
      <c r="C149" s="141">
        <v>0.0</v>
      </c>
      <c r="D149" s="113">
        <f t="shared" si="9"/>
        <v>0.007825380239</v>
      </c>
      <c r="E149" s="126">
        <f t="shared" si="14"/>
        <v>0.03900011573</v>
      </c>
      <c r="F149" s="127">
        <f t="shared" si="15"/>
        <v>0.02650156232</v>
      </c>
      <c r="G149" s="118">
        <v>5.0</v>
      </c>
      <c r="H149" s="128">
        <f t="shared" si="16"/>
        <v>103</v>
      </c>
      <c r="I149" s="119">
        <f t="shared" si="1"/>
        <v>108</v>
      </c>
      <c r="J149" s="101">
        <f t="shared" si="2"/>
        <v>229</v>
      </c>
      <c r="K149" s="143">
        <f t="shared" si="13"/>
        <v>43402</v>
      </c>
      <c r="L149" s="103">
        <f t="shared" si="10"/>
        <v>1676</v>
      </c>
      <c r="M149" s="117">
        <v>32856.0</v>
      </c>
      <c r="N149" s="111">
        <f t="shared" si="3"/>
        <v>34532</v>
      </c>
      <c r="O149" s="114">
        <f t="shared" si="23"/>
        <v>8870</v>
      </c>
      <c r="P149" s="83"/>
      <c r="Q149" s="106">
        <f t="shared" si="5"/>
        <v>1130.849401</v>
      </c>
      <c r="R149" s="107">
        <f t="shared" si="6"/>
        <v>0.001130878866</v>
      </c>
      <c r="S149" s="83"/>
      <c r="T149" s="129">
        <f t="shared" si="17"/>
        <v>0.04853469246</v>
      </c>
      <c r="U149" s="130">
        <f t="shared" si="18"/>
        <v>0.9514653075</v>
      </c>
      <c r="V149" s="83"/>
      <c r="W149" s="131">
        <f t="shared" si="19"/>
        <v>0.03861573199</v>
      </c>
      <c r="X149" s="132">
        <f t="shared" si="20"/>
        <v>0.7570158057</v>
      </c>
      <c r="Y149" s="133">
        <f t="shared" si="21"/>
        <v>0.7956315377</v>
      </c>
      <c r="Z149" s="134">
        <f t="shared" si="22"/>
        <v>0.2043684623</v>
      </c>
    </row>
    <row r="150" ht="17.25" customHeight="1">
      <c r="A150" s="93">
        <v>44040.0</v>
      </c>
      <c r="B150" s="94">
        <v>502.0</v>
      </c>
      <c r="C150" s="141">
        <v>0.0</v>
      </c>
      <c r="D150" s="112">
        <f t="shared" si="9"/>
        <v>0.01156628727</v>
      </c>
      <c r="E150" s="135">
        <f t="shared" si="14"/>
        <v>0.05659526494</v>
      </c>
      <c r="F150" s="127">
        <f t="shared" si="15"/>
        <v>0.03483652762</v>
      </c>
      <c r="G150" s="118">
        <v>6.0</v>
      </c>
      <c r="H150" s="128">
        <f t="shared" si="16"/>
        <v>187</v>
      </c>
      <c r="I150" s="119">
        <f t="shared" si="1"/>
        <v>193</v>
      </c>
      <c r="J150" s="101">
        <f t="shared" si="2"/>
        <v>309</v>
      </c>
      <c r="K150" s="143">
        <f t="shared" si="13"/>
        <v>43904</v>
      </c>
      <c r="L150" s="103">
        <f t="shared" si="10"/>
        <v>1682</v>
      </c>
      <c r="M150" s="117">
        <v>33043.0</v>
      </c>
      <c r="N150" s="111">
        <f t="shared" si="3"/>
        <v>34872</v>
      </c>
      <c r="O150" s="114">
        <f t="shared" si="23"/>
        <v>9032</v>
      </c>
      <c r="P150" s="83"/>
      <c r="Q150" s="106">
        <f t="shared" si="5"/>
        <v>1143.92913</v>
      </c>
      <c r="R150" s="107">
        <f t="shared" si="6"/>
        <v>0.001143958936</v>
      </c>
      <c r="S150" s="83"/>
      <c r="T150" s="129">
        <f t="shared" si="17"/>
        <v>0.0482335398</v>
      </c>
      <c r="U150" s="130">
        <f t="shared" si="18"/>
        <v>0.9517664602</v>
      </c>
      <c r="V150" s="83"/>
      <c r="W150" s="131">
        <f t="shared" si="19"/>
        <v>0.03831086006</v>
      </c>
      <c r="X150" s="132">
        <f t="shared" si="20"/>
        <v>0.7559675656</v>
      </c>
      <c r="Y150" s="133">
        <f t="shared" si="21"/>
        <v>0.7942784257</v>
      </c>
      <c r="Z150" s="134">
        <f t="shared" si="22"/>
        <v>0.2057215743</v>
      </c>
    </row>
    <row r="151" ht="17.25" customHeight="1">
      <c r="A151" s="93">
        <v>44041.0</v>
      </c>
      <c r="B151" s="94">
        <v>512.0</v>
      </c>
      <c r="C151" s="141">
        <v>0.0</v>
      </c>
      <c r="D151" s="112">
        <f t="shared" si="9"/>
        <v>0.01166180758</v>
      </c>
      <c r="E151" s="126">
        <f t="shared" si="14"/>
        <v>0.05577949668</v>
      </c>
      <c r="F151" s="127">
        <f t="shared" si="15"/>
        <v>0.03908325952</v>
      </c>
      <c r="G151" s="118">
        <v>12.0</v>
      </c>
      <c r="H151" s="128">
        <f t="shared" si="16"/>
        <v>147</v>
      </c>
      <c r="I151" s="119">
        <f t="shared" si="1"/>
        <v>159</v>
      </c>
      <c r="J151" s="101">
        <f t="shared" si="2"/>
        <v>353</v>
      </c>
      <c r="K151" s="143">
        <f t="shared" si="13"/>
        <v>44416</v>
      </c>
      <c r="L151" s="103">
        <f t="shared" si="10"/>
        <v>1697</v>
      </c>
      <c r="M151" s="117">
        <v>33190.0</v>
      </c>
      <c r="N151" s="111">
        <f t="shared" si="3"/>
        <v>34887</v>
      </c>
      <c r="O151" s="114">
        <f t="shared" si="23"/>
        <v>9632</v>
      </c>
      <c r="P151" s="83"/>
      <c r="Q151" s="106">
        <f t="shared" si="5"/>
        <v>1159.953101</v>
      </c>
      <c r="R151" s="107">
        <f t="shared" si="6"/>
        <v>0.001159983324</v>
      </c>
      <c r="S151" s="83"/>
      <c r="T151" s="129">
        <f t="shared" si="17"/>
        <v>0.04864276091</v>
      </c>
      <c r="U151" s="130">
        <f t="shared" si="18"/>
        <v>0.9513572391</v>
      </c>
      <c r="V151" s="83"/>
      <c r="W151" s="131">
        <f t="shared" si="19"/>
        <v>0.03811855612</v>
      </c>
      <c r="X151" s="132">
        <f t="shared" si="20"/>
        <v>0.7455243828</v>
      </c>
      <c r="Y151" s="133">
        <f t="shared" si="21"/>
        <v>0.783642939</v>
      </c>
      <c r="Z151" s="134">
        <f t="shared" si="22"/>
        <v>0.216357061</v>
      </c>
    </row>
    <row r="152" ht="17.25" customHeight="1">
      <c r="A152" s="93">
        <v>44042.0</v>
      </c>
      <c r="B152" s="94">
        <v>615.0</v>
      </c>
      <c r="C152" s="141">
        <v>0.0</v>
      </c>
      <c r="D152" s="112">
        <f t="shared" si="9"/>
        <v>0.01384636167</v>
      </c>
      <c r="E152" s="135">
        <f t="shared" si="14"/>
        <v>0.06451951322</v>
      </c>
      <c r="F152" s="127">
        <f t="shared" si="15"/>
        <v>0.01526162791</v>
      </c>
      <c r="G152" s="118">
        <v>15.0</v>
      </c>
      <c r="H152" s="128">
        <f t="shared" si="16"/>
        <v>453</v>
      </c>
      <c r="I152" s="119">
        <f t="shared" si="1"/>
        <v>468</v>
      </c>
      <c r="J152" s="101">
        <f t="shared" si="2"/>
        <v>147</v>
      </c>
      <c r="K152" s="143">
        <f t="shared" si="13"/>
        <v>45031</v>
      </c>
      <c r="L152" s="103">
        <f t="shared" si="10"/>
        <v>1709</v>
      </c>
      <c r="M152" s="117">
        <v>33643.0</v>
      </c>
      <c r="N152" s="111">
        <f t="shared" si="3"/>
        <v>35352</v>
      </c>
      <c r="O152" s="114">
        <f t="shared" si="23"/>
        <v>9679</v>
      </c>
      <c r="P152" s="83"/>
      <c r="Q152" s="106">
        <f t="shared" si="5"/>
        <v>1173.293382</v>
      </c>
      <c r="R152" s="107">
        <f t="shared" si="6"/>
        <v>0.001173323953</v>
      </c>
      <c r="S152" s="83"/>
      <c r="T152" s="129">
        <f t="shared" si="17"/>
        <v>0.04834238516</v>
      </c>
      <c r="U152" s="130">
        <f t="shared" si="18"/>
        <v>0.9516576148</v>
      </c>
      <c r="V152" s="83"/>
      <c r="W152" s="131">
        <f t="shared" si="19"/>
        <v>0.03795163332</v>
      </c>
      <c r="X152" s="132">
        <f t="shared" si="20"/>
        <v>0.7471075481</v>
      </c>
      <c r="Y152" s="133">
        <f t="shared" si="21"/>
        <v>0.7850591815</v>
      </c>
      <c r="Z152" s="134">
        <f t="shared" si="22"/>
        <v>0.2149408185</v>
      </c>
    </row>
    <row r="153" ht="17.25" customHeight="1">
      <c r="A153" s="93">
        <v>44043.0</v>
      </c>
      <c r="B153" s="94">
        <v>657.0</v>
      </c>
      <c r="C153" s="141">
        <v>0.0</v>
      </c>
      <c r="D153" s="112">
        <f t="shared" si="9"/>
        <v>0.01458994915</v>
      </c>
      <c r="E153" s="135">
        <f t="shared" si="14"/>
        <v>0.06787891311</v>
      </c>
      <c r="F153" s="127">
        <f t="shared" si="15"/>
        <v>0.03161483624</v>
      </c>
      <c r="G153" s="118">
        <v>7.0</v>
      </c>
      <c r="H153" s="128">
        <f t="shared" si="16"/>
        <v>344</v>
      </c>
      <c r="I153" s="119">
        <f t="shared" si="1"/>
        <v>351</v>
      </c>
      <c r="J153" s="101">
        <f t="shared" si="2"/>
        <v>306</v>
      </c>
      <c r="K153" s="143">
        <f t="shared" si="13"/>
        <v>45688</v>
      </c>
      <c r="L153" s="103">
        <f t="shared" si="10"/>
        <v>1716</v>
      </c>
      <c r="M153" s="117">
        <v>33987.0</v>
      </c>
      <c r="N153" s="111">
        <f t="shared" si="3"/>
        <v>35703</v>
      </c>
      <c r="O153" s="114">
        <f t="shared" si="23"/>
        <v>9985</v>
      </c>
      <c r="P153" s="83"/>
      <c r="Q153" s="106">
        <f t="shared" si="5"/>
        <v>1190.411673</v>
      </c>
      <c r="R153" s="107">
        <f t="shared" si="6"/>
        <v>0.00119044269</v>
      </c>
      <c r="S153" s="83"/>
      <c r="T153" s="129">
        <f t="shared" si="17"/>
        <v>0.04806318797</v>
      </c>
      <c r="U153" s="130">
        <f t="shared" si="18"/>
        <v>0.951936812</v>
      </c>
      <c r="V153" s="83"/>
      <c r="W153" s="131">
        <f t="shared" si="19"/>
        <v>0.03755909648</v>
      </c>
      <c r="X153" s="132">
        <f t="shared" si="20"/>
        <v>0.7438933637</v>
      </c>
      <c r="Y153" s="133">
        <f t="shared" si="21"/>
        <v>0.7814524602</v>
      </c>
      <c r="Z153" s="134">
        <f t="shared" si="22"/>
        <v>0.2185475398</v>
      </c>
    </row>
    <row r="154" ht="17.25" customHeight="1">
      <c r="A154" s="93">
        <v>44044.0</v>
      </c>
      <c r="B154" s="94">
        <v>658.0</v>
      </c>
      <c r="C154" s="141">
        <v>0.0</v>
      </c>
      <c r="D154" s="113">
        <f t="shared" si="9"/>
        <v>0.01440203117</v>
      </c>
      <c r="E154" s="126">
        <f t="shared" si="14"/>
        <v>0.06589884827</v>
      </c>
      <c r="F154" s="127">
        <f t="shared" si="15"/>
        <v>0.02663995994</v>
      </c>
      <c r="G154" s="118">
        <v>5.0</v>
      </c>
      <c r="H154" s="128">
        <f t="shared" si="16"/>
        <v>387</v>
      </c>
      <c r="I154" s="119">
        <f t="shared" si="1"/>
        <v>392</v>
      </c>
      <c r="J154" s="101">
        <f t="shared" si="2"/>
        <v>266</v>
      </c>
      <c r="K154" s="143">
        <f t="shared" si="13"/>
        <v>46346</v>
      </c>
      <c r="L154" s="103">
        <f t="shared" si="10"/>
        <v>1721</v>
      </c>
      <c r="M154" s="117">
        <v>34374.0</v>
      </c>
      <c r="N154" s="111">
        <f t="shared" si="3"/>
        <v>36095</v>
      </c>
      <c r="O154" s="114">
        <f t="shared" si="23"/>
        <v>10251</v>
      </c>
      <c r="P154" s="83"/>
      <c r="Q154" s="106">
        <f t="shared" si="5"/>
        <v>1207.556019</v>
      </c>
      <c r="R154" s="107">
        <f t="shared" si="6"/>
        <v>0.001207587483</v>
      </c>
      <c r="S154" s="83"/>
      <c r="T154" s="129">
        <f t="shared" si="17"/>
        <v>0.04767973404</v>
      </c>
      <c r="U154" s="130">
        <f t="shared" si="18"/>
        <v>0.952320266</v>
      </c>
      <c r="V154" s="83"/>
      <c r="W154" s="131">
        <f t="shared" si="19"/>
        <v>0.03713373322</v>
      </c>
      <c r="X154" s="132">
        <f t="shared" si="20"/>
        <v>0.7416821301</v>
      </c>
      <c r="Y154" s="133">
        <f t="shared" si="21"/>
        <v>0.7788158633</v>
      </c>
      <c r="Z154" s="134">
        <f t="shared" si="22"/>
        <v>0.2211841367</v>
      </c>
    </row>
    <row r="155" ht="17.25" customHeight="1">
      <c r="A155" s="93">
        <v>44045.0</v>
      </c>
      <c r="B155" s="94">
        <v>548.0</v>
      </c>
      <c r="C155" s="141">
        <v>0.0</v>
      </c>
      <c r="D155" s="113">
        <f t="shared" si="9"/>
        <v>0.01182410564</v>
      </c>
      <c r="E155" s="126">
        <f t="shared" si="14"/>
        <v>0.0534581992</v>
      </c>
      <c r="F155" s="127">
        <f t="shared" si="15"/>
        <v>0.01980294605</v>
      </c>
      <c r="G155" s="118">
        <v>10.0</v>
      </c>
      <c r="H155" s="128">
        <f t="shared" si="16"/>
        <v>335</v>
      </c>
      <c r="I155" s="119">
        <f t="shared" si="1"/>
        <v>345</v>
      </c>
      <c r="J155" s="101">
        <f t="shared" si="2"/>
        <v>203</v>
      </c>
      <c r="K155" s="143">
        <f t="shared" si="13"/>
        <v>46894</v>
      </c>
      <c r="L155" s="103">
        <f t="shared" si="10"/>
        <v>1731</v>
      </c>
      <c r="M155" s="117">
        <v>34709.0</v>
      </c>
      <c r="N155" s="111">
        <f t="shared" si="3"/>
        <v>36440</v>
      </c>
      <c r="O155" s="114">
        <f t="shared" si="23"/>
        <v>10454</v>
      </c>
      <c r="P155" s="83"/>
      <c r="Q155" s="106">
        <f t="shared" si="5"/>
        <v>1221.834289</v>
      </c>
      <c r="R155" s="107">
        <f t="shared" si="6"/>
        <v>0.001221866125</v>
      </c>
      <c r="S155" s="83"/>
      <c r="T155" s="129">
        <f t="shared" si="17"/>
        <v>0.04750274424</v>
      </c>
      <c r="U155" s="130">
        <f t="shared" si="18"/>
        <v>0.9524972558</v>
      </c>
      <c r="V155" s="83"/>
      <c r="W155" s="131">
        <f t="shared" si="19"/>
        <v>0.03691303792</v>
      </c>
      <c r="X155" s="132">
        <f t="shared" si="20"/>
        <v>0.7401586557</v>
      </c>
      <c r="Y155" s="133">
        <f t="shared" si="21"/>
        <v>0.7770716936</v>
      </c>
      <c r="Z155" s="134">
        <f t="shared" si="22"/>
        <v>0.2229283064</v>
      </c>
    </row>
    <row r="156" ht="17.25" customHeight="1">
      <c r="A156" s="93">
        <v>44046.0</v>
      </c>
      <c r="B156" s="94">
        <v>575.0</v>
      </c>
      <c r="C156" s="141">
        <v>0.0</v>
      </c>
      <c r="D156" s="112">
        <f t="shared" si="9"/>
        <v>0.01226169659</v>
      </c>
      <c r="E156" s="135">
        <f t="shared" si="14"/>
        <v>0.05500286971</v>
      </c>
      <c r="F156" s="127">
        <f t="shared" si="15"/>
        <v>0.03845418022</v>
      </c>
      <c r="G156" s="118">
        <v>1.0</v>
      </c>
      <c r="H156" s="128">
        <f t="shared" si="16"/>
        <v>172</v>
      </c>
      <c r="I156" s="119">
        <f t="shared" si="1"/>
        <v>173</v>
      </c>
      <c r="J156" s="101">
        <f t="shared" si="2"/>
        <v>402</v>
      </c>
      <c r="K156" s="143">
        <f t="shared" si="13"/>
        <v>47469</v>
      </c>
      <c r="L156" s="103">
        <f t="shared" si="10"/>
        <v>1732</v>
      </c>
      <c r="M156" s="117">
        <v>34881.0</v>
      </c>
      <c r="N156" s="111">
        <f t="shared" si="3"/>
        <v>36613</v>
      </c>
      <c r="O156" s="114">
        <f t="shared" si="23"/>
        <v>10856</v>
      </c>
      <c r="P156" s="83"/>
      <c r="Q156" s="106">
        <f t="shared" si="5"/>
        <v>1236.81605</v>
      </c>
      <c r="R156" s="107">
        <f t="shared" si="6"/>
        <v>0.001236848276</v>
      </c>
      <c r="S156" s="83"/>
      <c r="T156" s="129">
        <f t="shared" si="17"/>
        <v>0.04730560184</v>
      </c>
      <c r="U156" s="130">
        <f t="shared" si="18"/>
        <v>0.9526943982</v>
      </c>
      <c r="V156" s="83"/>
      <c r="W156" s="131">
        <f t="shared" si="19"/>
        <v>0.03648697044</v>
      </c>
      <c r="X156" s="132">
        <f t="shared" si="20"/>
        <v>0.7348164065</v>
      </c>
      <c r="Y156" s="133">
        <f t="shared" si="21"/>
        <v>0.7713033769</v>
      </c>
      <c r="Z156" s="134">
        <f t="shared" si="22"/>
        <v>0.2286966231</v>
      </c>
    </row>
    <row r="157" ht="17.25" customHeight="1">
      <c r="A157" s="93">
        <v>44047.0</v>
      </c>
      <c r="B157" s="94">
        <v>680.0</v>
      </c>
      <c r="C157" s="141">
        <v>0.0</v>
      </c>
      <c r="D157" s="112">
        <f t="shared" si="9"/>
        <v>0.01432513851</v>
      </c>
      <c r="E157" s="135">
        <f t="shared" si="14"/>
        <v>0.06263817244</v>
      </c>
      <c r="F157" s="127">
        <f t="shared" si="15"/>
        <v>0.04596536478</v>
      </c>
      <c r="G157" s="118">
        <v>6.0</v>
      </c>
      <c r="H157" s="128">
        <f t="shared" si="16"/>
        <v>175</v>
      </c>
      <c r="I157" s="119">
        <f t="shared" si="1"/>
        <v>181</v>
      </c>
      <c r="J157" s="101">
        <f t="shared" si="2"/>
        <v>499</v>
      </c>
      <c r="K157" s="143">
        <f t="shared" si="13"/>
        <v>48149</v>
      </c>
      <c r="L157" s="103">
        <f t="shared" si="10"/>
        <v>1738</v>
      </c>
      <c r="M157" s="117">
        <v>35056.0</v>
      </c>
      <c r="N157" s="111">
        <f t="shared" si="3"/>
        <v>36794</v>
      </c>
      <c r="O157" s="114">
        <f t="shared" si="23"/>
        <v>11355</v>
      </c>
      <c r="P157" s="83"/>
      <c r="Q157" s="106">
        <f t="shared" si="5"/>
        <v>1254.533611</v>
      </c>
      <c r="R157" s="107">
        <f t="shared" si="6"/>
        <v>0.001254566299</v>
      </c>
      <c r="S157" s="83"/>
      <c r="T157" s="129">
        <f t="shared" si="17"/>
        <v>0.04723596239</v>
      </c>
      <c r="U157" s="130">
        <f t="shared" si="18"/>
        <v>0.9527640376</v>
      </c>
      <c r="V157" s="83"/>
      <c r="W157" s="131">
        <f t="shared" si="19"/>
        <v>0.03609628445</v>
      </c>
      <c r="X157" s="132">
        <f t="shared" si="20"/>
        <v>0.7280732725</v>
      </c>
      <c r="Y157" s="133">
        <f t="shared" si="21"/>
        <v>0.764169557</v>
      </c>
      <c r="Z157" s="134">
        <f t="shared" si="22"/>
        <v>0.235830443</v>
      </c>
    </row>
    <row r="158" ht="17.25" customHeight="1">
      <c r="A158" s="93">
        <v>44048.0</v>
      </c>
      <c r="B158" s="94">
        <v>640.0</v>
      </c>
      <c r="C158" s="141">
        <v>0.0</v>
      </c>
      <c r="D158" s="113">
        <f t="shared" si="9"/>
        <v>0.01329207252</v>
      </c>
      <c r="E158" s="126">
        <f t="shared" si="14"/>
        <v>0.05636283576</v>
      </c>
      <c r="F158" s="127">
        <f t="shared" si="15"/>
        <v>0.03143989432</v>
      </c>
      <c r="G158" s="118">
        <v>18.0</v>
      </c>
      <c r="H158" s="128">
        <f t="shared" si="16"/>
        <v>265</v>
      </c>
      <c r="I158" s="119">
        <f t="shared" si="1"/>
        <v>283</v>
      </c>
      <c r="J158" s="101">
        <f t="shared" si="2"/>
        <v>357</v>
      </c>
      <c r="K158" s="143">
        <f t="shared" si="13"/>
        <v>48789</v>
      </c>
      <c r="L158" s="103">
        <f t="shared" si="10"/>
        <v>1756</v>
      </c>
      <c r="M158" s="117">
        <v>35321.0</v>
      </c>
      <c r="N158" s="111">
        <f t="shared" si="3"/>
        <v>37077</v>
      </c>
      <c r="O158" s="114">
        <f t="shared" si="23"/>
        <v>11712</v>
      </c>
      <c r="P158" s="83"/>
      <c r="Q158" s="106">
        <f t="shared" si="5"/>
        <v>1271.208963</v>
      </c>
      <c r="R158" s="107">
        <f t="shared" si="6"/>
        <v>0.001271242086</v>
      </c>
      <c r="S158" s="83"/>
      <c r="T158" s="129">
        <f t="shared" si="17"/>
        <v>0.04736089759</v>
      </c>
      <c r="U158" s="130">
        <f t="shared" si="18"/>
        <v>0.9526391024</v>
      </c>
      <c r="V158" s="83"/>
      <c r="W158" s="131">
        <f t="shared" si="19"/>
        <v>0.03599171944</v>
      </c>
      <c r="X158" s="132">
        <f t="shared" si="20"/>
        <v>0.72395417</v>
      </c>
      <c r="Y158" s="133">
        <f t="shared" si="21"/>
        <v>0.7599458894</v>
      </c>
      <c r="Z158" s="134">
        <f t="shared" si="22"/>
        <v>0.2400541106</v>
      </c>
    </row>
    <row r="159" ht="17.25" customHeight="1">
      <c r="A159" s="93">
        <v>44049.0</v>
      </c>
      <c r="B159" s="94">
        <v>726.0</v>
      </c>
      <c r="C159" s="141">
        <v>0.0</v>
      </c>
      <c r="D159" s="112">
        <f t="shared" si="9"/>
        <v>0.01488040337</v>
      </c>
      <c r="E159" s="135">
        <f t="shared" si="14"/>
        <v>0.06198770492</v>
      </c>
      <c r="F159" s="127">
        <f t="shared" si="15"/>
        <v>0.03304303279</v>
      </c>
      <c r="G159" s="118">
        <v>18.0</v>
      </c>
      <c r="H159" s="128">
        <f t="shared" si="16"/>
        <v>321</v>
      </c>
      <c r="I159" s="119">
        <f t="shared" si="1"/>
        <v>339</v>
      </c>
      <c r="J159" s="101">
        <f t="shared" si="2"/>
        <v>387</v>
      </c>
      <c r="K159" s="143">
        <f t="shared" si="13"/>
        <v>49515</v>
      </c>
      <c r="L159" s="103">
        <f t="shared" si="10"/>
        <v>1774</v>
      </c>
      <c r="M159" s="117">
        <v>35642.0</v>
      </c>
      <c r="N159" s="111">
        <f t="shared" si="3"/>
        <v>37416</v>
      </c>
      <c r="O159" s="114">
        <f t="shared" si="23"/>
        <v>12099</v>
      </c>
      <c r="P159" s="83"/>
      <c r="Q159" s="106">
        <f t="shared" si="5"/>
        <v>1290.125065</v>
      </c>
      <c r="R159" s="107">
        <f t="shared" si="6"/>
        <v>0.001290158681</v>
      </c>
      <c r="S159" s="83"/>
      <c r="T159" s="129">
        <f t="shared" si="17"/>
        <v>0.0474128715</v>
      </c>
      <c r="U159" s="130">
        <f t="shared" si="18"/>
        <v>0.9525871285</v>
      </c>
      <c r="V159" s="83"/>
      <c r="W159" s="131">
        <f t="shared" si="19"/>
        <v>0.03582752701</v>
      </c>
      <c r="X159" s="132">
        <f t="shared" si="20"/>
        <v>0.7198222761</v>
      </c>
      <c r="Y159" s="133">
        <f t="shared" si="21"/>
        <v>0.7556498031</v>
      </c>
      <c r="Z159" s="134">
        <f t="shared" si="22"/>
        <v>0.2443501969</v>
      </c>
    </row>
    <row r="160" ht="17.25" customHeight="1">
      <c r="A160" s="93">
        <v>44050.0</v>
      </c>
      <c r="B160" s="94">
        <v>809.0</v>
      </c>
      <c r="C160" s="141">
        <v>0.0</v>
      </c>
      <c r="D160" s="112">
        <f t="shared" si="9"/>
        <v>0.01633848329</v>
      </c>
      <c r="E160" s="135">
        <f t="shared" si="14"/>
        <v>0.06686503017</v>
      </c>
      <c r="F160" s="127">
        <f t="shared" si="15"/>
        <v>0.03281262914</v>
      </c>
      <c r="G160" s="118">
        <v>13.0</v>
      </c>
      <c r="H160" s="128">
        <f t="shared" si="16"/>
        <v>399</v>
      </c>
      <c r="I160" s="119">
        <f t="shared" si="1"/>
        <v>412</v>
      </c>
      <c r="J160" s="101">
        <f t="shared" si="2"/>
        <v>397</v>
      </c>
      <c r="K160" s="143">
        <f t="shared" si="13"/>
        <v>50324</v>
      </c>
      <c r="L160" s="103">
        <f t="shared" si="10"/>
        <v>1787</v>
      </c>
      <c r="M160" s="117">
        <v>36041.0</v>
      </c>
      <c r="N160" s="111">
        <f t="shared" si="3"/>
        <v>37828</v>
      </c>
      <c r="O160" s="114">
        <f t="shared" si="23"/>
        <v>12496</v>
      </c>
      <c r="P160" s="83"/>
      <c r="Q160" s="106">
        <f t="shared" si="5"/>
        <v>1311.203752</v>
      </c>
      <c r="R160" s="107">
        <f t="shared" si="6"/>
        <v>0.001311237917</v>
      </c>
      <c r="S160" s="83"/>
      <c r="T160" s="129">
        <f t="shared" si="17"/>
        <v>0.04724013958</v>
      </c>
      <c r="U160" s="130">
        <f t="shared" si="18"/>
        <v>0.9527598604</v>
      </c>
      <c r="V160" s="83"/>
      <c r="W160" s="131">
        <f t="shared" si="19"/>
        <v>0.03550989587</v>
      </c>
      <c r="X160" s="132">
        <f t="shared" si="20"/>
        <v>0.716179159</v>
      </c>
      <c r="Y160" s="133">
        <f t="shared" si="21"/>
        <v>0.7516890549</v>
      </c>
      <c r="Z160" s="134">
        <f t="shared" si="22"/>
        <v>0.2483109451</v>
      </c>
    </row>
    <row r="161" ht="17.25" customHeight="1">
      <c r="A161" s="93">
        <v>44051.0</v>
      </c>
      <c r="B161" s="94">
        <v>843.0</v>
      </c>
      <c r="C161" s="141">
        <v>0.0</v>
      </c>
      <c r="D161" s="112">
        <f t="shared" si="9"/>
        <v>0.0167514506</v>
      </c>
      <c r="E161" s="135">
        <f t="shared" si="14"/>
        <v>0.06746158771</v>
      </c>
      <c r="F161" s="127">
        <f t="shared" si="15"/>
        <v>0.03745198464</v>
      </c>
      <c r="G161" s="118">
        <v>13.0</v>
      </c>
      <c r="H161" s="128">
        <f t="shared" si="16"/>
        <v>362</v>
      </c>
      <c r="I161" s="119">
        <f t="shared" si="1"/>
        <v>375</v>
      </c>
      <c r="J161" s="101">
        <f t="shared" si="2"/>
        <v>468</v>
      </c>
      <c r="K161" s="143">
        <f t="shared" si="13"/>
        <v>51167</v>
      </c>
      <c r="L161" s="103">
        <f t="shared" si="10"/>
        <v>1800</v>
      </c>
      <c r="M161" s="117">
        <v>36403.0</v>
      </c>
      <c r="N161" s="111">
        <f t="shared" si="3"/>
        <v>38203</v>
      </c>
      <c r="O161" s="114">
        <f t="shared" si="23"/>
        <v>12964</v>
      </c>
      <c r="P161" s="83"/>
      <c r="Q161" s="106">
        <f t="shared" si="5"/>
        <v>1333.168317</v>
      </c>
      <c r="R161" s="107">
        <f t="shared" si="6"/>
        <v>0.001333203054</v>
      </c>
      <c r="S161" s="83"/>
      <c r="T161" s="129">
        <f t="shared" si="17"/>
        <v>0.04711671858</v>
      </c>
      <c r="U161" s="130">
        <f t="shared" si="18"/>
        <v>0.9528832814</v>
      </c>
      <c r="V161" s="83"/>
      <c r="W161" s="131">
        <f t="shared" si="19"/>
        <v>0.03517892392</v>
      </c>
      <c r="X161" s="132">
        <f t="shared" si="20"/>
        <v>0.7114546485</v>
      </c>
      <c r="Y161" s="133">
        <f t="shared" si="21"/>
        <v>0.7466335724</v>
      </c>
      <c r="Z161" s="134">
        <f t="shared" si="22"/>
        <v>0.2533664276</v>
      </c>
    </row>
    <row r="162" ht="17.25" customHeight="1">
      <c r="A162" s="93">
        <v>44052.0</v>
      </c>
      <c r="B162" s="94">
        <v>624.0</v>
      </c>
      <c r="C162" s="141">
        <v>0.0</v>
      </c>
      <c r="D162" s="113">
        <f t="shared" si="9"/>
        <v>0.01219536029</v>
      </c>
      <c r="E162" s="126">
        <f t="shared" si="14"/>
        <v>0.04813329219</v>
      </c>
      <c r="F162" s="127">
        <f t="shared" si="15"/>
        <v>0.02537796976</v>
      </c>
      <c r="G162" s="118">
        <v>7.0</v>
      </c>
      <c r="H162" s="128">
        <f t="shared" si="16"/>
        <v>288</v>
      </c>
      <c r="I162" s="119">
        <f t="shared" si="1"/>
        <v>295</v>
      </c>
      <c r="J162" s="101">
        <f t="shared" si="2"/>
        <v>329</v>
      </c>
      <c r="K162" s="143">
        <f t="shared" si="13"/>
        <v>51791</v>
      </c>
      <c r="L162" s="103">
        <f t="shared" si="10"/>
        <v>1807</v>
      </c>
      <c r="M162" s="117">
        <v>36691.0</v>
      </c>
      <c r="N162" s="111">
        <f t="shared" si="3"/>
        <v>38498</v>
      </c>
      <c r="O162" s="114">
        <f t="shared" si="23"/>
        <v>13293</v>
      </c>
      <c r="P162" s="83"/>
      <c r="Q162" s="106">
        <f t="shared" si="5"/>
        <v>1349.426785</v>
      </c>
      <c r="R162" s="107">
        <f t="shared" si="6"/>
        <v>0.001349461945</v>
      </c>
      <c r="S162" s="83"/>
      <c r="T162" s="129">
        <f t="shared" si="17"/>
        <v>0.04693750325</v>
      </c>
      <c r="U162" s="130">
        <f t="shared" si="18"/>
        <v>0.9530624968</v>
      </c>
      <c r="V162" s="83"/>
      <c r="W162" s="131">
        <f t="shared" si="19"/>
        <v>0.03489023189</v>
      </c>
      <c r="X162" s="132">
        <f t="shared" si="20"/>
        <v>0.708443552</v>
      </c>
      <c r="Y162" s="133">
        <f t="shared" si="21"/>
        <v>0.7433337839</v>
      </c>
      <c r="Z162" s="134">
        <f t="shared" si="22"/>
        <v>0.2566662161</v>
      </c>
    </row>
    <row r="163" ht="17.25" customHeight="1">
      <c r="A163" s="93">
        <v>44053.0</v>
      </c>
      <c r="B163" s="94">
        <v>619.0</v>
      </c>
      <c r="C163" s="141">
        <v>0.0</v>
      </c>
      <c r="D163" s="113">
        <f t="shared" si="9"/>
        <v>0.01195188353</v>
      </c>
      <c r="E163" s="126">
        <f t="shared" si="14"/>
        <v>0.04656586173</v>
      </c>
      <c r="F163" s="127">
        <f t="shared" si="15"/>
        <v>0.03242307982</v>
      </c>
      <c r="G163" s="118">
        <v>2.0</v>
      </c>
      <c r="H163" s="128">
        <f t="shared" si="16"/>
        <v>186</v>
      </c>
      <c r="I163" s="119">
        <f t="shared" si="1"/>
        <v>188</v>
      </c>
      <c r="J163" s="101">
        <f t="shared" si="2"/>
        <v>431</v>
      </c>
      <c r="K163" s="143">
        <f t="shared" si="13"/>
        <v>52410</v>
      </c>
      <c r="L163" s="103">
        <f t="shared" si="10"/>
        <v>1809</v>
      </c>
      <c r="M163" s="117">
        <v>36877.0</v>
      </c>
      <c r="N163" s="111">
        <f t="shared" si="3"/>
        <v>38686</v>
      </c>
      <c r="O163" s="114">
        <f t="shared" si="23"/>
        <v>13724</v>
      </c>
      <c r="P163" s="83"/>
      <c r="Q163" s="106">
        <f t="shared" si="5"/>
        <v>1365.554977</v>
      </c>
      <c r="R163" s="107">
        <f t="shared" si="6"/>
        <v>0.001365590557</v>
      </c>
      <c r="S163" s="83"/>
      <c r="T163" s="129">
        <f t="shared" si="17"/>
        <v>0.04676110221</v>
      </c>
      <c r="U163" s="130">
        <f t="shared" si="18"/>
        <v>0.9532388978</v>
      </c>
      <c r="V163" s="83"/>
      <c r="W163" s="131">
        <f t="shared" si="19"/>
        <v>0.03451631368</v>
      </c>
      <c r="X163" s="132">
        <f t="shared" si="20"/>
        <v>0.7036252624</v>
      </c>
      <c r="Y163" s="133">
        <f t="shared" si="21"/>
        <v>0.738141576</v>
      </c>
      <c r="Z163" s="134">
        <f t="shared" si="22"/>
        <v>0.261858424</v>
      </c>
    </row>
    <row r="164" ht="17.25" customHeight="1">
      <c r="A164" s="93">
        <v>44054.0</v>
      </c>
      <c r="B164" s="94">
        <v>551.0</v>
      </c>
      <c r="C164" s="141">
        <v>0.0</v>
      </c>
      <c r="D164" s="113">
        <f t="shared" si="9"/>
        <v>0.01051326083</v>
      </c>
      <c r="E164" s="126">
        <f t="shared" si="14"/>
        <v>0.04014864471</v>
      </c>
      <c r="F164" s="127">
        <f t="shared" si="15"/>
        <v>0.01938210434</v>
      </c>
      <c r="G164" s="118">
        <v>12.0</v>
      </c>
      <c r="H164" s="128">
        <f t="shared" si="16"/>
        <v>273</v>
      </c>
      <c r="I164" s="119">
        <f t="shared" si="1"/>
        <v>285</v>
      </c>
      <c r="J164" s="101">
        <f t="shared" si="2"/>
        <v>266</v>
      </c>
      <c r="K164" s="143">
        <f t="shared" si="13"/>
        <v>52961</v>
      </c>
      <c r="L164" s="103">
        <f t="shared" si="10"/>
        <v>1821</v>
      </c>
      <c r="M164" s="117">
        <v>37150.0</v>
      </c>
      <c r="N164" s="111">
        <f t="shared" si="3"/>
        <v>38971</v>
      </c>
      <c r="O164" s="114">
        <f t="shared" si="23"/>
        <v>13990</v>
      </c>
      <c r="P164" s="83"/>
      <c r="Q164" s="106">
        <f t="shared" si="5"/>
        <v>1379.911412</v>
      </c>
      <c r="R164" s="107">
        <f t="shared" si="6"/>
        <v>0.001379947367</v>
      </c>
      <c r="S164" s="83"/>
      <c r="T164" s="129">
        <f t="shared" si="17"/>
        <v>0.04672705345</v>
      </c>
      <c r="U164" s="130">
        <f t="shared" si="18"/>
        <v>0.9532729465</v>
      </c>
      <c r="V164" s="83"/>
      <c r="W164" s="131">
        <f t="shared" si="19"/>
        <v>0.03438379185</v>
      </c>
      <c r="X164" s="132">
        <f t="shared" si="20"/>
        <v>0.7014595646</v>
      </c>
      <c r="Y164" s="133">
        <f t="shared" si="21"/>
        <v>0.7358433564</v>
      </c>
      <c r="Z164" s="134">
        <f t="shared" si="22"/>
        <v>0.2641566436</v>
      </c>
    </row>
    <row r="165" ht="17.25" customHeight="1">
      <c r="A165" s="93">
        <v>44055.0</v>
      </c>
      <c r="B165" s="94">
        <v>715.0</v>
      </c>
      <c r="C165" s="141">
        <v>0.0</v>
      </c>
      <c r="D165" s="112">
        <f t="shared" si="9"/>
        <v>0.01350050037</v>
      </c>
      <c r="E165" s="135">
        <f t="shared" si="14"/>
        <v>0.05110793424</v>
      </c>
      <c r="F165" s="127">
        <f t="shared" si="15"/>
        <v>0.01751250893</v>
      </c>
      <c r="G165" s="118">
        <v>9.0</v>
      </c>
      <c r="H165" s="128">
        <f t="shared" si="16"/>
        <v>461</v>
      </c>
      <c r="I165" s="119">
        <f t="shared" si="1"/>
        <v>470</v>
      </c>
      <c r="J165" s="101">
        <f t="shared" si="2"/>
        <v>245</v>
      </c>
      <c r="K165" s="143">
        <f t="shared" si="13"/>
        <v>53676</v>
      </c>
      <c r="L165" s="103">
        <f t="shared" si="10"/>
        <v>1830</v>
      </c>
      <c r="M165" s="117">
        <v>37611.0</v>
      </c>
      <c r="N165" s="111">
        <f t="shared" si="3"/>
        <v>39441</v>
      </c>
      <c r="O165" s="114">
        <f t="shared" si="23"/>
        <v>14235</v>
      </c>
      <c r="P165" s="83"/>
      <c r="Q165" s="106">
        <f t="shared" si="5"/>
        <v>1398.540907</v>
      </c>
      <c r="R165" s="107">
        <f t="shared" si="6"/>
        <v>0.001398577347</v>
      </c>
      <c r="S165" s="83"/>
      <c r="T165" s="129">
        <f t="shared" si="17"/>
        <v>0.04639841789</v>
      </c>
      <c r="U165" s="130">
        <f t="shared" si="18"/>
        <v>0.9536015821</v>
      </c>
      <c r="V165" s="83"/>
      <c r="W165" s="131">
        <f t="shared" si="19"/>
        <v>0.03409344959</v>
      </c>
      <c r="X165" s="132">
        <f t="shared" si="20"/>
        <v>0.7007042254</v>
      </c>
      <c r="Y165" s="133">
        <f t="shared" si="21"/>
        <v>0.7347976749</v>
      </c>
      <c r="Z165" s="134">
        <f t="shared" si="22"/>
        <v>0.2652023251</v>
      </c>
    </row>
    <row r="166" ht="17.25" customHeight="1">
      <c r="A166" s="93">
        <v>44056.0</v>
      </c>
      <c r="B166" s="94">
        <v>811.0</v>
      </c>
      <c r="C166" s="141">
        <v>0.0</v>
      </c>
      <c r="D166" s="112">
        <f t="shared" si="9"/>
        <v>0.01510917356</v>
      </c>
      <c r="E166" s="135">
        <f t="shared" si="14"/>
        <v>0.05697225149</v>
      </c>
      <c r="F166" s="127">
        <f t="shared" si="15"/>
        <v>0.03147172462</v>
      </c>
      <c r="G166" s="118">
        <v>13.0</v>
      </c>
      <c r="H166" s="128">
        <f t="shared" si="16"/>
        <v>350</v>
      </c>
      <c r="I166" s="119">
        <f t="shared" si="1"/>
        <v>363</v>
      </c>
      <c r="J166" s="101">
        <f t="shared" si="2"/>
        <v>448</v>
      </c>
      <c r="K166" s="143">
        <f t="shared" si="13"/>
        <v>54487</v>
      </c>
      <c r="L166" s="103">
        <f t="shared" si="10"/>
        <v>1843</v>
      </c>
      <c r="M166" s="117">
        <v>37961.0</v>
      </c>
      <c r="N166" s="111">
        <f t="shared" si="3"/>
        <v>39804</v>
      </c>
      <c r="O166" s="114">
        <f t="shared" si="23"/>
        <v>14683</v>
      </c>
      <c r="P166" s="83"/>
      <c r="Q166" s="106">
        <f t="shared" si="5"/>
        <v>1419.671704</v>
      </c>
      <c r="R166" s="107">
        <f t="shared" si="6"/>
        <v>0.001419708695</v>
      </c>
      <c r="S166" s="83"/>
      <c r="T166" s="129">
        <f t="shared" si="17"/>
        <v>0.04630187921</v>
      </c>
      <c r="U166" s="130">
        <f t="shared" si="18"/>
        <v>0.9536981208</v>
      </c>
      <c r="V166" s="83"/>
      <c r="W166" s="131">
        <f t="shared" si="19"/>
        <v>0.03382458201</v>
      </c>
      <c r="X166" s="132">
        <f t="shared" si="20"/>
        <v>0.696698295</v>
      </c>
      <c r="Y166" s="133">
        <f t="shared" si="21"/>
        <v>0.730522877</v>
      </c>
      <c r="Z166" s="134">
        <f t="shared" si="22"/>
        <v>0.269477123</v>
      </c>
    </row>
    <row r="167" ht="17.25" customHeight="1">
      <c r="A167" s="93">
        <v>44057.0</v>
      </c>
      <c r="B167" s="94">
        <v>832.0</v>
      </c>
      <c r="C167" s="141">
        <v>0.0</v>
      </c>
      <c r="D167" s="112">
        <f t="shared" si="9"/>
        <v>0.01526969736</v>
      </c>
      <c r="E167" s="126">
        <f t="shared" si="14"/>
        <v>0.05666416945</v>
      </c>
      <c r="F167" s="127">
        <f t="shared" si="15"/>
        <v>0.02833208472</v>
      </c>
      <c r="G167" s="118">
        <v>15.0</v>
      </c>
      <c r="H167" s="128">
        <f t="shared" si="16"/>
        <v>401</v>
      </c>
      <c r="I167" s="119">
        <f t="shared" si="1"/>
        <v>416</v>
      </c>
      <c r="J167" s="101">
        <f t="shared" si="2"/>
        <v>416</v>
      </c>
      <c r="K167" s="143">
        <f t="shared" si="13"/>
        <v>55319</v>
      </c>
      <c r="L167" s="103">
        <f t="shared" si="10"/>
        <v>1858</v>
      </c>
      <c r="M167" s="117">
        <v>38362.0</v>
      </c>
      <c r="N167" s="111">
        <f t="shared" si="3"/>
        <v>40220</v>
      </c>
      <c r="O167" s="114">
        <f t="shared" si="23"/>
        <v>15099</v>
      </c>
      <c r="P167" s="83"/>
      <c r="Q167" s="106">
        <f t="shared" si="5"/>
        <v>1441.349661</v>
      </c>
      <c r="R167" s="107">
        <f t="shared" si="6"/>
        <v>0.001441387217</v>
      </c>
      <c r="S167" s="83"/>
      <c r="T167" s="129">
        <f t="shared" si="17"/>
        <v>0.04619592243</v>
      </c>
      <c r="U167" s="130">
        <f t="shared" si="18"/>
        <v>0.9538040776</v>
      </c>
      <c r="V167" s="83"/>
      <c r="W167" s="131">
        <f t="shared" si="19"/>
        <v>0.0335870135</v>
      </c>
      <c r="X167" s="132">
        <f t="shared" si="20"/>
        <v>0.6934687901</v>
      </c>
      <c r="Y167" s="133">
        <f t="shared" si="21"/>
        <v>0.7270558036</v>
      </c>
      <c r="Z167" s="134">
        <f t="shared" si="22"/>
        <v>0.2729441964</v>
      </c>
    </row>
    <row r="168" ht="17.25" customHeight="1">
      <c r="A168" s="93">
        <v>44058.0</v>
      </c>
      <c r="B168" s="94">
        <v>771.0</v>
      </c>
      <c r="C168" s="141">
        <v>0.0</v>
      </c>
      <c r="D168" s="113">
        <f t="shared" si="9"/>
        <v>0.01393734522</v>
      </c>
      <c r="E168" s="126">
        <f t="shared" si="14"/>
        <v>0.0510629843</v>
      </c>
      <c r="F168" s="127">
        <f t="shared" si="15"/>
        <v>0.01781574939</v>
      </c>
      <c r="G168" s="118">
        <v>11.0</v>
      </c>
      <c r="H168" s="128">
        <f t="shared" si="16"/>
        <v>491</v>
      </c>
      <c r="I168" s="119">
        <f t="shared" si="1"/>
        <v>502</v>
      </c>
      <c r="J168" s="101">
        <f t="shared" si="2"/>
        <v>269</v>
      </c>
      <c r="K168" s="143">
        <f t="shared" si="13"/>
        <v>56090</v>
      </c>
      <c r="L168" s="103">
        <f t="shared" si="10"/>
        <v>1869</v>
      </c>
      <c r="M168" s="117">
        <v>38853.0</v>
      </c>
      <c r="N168" s="111">
        <f t="shared" si="3"/>
        <v>40722</v>
      </c>
      <c r="O168" s="114">
        <f t="shared" si="23"/>
        <v>15368</v>
      </c>
      <c r="P168" s="83"/>
      <c r="Q168" s="106">
        <f t="shared" si="5"/>
        <v>1461.438249</v>
      </c>
      <c r="R168" s="107">
        <f t="shared" si="6"/>
        <v>0.001461476328</v>
      </c>
      <c r="S168" s="83"/>
      <c r="T168" s="129">
        <f t="shared" si="17"/>
        <v>0.04589656697</v>
      </c>
      <c r="U168" s="130">
        <f t="shared" si="18"/>
        <v>0.954103433</v>
      </c>
      <c r="V168" s="83"/>
      <c r="W168" s="131">
        <f t="shared" si="19"/>
        <v>0.03332144767</v>
      </c>
      <c r="X168" s="132">
        <f t="shared" si="20"/>
        <v>0.6926903191</v>
      </c>
      <c r="Y168" s="133">
        <f t="shared" si="21"/>
        <v>0.7260117668</v>
      </c>
      <c r="Z168" s="134">
        <f t="shared" si="22"/>
        <v>0.2739882332</v>
      </c>
    </row>
    <row r="169" ht="17.25" customHeight="1">
      <c r="A169" s="93">
        <v>44059.0</v>
      </c>
      <c r="B169" s="94">
        <v>594.0</v>
      </c>
      <c r="C169" s="141">
        <v>0.0</v>
      </c>
      <c r="D169" s="113">
        <f t="shared" si="9"/>
        <v>0.01059012302</v>
      </c>
      <c r="E169" s="126">
        <f t="shared" si="14"/>
        <v>0.03865174388</v>
      </c>
      <c r="F169" s="127">
        <f t="shared" si="15"/>
        <v>0.02010671525</v>
      </c>
      <c r="G169" s="118">
        <v>8.0</v>
      </c>
      <c r="H169" s="128">
        <f t="shared" si="16"/>
        <v>277</v>
      </c>
      <c r="I169" s="119">
        <f t="shared" si="1"/>
        <v>285</v>
      </c>
      <c r="J169" s="101">
        <f t="shared" si="2"/>
        <v>309</v>
      </c>
      <c r="K169" s="143">
        <f t="shared" si="13"/>
        <v>56684</v>
      </c>
      <c r="L169" s="103">
        <f t="shared" si="10"/>
        <v>1877</v>
      </c>
      <c r="M169" s="117">
        <v>39130.0</v>
      </c>
      <c r="N169" s="111">
        <f t="shared" si="3"/>
        <v>41007</v>
      </c>
      <c r="O169" s="114">
        <f t="shared" si="23"/>
        <v>15677</v>
      </c>
      <c r="P169" s="83"/>
      <c r="Q169" s="106">
        <f t="shared" si="5"/>
        <v>1476.91506</v>
      </c>
      <c r="R169" s="107">
        <f t="shared" si="6"/>
        <v>0.001476953542</v>
      </c>
      <c r="S169" s="83"/>
      <c r="T169" s="129">
        <f t="shared" si="17"/>
        <v>0.04577267296</v>
      </c>
      <c r="U169" s="130">
        <f t="shared" si="18"/>
        <v>0.954227327</v>
      </c>
      <c r="V169" s="83"/>
      <c r="W169" s="131">
        <f t="shared" si="19"/>
        <v>0.03311340061</v>
      </c>
      <c r="X169" s="132">
        <f t="shared" si="20"/>
        <v>0.6903182556</v>
      </c>
      <c r="Y169" s="133">
        <f t="shared" si="21"/>
        <v>0.7234316562</v>
      </c>
      <c r="Z169" s="134">
        <f t="shared" si="22"/>
        <v>0.2765683438</v>
      </c>
    </row>
    <row r="170" ht="17.25" customHeight="1">
      <c r="A170" s="93">
        <v>44060.0</v>
      </c>
      <c r="B170" s="94">
        <v>595.0</v>
      </c>
      <c r="C170" s="141">
        <v>0.0</v>
      </c>
      <c r="D170" s="113">
        <f t="shared" si="9"/>
        <v>0.01049678922</v>
      </c>
      <c r="E170" s="126">
        <f t="shared" si="14"/>
        <v>0.03795369012</v>
      </c>
      <c r="F170" s="127">
        <f t="shared" si="15"/>
        <v>0.02283600179</v>
      </c>
      <c r="G170" s="118">
        <v>8.0</v>
      </c>
      <c r="H170" s="128">
        <f t="shared" si="16"/>
        <v>229</v>
      </c>
      <c r="I170" s="119">
        <f t="shared" si="1"/>
        <v>237</v>
      </c>
      <c r="J170" s="101">
        <f t="shared" si="2"/>
        <v>358</v>
      </c>
      <c r="K170" s="143">
        <f t="shared" si="13"/>
        <v>57279</v>
      </c>
      <c r="L170" s="103">
        <f t="shared" si="10"/>
        <v>1885</v>
      </c>
      <c r="M170" s="117">
        <v>39359.0</v>
      </c>
      <c r="N170" s="111">
        <f t="shared" si="3"/>
        <v>41244</v>
      </c>
      <c r="O170" s="114">
        <f t="shared" si="23"/>
        <v>16035</v>
      </c>
      <c r="P170" s="83"/>
      <c r="Q170" s="106">
        <f t="shared" si="5"/>
        <v>1492.417926</v>
      </c>
      <c r="R170" s="107">
        <f t="shared" si="6"/>
        <v>0.001492456812</v>
      </c>
      <c r="S170" s="83"/>
      <c r="T170" s="129">
        <f t="shared" si="17"/>
        <v>0.0457036175</v>
      </c>
      <c r="U170" s="130">
        <f t="shared" si="18"/>
        <v>0.9542963825</v>
      </c>
      <c r="V170" s="83"/>
      <c r="W170" s="131">
        <f t="shared" si="19"/>
        <v>0.03290909408</v>
      </c>
      <c r="X170" s="132">
        <f t="shared" si="20"/>
        <v>0.6871453761</v>
      </c>
      <c r="Y170" s="133">
        <f t="shared" si="21"/>
        <v>0.7200544702</v>
      </c>
      <c r="Z170" s="134">
        <f t="shared" si="22"/>
        <v>0.2799455298</v>
      </c>
    </row>
    <row r="171" ht="17.25" customHeight="1">
      <c r="A171" s="93">
        <v>44061.0</v>
      </c>
      <c r="B171" s="94">
        <v>597.0</v>
      </c>
      <c r="C171" s="141">
        <v>0.0</v>
      </c>
      <c r="D171" s="113">
        <f t="shared" si="9"/>
        <v>0.01042266799</v>
      </c>
      <c r="E171" s="126">
        <f t="shared" si="14"/>
        <v>0.03723105706</v>
      </c>
      <c r="F171" s="127">
        <f t="shared" si="15"/>
        <v>0.01883380106</v>
      </c>
      <c r="G171" s="118">
        <v>11.0</v>
      </c>
      <c r="H171" s="128">
        <f t="shared" si="16"/>
        <v>284</v>
      </c>
      <c r="I171" s="119">
        <f t="shared" si="1"/>
        <v>295</v>
      </c>
      <c r="J171" s="101">
        <f t="shared" si="2"/>
        <v>302</v>
      </c>
      <c r="K171" s="143">
        <f t="shared" si="13"/>
        <v>57876</v>
      </c>
      <c r="L171" s="103">
        <f t="shared" si="10"/>
        <v>1896</v>
      </c>
      <c r="M171" s="117">
        <v>39643.0</v>
      </c>
      <c r="N171" s="111">
        <f t="shared" si="3"/>
        <v>41539</v>
      </c>
      <c r="O171" s="114">
        <f t="shared" si="23"/>
        <v>16337</v>
      </c>
      <c r="P171" s="83"/>
      <c r="Q171" s="106">
        <f t="shared" si="5"/>
        <v>1507.972903</v>
      </c>
      <c r="R171" s="107">
        <f t="shared" si="6"/>
        <v>0.001508012194</v>
      </c>
      <c r="S171" s="83"/>
      <c r="T171" s="129">
        <f t="shared" si="17"/>
        <v>0.04564385276</v>
      </c>
      <c r="U171" s="130">
        <f t="shared" si="18"/>
        <v>0.9543561472</v>
      </c>
      <c r="V171" s="83"/>
      <c r="W171" s="131">
        <f t="shared" si="19"/>
        <v>0.03275969314</v>
      </c>
      <c r="X171" s="132">
        <f t="shared" si="20"/>
        <v>0.6849644067</v>
      </c>
      <c r="Y171" s="133">
        <f t="shared" si="21"/>
        <v>0.7177240998</v>
      </c>
      <c r="Z171" s="134">
        <f t="shared" si="22"/>
        <v>0.2822759002</v>
      </c>
    </row>
    <row r="172" ht="17.25" customHeight="1">
      <c r="A172" s="93">
        <v>44062.0</v>
      </c>
      <c r="B172" s="94">
        <v>735.0</v>
      </c>
      <c r="C172" s="141">
        <v>0.0</v>
      </c>
      <c r="D172" s="112">
        <f t="shared" si="9"/>
        <v>0.01269956459</v>
      </c>
      <c r="E172" s="135">
        <f t="shared" si="14"/>
        <v>0.04498990023</v>
      </c>
      <c r="F172" s="127">
        <f t="shared" si="15"/>
        <v>0.01603721614</v>
      </c>
      <c r="G172" s="118">
        <v>17.0</v>
      </c>
      <c r="H172" s="128">
        <f t="shared" si="16"/>
        <v>456</v>
      </c>
      <c r="I172" s="119">
        <f t="shared" si="1"/>
        <v>473</v>
      </c>
      <c r="J172" s="101">
        <f t="shared" si="2"/>
        <v>262</v>
      </c>
      <c r="K172" s="143">
        <f t="shared" si="13"/>
        <v>58611</v>
      </c>
      <c r="L172" s="103">
        <f t="shared" si="10"/>
        <v>1913</v>
      </c>
      <c r="M172" s="117">
        <v>40099.0</v>
      </c>
      <c r="N172" s="111">
        <f t="shared" si="3"/>
        <v>42012</v>
      </c>
      <c r="O172" s="114">
        <f t="shared" si="23"/>
        <v>16599</v>
      </c>
      <c r="P172" s="83"/>
      <c r="Q172" s="106">
        <f t="shared" si="5"/>
        <v>1527.123502</v>
      </c>
      <c r="R172" s="107">
        <f t="shared" si="6"/>
        <v>0.001527163292</v>
      </c>
      <c r="S172" s="83"/>
      <c r="T172" s="129">
        <f t="shared" si="17"/>
        <v>0.04553460916</v>
      </c>
      <c r="U172" s="130">
        <f t="shared" si="18"/>
        <v>0.9544653908</v>
      </c>
      <c r="V172" s="83"/>
      <c r="W172" s="131">
        <f t="shared" si="19"/>
        <v>0.03263892443</v>
      </c>
      <c r="X172" s="132">
        <f t="shared" si="20"/>
        <v>0.6841548515</v>
      </c>
      <c r="Y172" s="133">
        <f t="shared" si="21"/>
        <v>0.7167937759</v>
      </c>
      <c r="Z172" s="134">
        <f t="shared" si="22"/>
        <v>0.2832062241</v>
      </c>
    </row>
    <row r="173" ht="17.25" customHeight="1">
      <c r="A173" s="93">
        <v>44063.0</v>
      </c>
      <c r="B173" s="94">
        <v>767.0</v>
      </c>
      <c r="C173" s="141">
        <v>0.0</v>
      </c>
      <c r="D173" s="112">
        <f t="shared" si="9"/>
        <v>0.01308628073</v>
      </c>
      <c r="E173" s="135">
        <f t="shared" si="14"/>
        <v>0.04620760287</v>
      </c>
      <c r="F173" s="127">
        <f t="shared" si="15"/>
        <v>0.02247123321</v>
      </c>
      <c r="G173" s="118">
        <v>12.0</v>
      </c>
      <c r="H173" s="128">
        <f t="shared" si="16"/>
        <v>382</v>
      </c>
      <c r="I173" s="119">
        <f t="shared" si="1"/>
        <v>394</v>
      </c>
      <c r="J173" s="101">
        <f t="shared" si="2"/>
        <v>373</v>
      </c>
      <c r="K173" s="143">
        <f t="shared" si="13"/>
        <v>59378</v>
      </c>
      <c r="L173" s="103">
        <f t="shared" si="10"/>
        <v>1925</v>
      </c>
      <c r="M173" s="117">
        <v>40481.0</v>
      </c>
      <c r="N173" s="111">
        <f t="shared" si="3"/>
        <v>42406</v>
      </c>
      <c r="O173" s="114">
        <f t="shared" si="23"/>
        <v>16972</v>
      </c>
      <c r="P173" s="83"/>
      <c r="Q173" s="106">
        <f t="shared" si="5"/>
        <v>1547.107869</v>
      </c>
      <c r="R173" s="107">
        <f t="shared" si="6"/>
        <v>0.00154714818</v>
      </c>
      <c r="S173" s="83"/>
      <c r="T173" s="129">
        <f t="shared" si="17"/>
        <v>0.04539451964</v>
      </c>
      <c r="U173" s="130">
        <f t="shared" si="18"/>
        <v>0.9546054804</v>
      </c>
      <c r="V173" s="83"/>
      <c r="W173" s="131">
        <f t="shared" si="19"/>
        <v>0.0324194146</v>
      </c>
      <c r="X173" s="132">
        <f t="shared" si="20"/>
        <v>0.6817508168</v>
      </c>
      <c r="Y173" s="133">
        <f t="shared" si="21"/>
        <v>0.7141702314</v>
      </c>
      <c r="Z173" s="134">
        <f t="shared" si="22"/>
        <v>0.2858297686</v>
      </c>
    </row>
    <row r="174" ht="17.25" customHeight="1">
      <c r="A174" s="93">
        <v>44064.0</v>
      </c>
      <c r="B174" s="94">
        <v>903.0</v>
      </c>
      <c r="C174" s="141">
        <v>0.0</v>
      </c>
      <c r="D174" s="112">
        <f t="shared" si="9"/>
        <v>0.01520765267</v>
      </c>
      <c r="E174" s="135">
        <f t="shared" si="14"/>
        <v>0.05320527928</v>
      </c>
      <c r="F174" s="127">
        <f t="shared" si="15"/>
        <v>0.02015083667</v>
      </c>
      <c r="G174" s="118">
        <v>13.0</v>
      </c>
      <c r="H174" s="128">
        <f t="shared" si="16"/>
        <v>548</v>
      </c>
      <c r="I174" s="119">
        <f t="shared" si="1"/>
        <v>561</v>
      </c>
      <c r="J174" s="101">
        <f t="shared" si="2"/>
        <v>342</v>
      </c>
      <c r="K174" s="143">
        <f t="shared" si="13"/>
        <v>60281</v>
      </c>
      <c r="L174" s="103">
        <f t="shared" si="10"/>
        <v>1938</v>
      </c>
      <c r="M174" s="117">
        <v>41029.0</v>
      </c>
      <c r="N174" s="111">
        <f t="shared" si="3"/>
        <v>42967</v>
      </c>
      <c r="O174" s="114">
        <f t="shared" si="23"/>
        <v>17314</v>
      </c>
      <c r="P174" s="83"/>
      <c r="Q174" s="106">
        <f t="shared" si="5"/>
        <v>1570.635748</v>
      </c>
      <c r="R174" s="107">
        <f t="shared" si="6"/>
        <v>0.001570676672</v>
      </c>
      <c r="S174" s="83"/>
      <c r="T174" s="129">
        <f t="shared" si="17"/>
        <v>0.04510438243</v>
      </c>
      <c r="U174" s="130">
        <f t="shared" si="18"/>
        <v>0.9548956176</v>
      </c>
      <c r="V174" s="83"/>
      <c r="W174" s="131">
        <f t="shared" si="19"/>
        <v>0.03214943349</v>
      </c>
      <c r="X174" s="132">
        <f t="shared" si="20"/>
        <v>0.6806290539</v>
      </c>
      <c r="Y174" s="133">
        <f t="shared" si="21"/>
        <v>0.7127784874</v>
      </c>
      <c r="Z174" s="134">
        <f t="shared" si="22"/>
        <v>0.2872215126</v>
      </c>
    </row>
    <row r="175" ht="17.25" customHeight="1">
      <c r="A175" s="93">
        <v>44065.0</v>
      </c>
      <c r="B175" s="94">
        <v>900.0</v>
      </c>
      <c r="C175" s="141">
        <v>0.0</v>
      </c>
      <c r="D175" s="113">
        <f t="shared" si="9"/>
        <v>0.01493007747</v>
      </c>
      <c r="E175" s="126">
        <f t="shared" si="14"/>
        <v>0.05198105579</v>
      </c>
      <c r="F175" s="127">
        <f t="shared" si="15"/>
        <v>0.01472796581</v>
      </c>
      <c r="G175" s="118">
        <v>13.0</v>
      </c>
      <c r="H175" s="128">
        <f t="shared" si="16"/>
        <v>632</v>
      </c>
      <c r="I175" s="119">
        <f t="shared" si="1"/>
        <v>645</v>
      </c>
      <c r="J175" s="101">
        <f t="shared" si="2"/>
        <v>255</v>
      </c>
      <c r="K175" s="143">
        <f t="shared" si="13"/>
        <v>61181</v>
      </c>
      <c r="L175" s="103">
        <f t="shared" si="10"/>
        <v>1951</v>
      </c>
      <c r="M175" s="117">
        <v>41661.0</v>
      </c>
      <c r="N175" s="111">
        <f t="shared" si="3"/>
        <v>43612</v>
      </c>
      <c r="O175" s="114">
        <f t="shared" si="23"/>
        <v>17569</v>
      </c>
      <c r="P175" s="83"/>
      <c r="Q175" s="106">
        <f t="shared" si="5"/>
        <v>1594.085461</v>
      </c>
      <c r="R175" s="107">
        <f t="shared" si="6"/>
        <v>0.001594126997</v>
      </c>
      <c r="S175" s="83"/>
      <c r="T175" s="129">
        <f t="shared" si="17"/>
        <v>0.04473539393</v>
      </c>
      <c r="U175" s="130">
        <f t="shared" si="18"/>
        <v>0.9552646061</v>
      </c>
      <c r="V175" s="83"/>
      <c r="W175" s="131">
        <f t="shared" si="19"/>
        <v>0.03188898514</v>
      </c>
      <c r="X175" s="132">
        <f t="shared" si="20"/>
        <v>0.6809466991</v>
      </c>
      <c r="Y175" s="133">
        <f t="shared" si="21"/>
        <v>0.7128356843</v>
      </c>
      <c r="Z175" s="134">
        <f t="shared" si="22"/>
        <v>0.2871643157</v>
      </c>
    </row>
    <row r="176" ht="17.25" customHeight="1">
      <c r="A176" s="93">
        <v>44066.0</v>
      </c>
      <c r="B176" s="94">
        <v>581.0</v>
      </c>
      <c r="C176" s="141">
        <v>0.0</v>
      </c>
      <c r="D176" s="113">
        <f t="shared" si="9"/>
        <v>0.009496412285</v>
      </c>
      <c r="E176" s="126">
        <f t="shared" si="14"/>
        <v>0.03306961125</v>
      </c>
      <c r="F176" s="127">
        <f t="shared" si="15"/>
        <v>0.003130513973</v>
      </c>
      <c r="G176" s="118">
        <v>4.0</v>
      </c>
      <c r="H176" s="128">
        <f t="shared" si="16"/>
        <v>522</v>
      </c>
      <c r="I176" s="119">
        <f t="shared" si="1"/>
        <v>526</v>
      </c>
      <c r="J176" s="101">
        <f t="shared" si="2"/>
        <v>55</v>
      </c>
      <c r="K176" s="143">
        <f t="shared" si="13"/>
        <v>61762</v>
      </c>
      <c r="L176" s="103">
        <f t="shared" si="10"/>
        <v>1955</v>
      </c>
      <c r="M176" s="117">
        <v>42183.0</v>
      </c>
      <c r="N176" s="111">
        <f t="shared" si="3"/>
        <v>44138</v>
      </c>
      <c r="O176" s="114">
        <f t="shared" si="23"/>
        <v>17624</v>
      </c>
      <c r="P176" s="83"/>
      <c r="Q176" s="106">
        <f t="shared" si="5"/>
        <v>1609.223554</v>
      </c>
      <c r="R176" s="107">
        <f t="shared" si="6"/>
        <v>0.001609265484</v>
      </c>
      <c r="S176" s="83"/>
      <c r="T176" s="129">
        <f t="shared" si="17"/>
        <v>0.04429289954</v>
      </c>
      <c r="U176" s="130">
        <f t="shared" si="18"/>
        <v>0.9557071005</v>
      </c>
      <c r="V176" s="83"/>
      <c r="W176" s="131">
        <f t="shared" si="19"/>
        <v>0.03165376769</v>
      </c>
      <c r="X176" s="132">
        <f t="shared" si="20"/>
        <v>0.6829927787</v>
      </c>
      <c r="Y176" s="133">
        <f t="shared" si="21"/>
        <v>0.7146465464</v>
      </c>
      <c r="Z176" s="134">
        <f t="shared" si="22"/>
        <v>0.2853534536</v>
      </c>
    </row>
    <row r="177" ht="17.25" customHeight="1">
      <c r="A177" s="93">
        <v>44067.0</v>
      </c>
      <c r="B177" s="94">
        <v>548.0</v>
      </c>
      <c r="C177" s="141">
        <v>0.0</v>
      </c>
      <c r="D177" s="113">
        <f t="shared" si="9"/>
        <v>0.008872769664</v>
      </c>
      <c r="E177" s="126">
        <f t="shared" si="14"/>
        <v>0.03109396278</v>
      </c>
      <c r="F177" s="127">
        <f t="shared" si="15"/>
        <v>0.01577394462</v>
      </c>
      <c r="G177" s="118">
        <v>5.0</v>
      </c>
      <c r="H177" s="128">
        <f t="shared" si="16"/>
        <v>265</v>
      </c>
      <c r="I177" s="119">
        <f t="shared" si="1"/>
        <v>270</v>
      </c>
      <c r="J177" s="101">
        <f t="shared" si="2"/>
        <v>278</v>
      </c>
      <c r="K177" s="143">
        <f t="shared" si="13"/>
        <v>62310</v>
      </c>
      <c r="L177" s="103">
        <f t="shared" si="10"/>
        <v>1960</v>
      </c>
      <c r="M177" s="117">
        <v>42448.0</v>
      </c>
      <c r="N177" s="111">
        <f t="shared" si="3"/>
        <v>44408</v>
      </c>
      <c r="O177" s="114">
        <f t="shared" si="23"/>
        <v>17902</v>
      </c>
      <c r="P177" s="83"/>
      <c r="Q177" s="106">
        <f t="shared" si="5"/>
        <v>1623.501824</v>
      </c>
      <c r="R177" s="107">
        <f t="shared" si="6"/>
        <v>0.001623544126</v>
      </c>
      <c r="S177" s="83"/>
      <c r="T177" s="129">
        <f t="shared" si="17"/>
        <v>0.04413619168</v>
      </c>
      <c r="U177" s="130">
        <f t="shared" si="18"/>
        <v>0.9558638083</v>
      </c>
      <c r="V177" s="83"/>
      <c r="W177" s="131">
        <f t="shared" si="19"/>
        <v>0.0314556251</v>
      </c>
      <c r="X177" s="132">
        <f t="shared" si="20"/>
        <v>0.6812389665</v>
      </c>
      <c r="Y177" s="133">
        <f t="shared" si="21"/>
        <v>0.7126945916</v>
      </c>
      <c r="Z177" s="134">
        <f t="shared" si="22"/>
        <v>0.2873054084</v>
      </c>
    </row>
    <row r="178" ht="17.25" customHeight="1">
      <c r="A178" s="93">
        <v>44068.0</v>
      </c>
      <c r="B178" s="94">
        <v>763.0</v>
      </c>
      <c r="C178" s="141">
        <v>0.0</v>
      </c>
      <c r="D178" s="112">
        <f t="shared" si="9"/>
        <v>0.01224522549</v>
      </c>
      <c r="E178" s="135">
        <f t="shared" si="14"/>
        <v>0.04262093621</v>
      </c>
      <c r="F178" s="127">
        <f t="shared" si="15"/>
        <v>0.022902469</v>
      </c>
      <c r="G178" s="118">
        <v>17.0</v>
      </c>
      <c r="H178" s="128">
        <f t="shared" si="16"/>
        <v>336</v>
      </c>
      <c r="I178" s="119">
        <f t="shared" si="1"/>
        <v>353</v>
      </c>
      <c r="J178" s="101">
        <f t="shared" si="2"/>
        <v>410</v>
      </c>
      <c r="K178" s="143">
        <f t="shared" si="13"/>
        <v>63073</v>
      </c>
      <c r="L178" s="103">
        <f t="shared" si="10"/>
        <v>1977</v>
      </c>
      <c r="M178" s="117">
        <v>42784.0</v>
      </c>
      <c r="N178" s="111">
        <f t="shared" si="3"/>
        <v>44761</v>
      </c>
      <c r="O178" s="114">
        <f t="shared" si="23"/>
        <v>18312</v>
      </c>
      <c r="P178" s="83"/>
      <c r="Q178" s="106">
        <f t="shared" si="5"/>
        <v>1643.38197</v>
      </c>
      <c r="R178" s="107">
        <f t="shared" si="6"/>
        <v>0.00164342479</v>
      </c>
      <c r="S178" s="83"/>
      <c r="T178" s="129">
        <f t="shared" si="17"/>
        <v>0.04416791403</v>
      </c>
      <c r="U178" s="130">
        <f t="shared" si="18"/>
        <v>0.955832086</v>
      </c>
      <c r="V178" s="83"/>
      <c r="W178" s="131">
        <f t="shared" si="19"/>
        <v>0.03134463241</v>
      </c>
      <c r="X178" s="132">
        <f t="shared" si="20"/>
        <v>0.6783251153</v>
      </c>
      <c r="Y178" s="133">
        <f t="shared" si="21"/>
        <v>0.7096697478</v>
      </c>
      <c r="Z178" s="134">
        <f t="shared" si="22"/>
        <v>0.2903302522</v>
      </c>
    </row>
    <row r="179" ht="17.25" customHeight="1">
      <c r="A179" s="93">
        <v>44069.0</v>
      </c>
      <c r="B179" s="94">
        <v>729.0</v>
      </c>
      <c r="C179" s="141">
        <v>0.0</v>
      </c>
      <c r="D179" s="113">
        <f t="shared" si="9"/>
        <v>0.01155803593</v>
      </c>
      <c r="E179" s="126">
        <f t="shared" si="14"/>
        <v>0.03980996068</v>
      </c>
      <c r="F179" s="127">
        <f t="shared" si="15"/>
        <v>0.005297072958</v>
      </c>
      <c r="G179" s="118">
        <v>17.0</v>
      </c>
      <c r="H179" s="128">
        <f t="shared" si="16"/>
        <v>615</v>
      </c>
      <c r="I179" s="119">
        <f t="shared" si="1"/>
        <v>632</v>
      </c>
      <c r="J179" s="101">
        <f t="shared" si="2"/>
        <v>97</v>
      </c>
      <c r="K179" s="143">
        <f t="shared" si="13"/>
        <v>63802</v>
      </c>
      <c r="L179" s="103">
        <f t="shared" si="10"/>
        <v>1994</v>
      </c>
      <c r="M179" s="117">
        <v>43399.0</v>
      </c>
      <c r="N179" s="111">
        <f t="shared" si="3"/>
        <v>45393</v>
      </c>
      <c r="O179" s="114">
        <f t="shared" si="23"/>
        <v>18409</v>
      </c>
      <c r="P179" s="83"/>
      <c r="Q179" s="106">
        <f t="shared" si="5"/>
        <v>1662.376238</v>
      </c>
      <c r="R179" s="107">
        <f t="shared" si="6"/>
        <v>0.001662419552</v>
      </c>
      <c r="S179" s="83"/>
      <c r="T179" s="129">
        <f t="shared" si="17"/>
        <v>0.0439274778</v>
      </c>
      <c r="U179" s="130">
        <f t="shared" si="18"/>
        <v>0.9560725222</v>
      </c>
      <c r="V179" s="83"/>
      <c r="W179" s="131">
        <f t="shared" si="19"/>
        <v>0.03125293878</v>
      </c>
      <c r="X179" s="132">
        <f t="shared" si="20"/>
        <v>0.6802137864</v>
      </c>
      <c r="Y179" s="133">
        <f t="shared" si="21"/>
        <v>0.7114667252</v>
      </c>
      <c r="Z179" s="134">
        <f t="shared" si="22"/>
        <v>0.2885332748</v>
      </c>
    </row>
    <row r="180" ht="17.25" customHeight="1">
      <c r="A180" s="93">
        <v>44070.0</v>
      </c>
      <c r="B180" s="94">
        <v>887.0</v>
      </c>
      <c r="C180" s="141">
        <v>0.0</v>
      </c>
      <c r="D180" s="112">
        <f t="shared" si="9"/>
        <v>0.01390238551</v>
      </c>
      <c r="E180" s="135">
        <f t="shared" si="14"/>
        <v>0.04818295399</v>
      </c>
      <c r="F180" s="127">
        <f t="shared" si="15"/>
        <v>0.009451898528</v>
      </c>
      <c r="G180" s="118">
        <v>15.0</v>
      </c>
      <c r="H180" s="128">
        <f t="shared" si="16"/>
        <v>698</v>
      </c>
      <c r="I180" s="119">
        <f t="shared" si="1"/>
        <v>713</v>
      </c>
      <c r="J180" s="101">
        <f t="shared" si="2"/>
        <v>174</v>
      </c>
      <c r="K180" s="143">
        <f t="shared" si="13"/>
        <v>64689</v>
      </c>
      <c r="L180" s="103">
        <f t="shared" si="10"/>
        <v>2009</v>
      </c>
      <c r="M180" s="117">
        <v>44097.0</v>
      </c>
      <c r="N180" s="111">
        <f t="shared" si="3"/>
        <v>46106</v>
      </c>
      <c r="O180" s="114">
        <f t="shared" si="23"/>
        <v>18583</v>
      </c>
      <c r="P180" s="83"/>
      <c r="Q180" s="106">
        <f t="shared" si="5"/>
        <v>1685.487233</v>
      </c>
      <c r="R180" s="107">
        <f t="shared" si="6"/>
        <v>0.00168553115</v>
      </c>
      <c r="S180" s="83"/>
      <c r="T180" s="129">
        <f t="shared" si="17"/>
        <v>0.04357350453</v>
      </c>
      <c r="U180" s="130">
        <f t="shared" si="18"/>
        <v>0.9564264955</v>
      </c>
      <c r="V180" s="83"/>
      <c r="W180" s="131">
        <f t="shared" si="19"/>
        <v>0.03105628469</v>
      </c>
      <c r="X180" s="132">
        <f t="shared" si="20"/>
        <v>0.6816769466</v>
      </c>
      <c r="Y180" s="133">
        <f t="shared" si="21"/>
        <v>0.7127332313</v>
      </c>
      <c r="Z180" s="134">
        <f t="shared" si="22"/>
        <v>0.2872667687</v>
      </c>
    </row>
    <row r="181" ht="17.25" customHeight="1">
      <c r="A181" s="93">
        <v>44071.0</v>
      </c>
      <c r="B181" s="94">
        <v>791.0</v>
      </c>
      <c r="C181" s="141">
        <v>0.0</v>
      </c>
      <c r="D181" s="113">
        <f t="shared" si="9"/>
        <v>0.01222773578</v>
      </c>
      <c r="E181" s="126">
        <f t="shared" si="14"/>
        <v>0.04256578593</v>
      </c>
      <c r="F181" s="127">
        <f t="shared" si="15"/>
        <v>0.005058386698</v>
      </c>
      <c r="G181" s="118">
        <v>9.0</v>
      </c>
      <c r="H181" s="128">
        <f t="shared" si="16"/>
        <v>688</v>
      </c>
      <c r="I181" s="119">
        <f t="shared" si="1"/>
        <v>697</v>
      </c>
      <c r="J181" s="101">
        <f t="shared" si="2"/>
        <v>94</v>
      </c>
      <c r="K181" s="143">
        <f t="shared" si="13"/>
        <v>65480</v>
      </c>
      <c r="L181" s="103">
        <f t="shared" si="10"/>
        <v>2018</v>
      </c>
      <c r="M181" s="117">
        <v>44785.0</v>
      </c>
      <c r="N181" s="111">
        <f t="shared" si="3"/>
        <v>46803</v>
      </c>
      <c r="O181" s="114">
        <f t="shared" si="23"/>
        <v>18677</v>
      </c>
      <c r="P181" s="83"/>
      <c r="Q181" s="106">
        <f t="shared" si="5"/>
        <v>1706.096925</v>
      </c>
      <c r="R181" s="107">
        <f t="shared" si="6"/>
        <v>0.001706141379</v>
      </c>
      <c r="S181" s="83"/>
      <c r="T181" s="129">
        <f t="shared" si="17"/>
        <v>0.04311689422</v>
      </c>
      <c r="U181" s="130">
        <f t="shared" si="18"/>
        <v>0.9568831058</v>
      </c>
      <c r="V181" s="83"/>
      <c r="W181" s="131">
        <f t="shared" si="19"/>
        <v>0.03081857056</v>
      </c>
      <c r="X181" s="132">
        <f t="shared" si="20"/>
        <v>0.6839492975</v>
      </c>
      <c r="Y181" s="133">
        <f t="shared" si="21"/>
        <v>0.7147678681</v>
      </c>
      <c r="Z181" s="134">
        <f t="shared" si="22"/>
        <v>0.2852321319</v>
      </c>
    </row>
    <row r="182" ht="17.25" customHeight="1">
      <c r="A182" s="93">
        <v>44072.0</v>
      </c>
      <c r="B182" s="94">
        <v>759.0</v>
      </c>
      <c r="C182" s="141">
        <v>0.0</v>
      </c>
      <c r="D182" s="113">
        <f t="shared" si="9"/>
        <v>0.0115913256</v>
      </c>
      <c r="E182" s="126">
        <f t="shared" si="14"/>
        <v>0.04063821813</v>
      </c>
      <c r="F182" s="138">
        <f t="shared" si="15"/>
        <v>-0.0003212507362</v>
      </c>
      <c r="G182" s="118">
        <v>14.0</v>
      </c>
      <c r="H182" s="128">
        <f t="shared" si="16"/>
        <v>751</v>
      </c>
      <c r="I182" s="119">
        <f t="shared" si="1"/>
        <v>765</v>
      </c>
      <c r="J182" s="139">
        <f t="shared" si="2"/>
        <v>-6</v>
      </c>
      <c r="K182" s="143">
        <f t="shared" si="13"/>
        <v>66239</v>
      </c>
      <c r="L182" s="103">
        <f t="shared" si="10"/>
        <v>2032</v>
      </c>
      <c r="M182" s="117">
        <v>45536.0</v>
      </c>
      <c r="N182" s="111">
        <f t="shared" si="3"/>
        <v>47568</v>
      </c>
      <c r="O182" s="114">
        <f t="shared" si="23"/>
        <v>18671</v>
      </c>
      <c r="P182" s="83"/>
      <c r="Q182" s="106">
        <f t="shared" si="5"/>
        <v>1725.87285</v>
      </c>
      <c r="R182" s="107">
        <f t="shared" si="6"/>
        <v>0.00172591782</v>
      </c>
      <c r="S182" s="83"/>
      <c r="T182" s="129">
        <f t="shared" si="17"/>
        <v>0.04271779347</v>
      </c>
      <c r="U182" s="130">
        <f t="shared" si="18"/>
        <v>0.9572822065</v>
      </c>
      <c r="V182" s="83"/>
      <c r="W182" s="131">
        <f t="shared" si="19"/>
        <v>0.03067679162</v>
      </c>
      <c r="X182" s="132">
        <f t="shared" si="20"/>
        <v>0.6874499917</v>
      </c>
      <c r="Y182" s="133">
        <f t="shared" si="21"/>
        <v>0.7181267833</v>
      </c>
      <c r="Z182" s="134">
        <f t="shared" si="22"/>
        <v>0.2818732167</v>
      </c>
    </row>
    <row r="183" ht="17.25" customHeight="1">
      <c r="A183" s="93">
        <v>44073.0</v>
      </c>
      <c r="B183" s="94">
        <v>631.0</v>
      </c>
      <c r="C183" s="141">
        <v>0.0</v>
      </c>
      <c r="D183" s="113">
        <f t="shared" si="9"/>
        <v>0.009526109996</v>
      </c>
      <c r="E183" s="126">
        <f t="shared" si="14"/>
        <v>0.03379572599</v>
      </c>
      <c r="F183" s="138">
        <f t="shared" si="15"/>
        <v>-0.001392533876</v>
      </c>
      <c r="G183" s="118">
        <v>1.0</v>
      </c>
      <c r="H183" s="128">
        <f t="shared" si="16"/>
        <v>656</v>
      </c>
      <c r="I183" s="119">
        <f t="shared" si="1"/>
        <v>657</v>
      </c>
      <c r="J183" s="139">
        <f t="shared" si="2"/>
        <v>-26</v>
      </c>
      <c r="K183" s="143">
        <f t="shared" si="13"/>
        <v>66870</v>
      </c>
      <c r="L183" s="103">
        <f t="shared" si="10"/>
        <v>2033</v>
      </c>
      <c r="M183" s="117">
        <v>46192.0</v>
      </c>
      <c r="N183" s="111">
        <f t="shared" si="3"/>
        <v>48225</v>
      </c>
      <c r="O183" s="114">
        <f t="shared" si="23"/>
        <v>18645</v>
      </c>
      <c r="P183" s="83"/>
      <c r="Q183" s="106">
        <f t="shared" si="5"/>
        <v>1742.313705</v>
      </c>
      <c r="R183" s="107">
        <f t="shared" si="6"/>
        <v>0.001742359103</v>
      </c>
      <c r="S183" s="83"/>
      <c r="T183" s="129">
        <f t="shared" si="17"/>
        <v>0.0421565578</v>
      </c>
      <c r="U183" s="130">
        <f t="shared" si="18"/>
        <v>0.9578434422</v>
      </c>
      <c r="V183" s="83"/>
      <c r="W183" s="131">
        <f t="shared" si="19"/>
        <v>0.03040227307</v>
      </c>
      <c r="X183" s="132">
        <f t="shared" si="20"/>
        <v>0.6907731419</v>
      </c>
      <c r="Y183" s="133">
        <f t="shared" si="21"/>
        <v>0.721175415</v>
      </c>
      <c r="Z183" s="134">
        <f t="shared" si="22"/>
        <v>0.278824585</v>
      </c>
    </row>
    <row r="184" ht="17.25" customHeight="1">
      <c r="A184" s="93">
        <v>44074.0</v>
      </c>
      <c r="B184" s="94">
        <v>502.0</v>
      </c>
      <c r="C184" s="141">
        <v>0.0</v>
      </c>
      <c r="D184" s="113">
        <f t="shared" si="9"/>
        <v>0.007507103335</v>
      </c>
      <c r="E184" s="126">
        <f t="shared" si="14"/>
        <v>0.02692410834</v>
      </c>
      <c r="F184" s="127">
        <f t="shared" si="15"/>
        <v>0.002681684098</v>
      </c>
      <c r="G184" s="118">
        <v>6.0</v>
      </c>
      <c r="H184" s="128">
        <f t="shared" si="16"/>
        <v>446</v>
      </c>
      <c r="I184" s="119">
        <f t="shared" si="1"/>
        <v>452</v>
      </c>
      <c r="J184" s="101">
        <f t="shared" si="2"/>
        <v>50</v>
      </c>
      <c r="K184" s="143">
        <f t="shared" si="13"/>
        <v>67372</v>
      </c>
      <c r="L184" s="103">
        <f t="shared" si="10"/>
        <v>2039</v>
      </c>
      <c r="M184" s="117">
        <v>46638.0</v>
      </c>
      <c r="N184" s="111">
        <f t="shared" si="3"/>
        <v>48677</v>
      </c>
      <c r="O184" s="114">
        <f t="shared" si="23"/>
        <v>18695</v>
      </c>
      <c r="P184" s="83"/>
      <c r="Q184" s="106">
        <f t="shared" si="5"/>
        <v>1755.393434</v>
      </c>
      <c r="R184" s="107">
        <f t="shared" si="6"/>
        <v>0.001755439172</v>
      </c>
      <c r="S184" s="83"/>
      <c r="T184" s="129">
        <f t="shared" si="17"/>
        <v>0.04188836617</v>
      </c>
      <c r="U184" s="130">
        <f t="shared" si="18"/>
        <v>0.9581116338</v>
      </c>
      <c r="V184" s="83"/>
      <c r="W184" s="131">
        <f t="shared" si="19"/>
        <v>0.03026479843</v>
      </c>
      <c r="X184" s="132">
        <f t="shared" si="20"/>
        <v>0.6922460369</v>
      </c>
      <c r="Y184" s="133">
        <f t="shared" si="21"/>
        <v>0.7225108354</v>
      </c>
      <c r="Z184" s="134">
        <f t="shared" si="22"/>
        <v>0.2774891646</v>
      </c>
    </row>
    <row r="185" ht="17.25" customHeight="1">
      <c r="A185" s="93">
        <v>44075.0</v>
      </c>
      <c r="B185" s="94">
        <v>550.0</v>
      </c>
      <c r="C185" s="141">
        <v>0.0</v>
      </c>
      <c r="D185" s="112">
        <f t="shared" si="9"/>
        <v>0.008163628807</v>
      </c>
      <c r="E185" s="135">
        <f t="shared" si="14"/>
        <v>0.02941963092</v>
      </c>
      <c r="F185" s="127">
        <f t="shared" si="15"/>
        <v>0.007435143086</v>
      </c>
      <c r="G185" s="118">
        <v>19.0</v>
      </c>
      <c r="H185" s="128">
        <f t="shared" si="16"/>
        <v>392</v>
      </c>
      <c r="I185" s="119">
        <f t="shared" si="1"/>
        <v>411</v>
      </c>
      <c r="J185" s="101">
        <f t="shared" si="2"/>
        <v>139</v>
      </c>
      <c r="K185" s="143">
        <f t="shared" si="13"/>
        <v>67922</v>
      </c>
      <c r="L185" s="103">
        <f t="shared" si="10"/>
        <v>2058</v>
      </c>
      <c r="M185" s="117">
        <v>47030.0</v>
      </c>
      <c r="N185" s="111">
        <f t="shared" si="3"/>
        <v>49088</v>
      </c>
      <c r="O185" s="114">
        <f t="shared" si="23"/>
        <v>18834</v>
      </c>
      <c r="P185" s="83"/>
      <c r="Q185" s="106">
        <f t="shared" si="5"/>
        <v>1769.723814</v>
      </c>
      <c r="R185" s="107">
        <f t="shared" si="6"/>
        <v>0.001769769926</v>
      </c>
      <c r="S185" s="83"/>
      <c r="T185" s="129">
        <f t="shared" si="17"/>
        <v>0.04192470665</v>
      </c>
      <c r="U185" s="130">
        <f t="shared" si="18"/>
        <v>0.9580752934</v>
      </c>
      <c r="V185" s="83"/>
      <c r="W185" s="131">
        <f t="shared" si="19"/>
        <v>0.03029946115</v>
      </c>
      <c r="X185" s="132">
        <f t="shared" si="20"/>
        <v>0.6924118842</v>
      </c>
      <c r="Y185" s="133">
        <f t="shared" si="21"/>
        <v>0.7227113454</v>
      </c>
      <c r="Z185" s="134">
        <f t="shared" si="22"/>
        <v>0.2772886546</v>
      </c>
    </row>
    <row r="186" ht="17.25" customHeight="1">
      <c r="A186" s="93">
        <v>44076.0</v>
      </c>
      <c r="B186" s="94">
        <v>595.0</v>
      </c>
      <c r="C186" s="141">
        <v>0.0</v>
      </c>
      <c r="D186" s="112">
        <f t="shared" si="9"/>
        <v>0.008760048291</v>
      </c>
      <c r="E186" s="135">
        <f t="shared" si="14"/>
        <v>0.03159180206</v>
      </c>
      <c r="F186" s="138">
        <f t="shared" si="15"/>
        <v>-0.01380482107</v>
      </c>
      <c r="G186" s="118">
        <v>20.0</v>
      </c>
      <c r="H186" s="128">
        <f t="shared" si="16"/>
        <v>835</v>
      </c>
      <c r="I186" s="119">
        <f t="shared" si="1"/>
        <v>855</v>
      </c>
      <c r="J186" s="139">
        <f t="shared" si="2"/>
        <v>-260</v>
      </c>
      <c r="K186" s="143">
        <f t="shared" si="13"/>
        <v>68517</v>
      </c>
      <c r="L186" s="103">
        <f t="shared" si="10"/>
        <v>2078</v>
      </c>
      <c r="M186" s="117">
        <v>47865.0</v>
      </c>
      <c r="N186" s="111">
        <f t="shared" si="3"/>
        <v>49943</v>
      </c>
      <c r="O186" s="114">
        <f t="shared" si="23"/>
        <v>18574</v>
      </c>
      <c r="P186" s="83"/>
      <c r="Q186" s="106">
        <f t="shared" si="5"/>
        <v>1785.226681</v>
      </c>
      <c r="R186" s="107">
        <f t="shared" si="6"/>
        <v>0.001785273196</v>
      </c>
      <c r="S186" s="83"/>
      <c r="T186" s="129">
        <f t="shared" si="17"/>
        <v>0.04160743247</v>
      </c>
      <c r="U186" s="130">
        <f t="shared" si="18"/>
        <v>0.9583925675</v>
      </c>
      <c r="V186" s="83"/>
      <c r="W186" s="131">
        <f t="shared" si="19"/>
        <v>0.03032823971</v>
      </c>
      <c r="X186" s="132">
        <f t="shared" si="20"/>
        <v>0.6985857524</v>
      </c>
      <c r="Y186" s="133">
        <f t="shared" si="21"/>
        <v>0.7289139921</v>
      </c>
      <c r="Z186" s="134">
        <f t="shared" si="22"/>
        <v>0.2710860079</v>
      </c>
    </row>
    <row r="187" ht="17.25" customHeight="1">
      <c r="A187" s="93">
        <v>44077.0</v>
      </c>
      <c r="B187" s="94">
        <v>612.0</v>
      </c>
      <c r="C187" s="141">
        <v>0.0</v>
      </c>
      <c r="D187" s="112">
        <f t="shared" si="9"/>
        <v>0.008932089846</v>
      </c>
      <c r="E187" s="135">
        <f t="shared" si="14"/>
        <v>0.03294928395</v>
      </c>
      <c r="F187" s="138">
        <f t="shared" si="15"/>
        <v>-0.006999030903</v>
      </c>
      <c r="G187" s="118">
        <v>14.0</v>
      </c>
      <c r="H187" s="128">
        <f t="shared" si="16"/>
        <v>728</v>
      </c>
      <c r="I187" s="119">
        <f t="shared" si="1"/>
        <v>742</v>
      </c>
      <c r="J187" s="139">
        <f t="shared" si="2"/>
        <v>-130</v>
      </c>
      <c r="K187" s="143">
        <f t="shared" si="13"/>
        <v>69129</v>
      </c>
      <c r="L187" s="103">
        <f t="shared" si="10"/>
        <v>2092</v>
      </c>
      <c r="M187" s="117">
        <v>48593.0</v>
      </c>
      <c r="N187" s="111">
        <f t="shared" si="3"/>
        <v>50685</v>
      </c>
      <c r="O187" s="114">
        <f t="shared" si="23"/>
        <v>18444</v>
      </c>
      <c r="P187" s="83"/>
      <c r="Q187" s="106">
        <f t="shared" si="5"/>
        <v>1801.172486</v>
      </c>
      <c r="R187" s="107">
        <f t="shared" si="6"/>
        <v>0.001801219417</v>
      </c>
      <c r="S187" s="83"/>
      <c r="T187" s="129">
        <f t="shared" si="17"/>
        <v>0.04127453882</v>
      </c>
      <c r="U187" s="130">
        <f t="shared" si="18"/>
        <v>0.9587254612</v>
      </c>
      <c r="V187" s="83"/>
      <c r="W187" s="131">
        <f t="shared" si="19"/>
        <v>0.0302622633</v>
      </c>
      <c r="X187" s="132">
        <f t="shared" si="20"/>
        <v>0.7029321992</v>
      </c>
      <c r="Y187" s="133">
        <f t="shared" si="21"/>
        <v>0.7331944625</v>
      </c>
      <c r="Z187" s="134">
        <f t="shared" si="22"/>
        <v>0.2668055375</v>
      </c>
    </row>
    <row r="188" ht="17.25" customHeight="1">
      <c r="A188" s="93">
        <v>44078.0</v>
      </c>
      <c r="B188" s="94">
        <v>691.0</v>
      </c>
      <c r="C188" s="141">
        <v>0.0</v>
      </c>
      <c r="D188" s="112">
        <f t="shared" si="9"/>
        <v>0.009995804944</v>
      </c>
      <c r="E188" s="135">
        <f t="shared" si="14"/>
        <v>0.03746475819</v>
      </c>
      <c r="F188" s="138">
        <f t="shared" si="15"/>
        <v>-0.02949468662</v>
      </c>
      <c r="G188" s="118">
        <v>8.0</v>
      </c>
      <c r="H188" s="128">
        <f t="shared" si="16"/>
        <v>1227</v>
      </c>
      <c r="I188" s="119">
        <f t="shared" si="1"/>
        <v>1235</v>
      </c>
      <c r="J188" s="139">
        <f t="shared" si="2"/>
        <v>-544</v>
      </c>
      <c r="K188" s="143">
        <f t="shared" si="13"/>
        <v>69820</v>
      </c>
      <c r="L188" s="103">
        <f t="shared" si="10"/>
        <v>2100</v>
      </c>
      <c r="M188" s="117">
        <v>49820.0</v>
      </c>
      <c r="N188" s="111">
        <f t="shared" si="3"/>
        <v>51920</v>
      </c>
      <c r="O188" s="114">
        <f t="shared" si="23"/>
        <v>17900</v>
      </c>
      <c r="P188" s="83"/>
      <c r="Q188" s="106">
        <f t="shared" si="5"/>
        <v>1819.176655</v>
      </c>
      <c r="R188" s="107">
        <f t="shared" si="6"/>
        <v>0.001819224055</v>
      </c>
      <c r="S188" s="83"/>
      <c r="T188" s="129">
        <f t="shared" si="17"/>
        <v>0.04044684129</v>
      </c>
      <c r="U188" s="130">
        <f t="shared" si="18"/>
        <v>0.9595531587</v>
      </c>
      <c r="V188" s="83"/>
      <c r="W188" s="131">
        <f t="shared" si="19"/>
        <v>0.03007734174</v>
      </c>
      <c r="X188" s="132">
        <f t="shared" si="20"/>
        <v>0.7135491263</v>
      </c>
      <c r="Y188" s="133">
        <f t="shared" si="21"/>
        <v>0.7436264681</v>
      </c>
      <c r="Z188" s="134">
        <f t="shared" si="22"/>
        <v>0.2563735319</v>
      </c>
    </row>
    <row r="189" ht="17.25" customHeight="1">
      <c r="A189" s="93">
        <v>44079.0</v>
      </c>
      <c r="B189" s="94">
        <v>567.0</v>
      </c>
      <c r="C189" s="141">
        <v>0.0</v>
      </c>
      <c r="D189" s="113">
        <f t="shared" si="9"/>
        <v>0.008120882269</v>
      </c>
      <c r="E189" s="126">
        <f t="shared" si="14"/>
        <v>0.03167597765</v>
      </c>
      <c r="F189" s="138">
        <f t="shared" si="15"/>
        <v>-0.1101675978</v>
      </c>
      <c r="G189" s="118">
        <v>13.0</v>
      </c>
      <c r="H189" s="128">
        <f t="shared" si="16"/>
        <v>2526</v>
      </c>
      <c r="I189" s="119">
        <f t="shared" si="1"/>
        <v>2539</v>
      </c>
      <c r="J189" s="139">
        <f t="shared" si="2"/>
        <v>-1972</v>
      </c>
      <c r="K189" s="143">
        <f t="shared" si="13"/>
        <v>70387</v>
      </c>
      <c r="L189" s="103">
        <f t="shared" si="10"/>
        <v>2113</v>
      </c>
      <c r="M189" s="117">
        <v>52346.0</v>
      </c>
      <c r="N189" s="111">
        <f t="shared" si="3"/>
        <v>54459</v>
      </c>
      <c r="O189" s="114">
        <f t="shared" si="23"/>
        <v>15928</v>
      </c>
      <c r="P189" s="83"/>
      <c r="Q189" s="106">
        <f t="shared" si="5"/>
        <v>1833.949974</v>
      </c>
      <c r="R189" s="107">
        <f t="shared" si="6"/>
        <v>0.001833997759</v>
      </c>
      <c r="S189" s="83"/>
      <c r="T189" s="129">
        <f t="shared" si="17"/>
        <v>0.03879983107</v>
      </c>
      <c r="U189" s="130">
        <f t="shared" si="18"/>
        <v>0.9612001689</v>
      </c>
      <c r="V189" s="83"/>
      <c r="W189" s="131">
        <f t="shared" si="19"/>
        <v>0.03001974796</v>
      </c>
      <c r="X189" s="132">
        <f t="shared" si="20"/>
        <v>0.7436884652</v>
      </c>
      <c r="Y189" s="133">
        <f t="shared" si="21"/>
        <v>0.7737082132</v>
      </c>
      <c r="Z189" s="134">
        <f t="shared" si="22"/>
        <v>0.2262917868</v>
      </c>
    </row>
    <row r="190" ht="17.25" customHeight="1">
      <c r="A190" s="93">
        <v>44080.0</v>
      </c>
      <c r="B190" s="94">
        <v>437.0</v>
      </c>
      <c r="C190" s="141">
        <v>0.0</v>
      </c>
      <c r="D190" s="113">
        <f t="shared" si="9"/>
        <v>0.006208532826</v>
      </c>
      <c r="E190" s="126">
        <f t="shared" si="14"/>
        <v>0.02743596183</v>
      </c>
      <c r="F190" s="138">
        <f t="shared" si="15"/>
        <v>-0.09291813159</v>
      </c>
      <c r="G190" s="118">
        <v>7.0</v>
      </c>
      <c r="H190" s="128">
        <f t="shared" si="16"/>
        <v>1910</v>
      </c>
      <c r="I190" s="119">
        <f t="shared" si="1"/>
        <v>1917</v>
      </c>
      <c r="J190" s="139">
        <f t="shared" si="2"/>
        <v>-1480</v>
      </c>
      <c r="K190" s="143">
        <f t="shared" si="13"/>
        <v>70824</v>
      </c>
      <c r="L190" s="103">
        <f t="shared" si="10"/>
        <v>2120</v>
      </c>
      <c r="M190" s="117">
        <v>54256.0</v>
      </c>
      <c r="N190" s="111">
        <f t="shared" si="3"/>
        <v>56376</v>
      </c>
      <c r="O190" s="114">
        <f t="shared" si="23"/>
        <v>14448</v>
      </c>
      <c r="P190" s="83"/>
      <c r="Q190" s="106">
        <f t="shared" si="5"/>
        <v>1845.336113</v>
      </c>
      <c r="R190" s="107">
        <f t="shared" si="6"/>
        <v>0.001845384194</v>
      </c>
      <c r="S190" s="83"/>
      <c r="T190" s="129">
        <f t="shared" si="17"/>
        <v>0.03760465446</v>
      </c>
      <c r="U190" s="130">
        <f t="shared" si="18"/>
        <v>0.9623953455</v>
      </c>
      <c r="V190" s="83"/>
      <c r="W190" s="131">
        <f t="shared" si="19"/>
        <v>0.02993335592</v>
      </c>
      <c r="X190" s="132">
        <f t="shared" si="20"/>
        <v>0.7660679995</v>
      </c>
      <c r="Y190" s="133">
        <f t="shared" si="21"/>
        <v>0.7960013555</v>
      </c>
      <c r="Z190" s="134">
        <f t="shared" si="22"/>
        <v>0.2039986445</v>
      </c>
    </row>
    <row r="191" ht="17.25" customHeight="1">
      <c r="A191" s="93">
        <v>44081.0</v>
      </c>
      <c r="B191" s="94">
        <v>302.0</v>
      </c>
      <c r="C191" s="141">
        <v>0.0</v>
      </c>
      <c r="D191" s="113">
        <f t="shared" si="9"/>
        <v>0.004264091268</v>
      </c>
      <c r="E191" s="126">
        <f t="shared" si="14"/>
        <v>0.02090254707</v>
      </c>
      <c r="F191" s="138">
        <f t="shared" si="15"/>
        <v>-0.03862126246</v>
      </c>
      <c r="G191" s="118">
        <v>3.0</v>
      </c>
      <c r="H191" s="128">
        <f t="shared" si="16"/>
        <v>857</v>
      </c>
      <c r="I191" s="119">
        <f t="shared" si="1"/>
        <v>860</v>
      </c>
      <c r="J191" s="139">
        <f t="shared" si="2"/>
        <v>-558</v>
      </c>
      <c r="K191" s="143">
        <f t="shared" si="13"/>
        <v>71126</v>
      </c>
      <c r="L191" s="103">
        <f t="shared" si="10"/>
        <v>2123</v>
      </c>
      <c r="M191" s="117">
        <v>55113.0</v>
      </c>
      <c r="N191" s="111">
        <f t="shared" si="3"/>
        <v>57236</v>
      </c>
      <c r="O191" s="114">
        <f t="shared" si="23"/>
        <v>13890</v>
      </c>
      <c r="P191" s="83"/>
      <c r="Q191" s="106">
        <f t="shared" si="5"/>
        <v>1853.204794</v>
      </c>
      <c r="R191" s="107">
        <f t="shared" si="6"/>
        <v>0.001853253081</v>
      </c>
      <c r="S191" s="83"/>
      <c r="T191" s="129">
        <f t="shared" si="17"/>
        <v>0.03709203997</v>
      </c>
      <c r="U191" s="130">
        <f t="shared" si="18"/>
        <v>0.96290796</v>
      </c>
      <c r="V191" s="83"/>
      <c r="W191" s="131">
        <f t="shared" si="19"/>
        <v>0.02984843798</v>
      </c>
      <c r="X191" s="132">
        <f t="shared" si="20"/>
        <v>0.7748643253</v>
      </c>
      <c r="Y191" s="133">
        <f t="shared" si="21"/>
        <v>0.8047127633</v>
      </c>
      <c r="Z191" s="134">
        <f t="shared" si="22"/>
        <v>0.1952872367</v>
      </c>
    </row>
    <row r="192" ht="17.25" customHeight="1">
      <c r="A192" s="93">
        <v>44082.0</v>
      </c>
      <c r="B192" s="94">
        <v>400.0</v>
      </c>
      <c r="C192" s="141">
        <v>0.0</v>
      </c>
      <c r="D192" s="112">
        <f t="shared" si="9"/>
        <v>0.005623822512</v>
      </c>
      <c r="E192" s="135">
        <f t="shared" si="14"/>
        <v>0.02879769618</v>
      </c>
      <c r="F192" s="138">
        <f t="shared" si="15"/>
        <v>-0.02944564435</v>
      </c>
      <c r="G192" s="118">
        <v>12.0</v>
      </c>
      <c r="H192" s="128">
        <f t="shared" si="16"/>
        <v>797</v>
      </c>
      <c r="I192" s="119">
        <f t="shared" si="1"/>
        <v>809</v>
      </c>
      <c r="J192" s="139">
        <f t="shared" si="2"/>
        <v>-409</v>
      </c>
      <c r="K192" s="143">
        <f t="shared" si="13"/>
        <v>71526</v>
      </c>
      <c r="L192" s="103">
        <f t="shared" si="10"/>
        <v>2135</v>
      </c>
      <c r="M192" s="117">
        <v>55910.0</v>
      </c>
      <c r="N192" s="111">
        <f t="shared" si="3"/>
        <v>58045</v>
      </c>
      <c r="O192" s="114">
        <f t="shared" si="23"/>
        <v>13481</v>
      </c>
      <c r="P192" s="83"/>
      <c r="Q192" s="106">
        <f t="shared" si="5"/>
        <v>1863.626889</v>
      </c>
      <c r="R192" s="107">
        <f t="shared" si="6"/>
        <v>0.001863675448</v>
      </c>
      <c r="S192" s="83"/>
      <c r="T192" s="129">
        <f t="shared" si="17"/>
        <v>0.03678180722</v>
      </c>
      <c r="U192" s="130">
        <f t="shared" si="18"/>
        <v>0.9632181928</v>
      </c>
      <c r="V192" s="83"/>
      <c r="W192" s="131">
        <f t="shared" si="19"/>
        <v>0.02984928557</v>
      </c>
      <c r="X192" s="132">
        <f t="shared" si="20"/>
        <v>0.7816737969</v>
      </c>
      <c r="Y192" s="133">
        <f t="shared" si="21"/>
        <v>0.8115230825</v>
      </c>
      <c r="Z192" s="134">
        <f t="shared" si="22"/>
        <v>0.1884769175</v>
      </c>
    </row>
    <row r="193" ht="17.25" customHeight="1">
      <c r="A193" s="93">
        <v>44083.0</v>
      </c>
      <c r="B193" s="94">
        <v>421.0</v>
      </c>
      <c r="C193" s="141">
        <v>0.0</v>
      </c>
      <c r="D193" s="112">
        <f t="shared" si="9"/>
        <v>0.005885971535</v>
      </c>
      <c r="E193" s="135">
        <f t="shared" si="14"/>
        <v>0.0312291373</v>
      </c>
      <c r="F193" s="138">
        <f t="shared" si="15"/>
        <v>-0.06045545583</v>
      </c>
      <c r="G193" s="118">
        <v>11.0</v>
      </c>
      <c r="H193" s="128">
        <f t="shared" si="16"/>
        <v>1225</v>
      </c>
      <c r="I193" s="119">
        <f t="shared" si="1"/>
        <v>1236</v>
      </c>
      <c r="J193" s="139">
        <f t="shared" si="2"/>
        <v>-815</v>
      </c>
      <c r="K193" s="143">
        <f t="shared" si="13"/>
        <v>71947</v>
      </c>
      <c r="L193" s="103">
        <f t="shared" si="10"/>
        <v>2146</v>
      </c>
      <c r="M193" s="117">
        <v>57135.0</v>
      </c>
      <c r="N193" s="111">
        <f t="shared" si="3"/>
        <v>59281</v>
      </c>
      <c r="O193" s="114">
        <f t="shared" si="23"/>
        <v>12666</v>
      </c>
      <c r="P193" s="83"/>
      <c r="Q193" s="106">
        <f t="shared" si="5"/>
        <v>1874.596144</v>
      </c>
      <c r="R193" s="107">
        <f t="shared" si="6"/>
        <v>0.001874644988</v>
      </c>
      <c r="S193" s="83"/>
      <c r="T193" s="129">
        <f t="shared" si="17"/>
        <v>0.03620046895</v>
      </c>
      <c r="U193" s="130">
        <f t="shared" si="18"/>
        <v>0.963799531</v>
      </c>
      <c r="V193" s="83"/>
      <c r="W193" s="131">
        <f t="shared" si="19"/>
        <v>0.02982751192</v>
      </c>
      <c r="X193" s="132">
        <f t="shared" si="20"/>
        <v>0.7941262318</v>
      </c>
      <c r="Y193" s="133">
        <f t="shared" si="21"/>
        <v>0.8239537437</v>
      </c>
      <c r="Z193" s="134">
        <f t="shared" si="22"/>
        <v>0.1760462563</v>
      </c>
    </row>
    <row r="194" ht="17.25" customHeight="1">
      <c r="A194" s="93">
        <v>44084.0</v>
      </c>
      <c r="B194" s="94">
        <v>506.0</v>
      </c>
      <c r="C194" s="141">
        <v>0.0</v>
      </c>
      <c r="D194" s="112">
        <f t="shared" si="9"/>
        <v>0.007032954814</v>
      </c>
      <c r="E194" s="135">
        <f t="shared" si="14"/>
        <v>0.03994947102</v>
      </c>
      <c r="F194" s="138">
        <f t="shared" si="15"/>
        <v>-0.03473867046</v>
      </c>
      <c r="G194" s="118">
        <v>12.0</v>
      </c>
      <c r="H194" s="128">
        <f t="shared" si="16"/>
        <v>934</v>
      </c>
      <c r="I194" s="119">
        <f t="shared" si="1"/>
        <v>946</v>
      </c>
      <c r="J194" s="139">
        <f t="shared" si="2"/>
        <v>-440</v>
      </c>
      <c r="K194" s="143">
        <f t="shared" si="13"/>
        <v>72453</v>
      </c>
      <c r="L194" s="103">
        <f t="shared" si="10"/>
        <v>2158</v>
      </c>
      <c r="M194" s="117">
        <v>58069.0</v>
      </c>
      <c r="N194" s="111">
        <f t="shared" si="3"/>
        <v>60227</v>
      </c>
      <c r="O194" s="114">
        <f t="shared" si="23"/>
        <v>12226</v>
      </c>
      <c r="P194" s="83"/>
      <c r="Q194" s="106">
        <f t="shared" si="5"/>
        <v>1887.780094</v>
      </c>
      <c r="R194" s="107">
        <f t="shared" si="6"/>
        <v>0.001887829282</v>
      </c>
      <c r="S194" s="83"/>
      <c r="T194" s="129">
        <f t="shared" si="17"/>
        <v>0.03583110565</v>
      </c>
      <c r="U194" s="130">
        <f t="shared" si="18"/>
        <v>0.9641688943</v>
      </c>
      <c r="V194" s="83"/>
      <c r="W194" s="131">
        <f t="shared" si="19"/>
        <v>0.02978482603</v>
      </c>
      <c r="X194" s="132">
        <f t="shared" si="20"/>
        <v>0.8014712986</v>
      </c>
      <c r="Y194" s="133">
        <f t="shared" si="21"/>
        <v>0.8312561247</v>
      </c>
      <c r="Z194" s="134">
        <f t="shared" si="22"/>
        <v>0.1687438753</v>
      </c>
    </row>
    <row r="195" ht="17.25" customHeight="1">
      <c r="A195" s="93">
        <v>44085.0</v>
      </c>
      <c r="B195" s="94">
        <v>594.0</v>
      </c>
      <c r="C195" s="141">
        <v>0.0</v>
      </c>
      <c r="D195" s="112">
        <f t="shared" si="9"/>
        <v>0.008198418285</v>
      </c>
      <c r="E195" s="135">
        <f t="shared" si="14"/>
        <v>0.04858498282</v>
      </c>
      <c r="F195" s="138">
        <f t="shared" si="15"/>
        <v>-0.01594961557</v>
      </c>
      <c r="G195" s="118">
        <v>10.0</v>
      </c>
      <c r="H195" s="128">
        <f t="shared" si="16"/>
        <v>779</v>
      </c>
      <c r="I195" s="119">
        <f t="shared" si="1"/>
        <v>789</v>
      </c>
      <c r="J195" s="139">
        <f t="shared" si="2"/>
        <v>-195</v>
      </c>
      <c r="K195" s="143">
        <f t="shared" si="13"/>
        <v>73047</v>
      </c>
      <c r="L195" s="103">
        <f t="shared" si="10"/>
        <v>2168</v>
      </c>
      <c r="M195" s="117">
        <v>58848.0</v>
      </c>
      <c r="N195" s="111">
        <f t="shared" si="3"/>
        <v>61016</v>
      </c>
      <c r="O195" s="114">
        <f t="shared" si="23"/>
        <v>12031</v>
      </c>
      <c r="P195" s="83"/>
      <c r="Q195" s="106">
        <f t="shared" si="5"/>
        <v>1903.256905</v>
      </c>
      <c r="R195" s="107">
        <f t="shared" si="6"/>
        <v>0.001903306496</v>
      </c>
      <c r="S195" s="83"/>
      <c r="T195" s="129">
        <f t="shared" si="17"/>
        <v>0.03553166383</v>
      </c>
      <c r="U195" s="130">
        <f t="shared" si="18"/>
        <v>0.9644683362</v>
      </c>
      <c r="V195" s="83"/>
      <c r="W195" s="131">
        <f t="shared" si="19"/>
        <v>0.0296795214</v>
      </c>
      <c r="X195" s="132">
        <f t="shared" si="20"/>
        <v>0.8056183005</v>
      </c>
      <c r="Y195" s="133">
        <f t="shared" si="21"/>
        <v>0.835297822</v>
      </c>
      <c r="Z195" s="134">
        <f t="shared" si="22"/>
        <v>0.164702178</v>
      </c>
    </row>
    <row r="196" ht="17.25" customHeight="1">
      <c r="A196" s="93">
        <v>44086.0</v>
      </c>
      <c r="B196" s="94">
        <v>603.0</v>
      </c>
      <c r="C196" s="141">
        <v>0.0</v>
      </c>
      <c r="D196" s="112">
        <f t="shared" si="9"/>
        <v>0.008254959136</v>
      </c>
      <c r="E196" s="135">
        <f t="shared" si="14"/>
        <v>0.05012052198</v>
      </c>
      <c r="F196" s="138">
        <f t="shared" si="15"/>
        <v>-0.02385504114</v>
      </c>
      <c r="G196" s="118">
        <v>13.0</v>
      </c>
      <c r="H196" s="128">
        <f t="shared" si="16"/>
        <v>877</v>
      </c>
      <c r="I196" s="119">
        <f t="shared" si="1"/>
        <v>890</v>
      </c>
      <c r="J196" s="139">
        <f t="shared" si="2"/>
        <v>-287</v>
      </c>
      <c r="K196" s="143">
        <f t="shared" si="13"/>
        <v>73650</v>
      </c>
      <c r="L196" s="103">
        <f t="shared" si="10"/>
        <v>2181</v>
      </c>
      <c r="M196" s="117">
        <v>59725.0</v>
      </c>
      <c r="N196" s="111">
        <f t="shared" si="3"/>
        <v>61906</v>
      </c>
      <c r="O196" s="114">
        <f t="shared" si="23"/>
        <v>11744</v>
      </c>
      <c r="P196" s="83"/>
      <c r="Q196" s="106">
        <f t="shared" si="5"/>
        <v>1918.968213</v>
      </c>
      <c r="R196" s="107">
        <f t="shared" si="6"/>
        <v>0.001919018213</v>
      </c>
      <c r="S196" s="83"/>
      <c r="T196" s="129">
        <f t="shared" si="17"/>
        <v>0.03523083384</v>
      </c>
      <c r="U196" s="130">
        <f t="shared" si="18"/>
        <v>0.9647691662</v>
      </c>
      <c r="V196" s="83"/>
      <c r="W196" s="131">
        <f t="shared" si="19"/>
        <v>0.02961303462</v>
      </c>
      <c r="X196" s="132">
        <f t="shared" si="20"/>
        <v>0.8109300747</v>
      </c>
      <c r="Y196" s="133">
        <f t="shared" si="21"/>
        <v>0.8405431093</v>
      </c>
      <c r="Z196" s="134">
        <f t="shared" si="22"/>
        <v>0.1594568907</v>
      </c>
    </row>
    <row r="197" ht="17.25" customHeight="1">
      <c r="A197" s="93">
        <v>44087.0</v>
      </c>
      <c r="B197" s="94">
        <v>502.0</v>
      </c>
      <c r="C197" s="141">
        <v>0.0</v>
      </c>
      <c r="D197" s="113">
        <f t="shared" si="9"/>
        <v>0.006816021724</v>
      </c>
      <c r="E197" s="126">
        <f t="shared" si="14"/>
        <v>0.04274523161</v>
      </c>
      <c r="F197" s="138">
        <f t="shared" si="15"/>
        <v>-0.03729564033</v>
      </c>
      <c r="G197" s="118">
        <v>6.0</v>
      </c>
      <c r="H197" s="128">
        <f t="shared" si="16"/>
        <v>934</v>
      </c>
      <c r="I197" s="119">
        <f t="shared" si="1"/>
        <v>940</v>
      </c>
      <c r="J197" s="139">
        <f t="shared" si="2"/>
        <v>-438</v>
      </c>
      <c r="K197" s="143">
        <f t="shared" si="13"/>
        <v>74152</v>
      </c>
      <c r="L197" s="103">
        <f t="shared" si="10"/>
        <v>2187</v>
      </c>
      <c r="M197" s="117">
        <v>60659.0</v>
      </c>
      <c r="N197" s="111">
        <f t="shared" si="3"/>
        <v>62846</v>
      </c>
      <c r="O197" s="114">
        <f t="shared" si="23"/>
        <v>11306</v>
      </c>
      <c r="P197" s="83"/>
      <c r="Q197" s="106">
        <f t="shared" si="5"/>
        <v>1932.047942</v>
      </c>
      <c r="R197" s="107">
        <f t="shared" si="6"/>
        <v>0.001932098283</v>
      </c>
      <c r="S197" s="83"/>
      <c r="T197" s="129">
        <f t="shared" si="17"/>
        <v>0.03479935079</v>
      </c>
      <c r="U197" s="130">
        <f t="shared" si="18"/>
        <v>0.9652006492</v>
      </c>
      <c r="V197" s="83"/>
      <c r="W197" s="131">
        <f t="shared" si="19"/>
        <v>0.02949347287</v>
      </c>
      <c r="X197" s="132">
        <f t="shared" si="20"/>
        <v>0.8180359262</v>
      </c>
      <c r="Y197" s="133">
        <f t="shared" si="21"/>
        <v>0.8475293991</v>
      </c>
      <c r="Z197" s="134">
        <f t="shared" si="22"/>
        <v>0.1524706009</v>
      </c>
    </row>
    <row r="198" ht="17.25" customHeight="1">
      <c r="A198" s="93">
        <v>44088.0</v>
      </c>
      <c r="B198" s="94">
        <v>377.0</v>
      </c>
      <c r="C198" s="141">
        <v>0.0</v>
      </c>
      <c r="D198" s="113">
        <f t="shared" si="9"/>
        <v>0.005084151473</v>
      </c>
      <c r="E198" s="126">
        <f t="shared" si="14"/>
        <v>0.03334512648</v>
      </c>
      <c r="F198" s="138">
        <f t="shared" si="15"/>
        <v>-0.006722094463</v>
      </c>
      <c r="G198" s="118">
        <v>15.0</v>
      </c>
      <c r="H198" s="128">
        <f t="shared" si="16"/>
        <v>438</v>
      </c>
      <c r="I198" s="119">
        <f t="shared" si="1"/>
        <v>453</v>
      </c>
      <c r="J198" s="139">
        <f t="shared" si="2"/>
        <v>-76</v>
      </c>
      <c r="K198" s="143">
        <f t="shared" si="13"/>
        <v>74529</v>
      </c>
      <c r="L198" s="103">
        <f t="shared" si="10"/>
        <v>2202</v>
      </c>
      <c r="M198" s="117">
        <v>61097.0</v>
      </c>
      <c r="N198" s="111">
        <f t="shared" si="3"/>
        <v>63299</v>
      </c>
      <c r="O198" s="114">
        <f t="shared" si="23"/>
        <v>11230</v>
      </c>
      <c r="P198" s="83"/>
      <c r="Q198" s="106">
        <f t="shared" si="5"/>
        <v>1941.870766</v>
      </c>
      <c r="R198" s="107">
        <f t="shared" si="6"/>
        <v>0.001941921363</v>
      </c>
      <c r="S198" s="83"/>
      <c r="T198" s="129">
        <f t="shared" si="17"/>
        <v>0.03478727942</v>
      </c>
      <c r="U198" s="130">
        <f t="shared" si="18"/>
        <v>0.9652127206</v>
      </c>
      <c r="V198" s="83"/>
      <c r="W198" s="131">
        <f t="shared" si="19"/>
        <v>0.02954554603</v>
      </c>
      <c r="X198" s="132">
        <f t="shared" si="20"/>
        <v>0.8197748527</v>
      </c>
      <c r="Y198" s="133">
        <f t="shared" si="21"/>
        <v>0.8493203988</v>
      </c>
      <c r="Z198" s="134">
        <f t="shared" si="22"/>
        <v>0.1506796012</v>
      </c>
    </row>
    <row r="199" ht="17.25" customHeight="1">
      <c r="A199" s="93">
        <v>44089.0</v>
      </c>
      <c r="B199" s="94">
        <v>605.0</v>
      </c>
      <c r="C199" s="141">
        <v>0.0</v>
      </c>
      <c r="D199" s="112">
        <f t="shared" si="9"/>
        <v>0.00811764548</v>
      </c>
      <c r="E199" s="135">
        <f t="shared" si="14"/>
        <v>0.05387355298</v>
      </c>
      <c r="F199" s="127">
        <f t="shared" si="15"/>
        <v>0.01157613535</v>
      </c>
      <c r="G199" s="118">
        <v>24.0</v>
      </c>
      <c r="H199" s="128">
        <f t="shared" si="16"/>
        <v>451</v>
      </c>
      <c r="I199" s="119">
        <f t="shared" si="1"/>
        <v>475</v>
      </c>
      <c r="J199" s="101">
        <f t="shared" si="2"/>
        <v>130</v>
      </c>
      <c r="K199" s="143">
        <f t="shared" si="13"/>
        <v>75134</v>
      </c>
      <c r="L199" s="103">
        <f t="shared" si="10"/>
        <v>2226</v>
      </c>
      <c r="M199" s="117">
        <v>61548.0</v>
      </c>
      <c r="N199" s="111">
        <f t="shared" si="3"/>
        <v>63774</v>
      </c>
      <c r="O199" s="114">
        <f t="shared" si="23"/>
        <v>11360</v>
      </c>
      <c r="P199" s="83"/>
      <c r="Q199" s="106">
        <f t="shared" si="5"/>
        <v>1957.634184</v>
      </c>
      <c r="R199" s="107">
        <f t="shared" si="6"/>
        <v>0.001957685192</v>
      </c>
      <c r="S199" s="83"/>
      <c r="T199" s="129">
        <f t="shared" si="17"/>
        <v>0.03490450654</v>
      </c>
      <c r="U199" s="130">
        <f t="shared" si="18"/>
        <v>0.9650954935</v>
      </c>
      <c r="V199" s="83"/>
      <c r="W199" s="131">
        <f t="shared" si="19"/>
        <v>0.02962706631</v>
      </c>
      <c r="X199" s="132">
        <f t="shared" si="20"/>
        <v>0.8191764048</v>
      </c>
      <c r="Y199" s="133">
        <f t="shared" si="21"/>
        <v>0.8488034711</v>
      </c>
      <c r="Z199" s="134">
        <f t="shared" si="22"/>
        <v>0.1511965289</v>
      </c>
    </row>
    <row r="200" ht="17.25" customHeight="1">
      <c r="A200" s="93">
        <v>44090.0</v>
      </c>
      <c r="B200" s="94">
        <v>600.0</v>
      </c>
      <c r="C200" s="141">
        <v>0.0</v>
      </c>
      <c r="D200" s="113">
        <f t="shared" si="9"/>
        <v>0.007985732159</v>
      </c>
      <c r="E200" s="126">
        <f t="shared" si="14"/>
        <v>0.05281690141</v>
      </c>
      <c r="F200" s="127">
        <f t="shared" si="15"/>
        <v>0.002464788732</v>
      </c>
      <c r="G200" s="118">
        <v>10.0</v>
      </c>
      <c r="H200" s="128">
        <f t="shared" si="16"/>
        <v>562</v>
      </c>
      <c r="I200" s="119">
        <f t="shared" si="1"/>
        <v>572</v>
      </c>
      <c r="J200" s="101">
        <f t="shared" si="2"/>
        <v>28</v>
      </c>
      <c r="K200" s="143">
        <f t="shared" si="13"/>
        <v>75734</v>
      </c>
      <c r="L200" s="103">
        <f t="shared" si="10"/>
        <v>2236</v>
      </c>
      <c r="M200" s="117">
        <v>62110.0</v>
      </c>
      <c r="N200" s="111">
        <f t="shared" si="3"/>
        <v>64346</v>
      </c>
      <c r="O200" s="114">
        <f t="shared" si="23"/>
        <v>11388</v>
      </c>
      <c r="P200" s="83"/>
      <c r="Q200" s="106">
        <f t="shared" si="5"/>
        <v>1973.267327</v>
      </c>
      <c r="R200" s="107">
        <f t="shared" si="6"/>
        <v>0.001973318742</v>
      </c>
      <c r="S200" s="83"/>
      <c r="T200" s="129">
        <f t="shared" si="17"/>
        <v>0.03474963479</v>
      </c>
      <c r="U200" s="130">
        <f t="shared" si="18"/>
        <v>0.9652503652</v>
      </c>
      <c r="V200" s="83"/>
      <c r="W200" s="131">
        <f t="shared" si="19"/>
        <v>0.02952438799</v>
      </c>
      <c r="X200" s="132">
        <f t="shared" si="20"/>
        <v>0.8201072174</v>
      </c>
      <c r="Y200" s="133">
        <f t="shared" si="21"/>
        <v>0.8496316054</v>
      </c>
      <c r="Z200" s="134">
        <f t="shared" si="22"/>
        <v>0.1503683946</v>
      </c>
    </row>
    <row r="201" ht="17.25" customHeight="1">
      <c r="A201" s="93">
        <v>44091.0</v>
      </c>
      <c r="B201" s="94">
        <v>837.0</v>
      </c>
      <c r="C201" s="141">
        <v>0.0</v>
      </c>
      <c r="D201" s="112">
        <f t="shared" si="9"/>
        <v>0.01105183933</v>
      </c>
      <c r="E201" s="135">
        <f t="shared" si="14"/>
        <v>0.07349841939</v>
      </c>
      <c r="F201" s="127">
        <f t="shared" si="15"/>
        <v>0.01808921672</v>
      </c>
      <c r="G201" s="118">
        <v>16.0</v>
      </c>
      <c r="H201" s="128">
        <f t="shared" si="16"/>
        <v>615</v>
      </c>
      <c r="I201" s="119">
        <f t="shared" si="1"/>
        <v>631</v>
      </c>
      <c r="J201" s="101">
        <f t="shared" si="2"/>
        <v>206</v>
      </c>
      <c r="K201" s="143">
        <f t="shared" si="13"/>
        <v>76571</v>
      </c>
      <c r="L201" s="103">
        <f t="shared" si="10"/>
        <v>2252</v>
      </c>
      <c r="M201" s="117">
        <v>62725.0</v>
      </c>
      <c r="N201" s="111">
        <f t="shared" si="3"/>
        <v>64977</v>
      </c>
      <c r="O201" s="114">
        <f t="shared" si="23"/>
        <v>11594</v>
      </c>
      <c r="P201" s="83"/>
      <c r="Q201" s="106">
        <f t="shared" si="5"/>
        <v>1995.07556</v>
      </c>
      <c r="R201" s="107">
        <f t="shared" si="6"/>
        <v>0.001995127544</v>
      </c>
      <c r="S201" s="83"/>
      <c r="T201" s="129">
        <f t="shared" si="17"/>
        <v>0.03465841759</v>
      </c>
      <c r="U201" s="130">
        <f t="shared" si="18"/>
        <v>0.9653415824</v>
      </c>
      <c r="V201" s="83"/>
      <c r="W201" s="131">
        <f t="shared" si="19"/>
        <v>0.02941061237</v>
      </c>
      <c r="X201" s="132">
        <f t="shared" si="20"/>
        <v>0.8191743611</v>
      </c>
      <c r="Y201" s="133">
        <f t="shared" si="21"/>
        <v>0.8485849734</v>
      </c>
      <c r="Z201" s="134">
        <f t="shared" si="22"/>
        <v>0.1514150266</v>
      </c>
    </row>
    <row r="202" ht="17.25" customHeight="1">
      <c r="A202" s="93">
        <v>44092.0</v>
      </c>
      <c r="B202" s="94">
        <v>757.0</v>
      </c>
      <c r="C202" s="141">
        <v>0.0</v>
      </c>
      <c r="D202" s="113">
        <f t="shared" si="9"/>
        <v>0.009886249363</v>
      </c>
      <c r="E202" s="126">
        <f t="shared" si="14"/>
        <v>0.06529239262</v>
      </c>
      <c r="F202" s="127">
        <f t="shared" si="15"/>
        <v>0.01319648094</v>
      </c>
      <c r="G202" s="118">
        <v>17.0</v>
      </c>
      <c r="H202" s="128">
        <f t="shared" si="16"/>
        <v>587</v>
      </c>
      <c r="I202" s="119">
        <f t="shared" si="1"/>
        <v>604</v>
      </c>
      <c r="J202" s="101">
        <f t="shared" si="2"/>
        <v>153</v>
      </c>
      <c r="K202" s="143">
        <f t="shared" si="13"/>
        <v>77328</v>
      </c>
      <c r="L202" s="103">
        <f t="shared" si="10"/>
        <v>2269</v>
      </c>
      <c r="M202" s="117">
        <v>63312.0</v>
      </c>
      <c r="N202" s="111">
        <f t="shared" si="3"/>
        <v>65581</v>
      </c>
      <c r="O202" s="114">
        <f t="shared" si="23"/>
        <v>11747</v>
      </c>
      <c r="P202" s="83"/>
      <c r="Q202" s="106">
        <f t="shared" si="5"/>
        <v>2014.799375</v>
      </c>
      <c r="R202" s="107">
        <f t="shared" si="6"/>
        <v>0.002014851872</v>
      </c>
      <c r="S202" s="83"/>
      <c r="T202" s="129">
        <f t="shared" si="17"/>
        <v>0.03459843552</v>
      </c>
      <c r="U202" s="130">
        <f t="shared" si="18"/>
        <v>0.9654015645</v>
      </c>
      <c r="V202" s="83"/>
      <c r="W202" s="131">
        <f t="shared" si="19"/>
        <v>0.02934254086</v>
      </c>
      <c r="X202" s="132">
        <f t="shared" si="20"/>
        <v>0.8187461204</v>
      </c>
      <c r="Y202" s="133">
        <f t="shared" si="21"/>
        <v>0.8480886613</v>
      </c>
      <c r="Z202" s="134">
        <f t="shared" si="22"/>
        <v>0.1519113387</v>
      </c>
    </row>
    <row r="203" ht="17.25" customHeight="1">
      <c r="A203" s="93">
        <v>44093.0</v>
      </c>
      <c r="B203" s="94">
        <v>1002.0</v>
      </c>
      <c r="C203" s="141">
        <v>0.0</v>
      </c>
      <c r="D203" s="112">
        <f t="shared" si="9"/>
        <v>0.01295779019</v>
      </c>
      <c r="E203" s="135">
        <f t="shared" si="14"/>
        <v>0.08529837405</v>
      </c>
      <c r="F203" s="127">
        <f t="shared" si="15"/>
        <v>0.03754149996</v>
      </c>
      <c r="G203" s="118">
        <v>12.0</v>
      </c>
      <c r="H203" s="128">
        <f t="shared" si="16"/>
        <v>549</v>
      </c>
      <c r="I203" s="119">
        <f t="shared" si="1"/>
        <v>561</v>
      </c>
      <c r="J203" s="101">
        <f t="shared" si="2"/>
        <v>441</v>
      </c>
      <c r="K203" s="143">
        <f t="shared" si="13"/>
        <v>78330</v>
      </c>
      <c r="L203" s="103">
        <f t="shared" si="10"/>
        <v>2281</v>
      </c>
      <c r="M203" s="117">
        <v>63861.0</v>
      </c>
      <c r="N203" s="111">
        <f t="shared" si="3"/>
        <v>66142</v>
      </c>
      <c r="O203" s="114">
        <f t="shared" si="23"/>
        <v>12188</v>
      </c>
      <c r="P203" s="83"/>
      <c r="Q203" s="106">
        <f t="shared" si="5"/>
        <v>2040.906722</v>
      </c>
      <c r="R203" s="107">
        <f t="shared" si="6"/>
        <v>0.0020409599</v>
      </c>
      <c r="S203" s="83"/>
      <c r="T203" s="129">
        <f t="shared" si="17"/>
        <v>0.03448640803</v>
      </c>
      <c r="U203" s="130">
        <f t="shared" si="18"/>
        <v>0.965513592</v>
      </c>
      <c r="V203" s="83"/>
      <c r="W203" s="131">
        <f t="shared" si="19"/>
        <v>0.0291203881</v>
      </c>
      <c r="X203" s="132">
        <f t="shared" si="20"/>
        <v>0.8152815013</v>
      </c>
      <c r="Y203" s="133">
        <f t="shared" si="21"/>
        <v>0.8444018894</v>
      </c>
      <c r="Z203" s="134">
        <f t="shared" si="22"/>
        <v>0.1555981106</v>
      </c>
    </row>
    <row r="204" ht="17.25" customHeight="1">
      <c r="A204" s="93">
        <v>44094.0</v>
      </c>
      <c r="B204" s="94">
        <v>910.0</v>
      </c>
      <c r="C204" s="141">
        <v>0.0</v>
      </c>
      <c r="D204" s="113">
        <f t="shared" si="9"/>
        <v>0.01161751564</v>
      </c>
      <c r="E204" s="126">
        <f t="shared" si="14"/>
        <v>0.07466360354</v>
      </c>
      <c r="F204" s="127">
        <f t="shared" si="15"/>
        <v>0.03757794552</v>
      </c>
      <c r="G204" s="118">
        <v>11.0</v>
      </c>
      <c r="H204" s="128">
        <f t="shared" si="16"/>
        <v>441</v>
      </c>
      <c r="I204" s="119">
        <f t="shared" si="1"/>
        <v>452</v>
      </c>
      <c r="J204" s="101">
        <f t="shared" si="2"/>
        <v>458</v>
      </c>
      <c r="K204" s="143">
        <f t="shared" si="13"/>
        <v>79240</v>
      </c>
      <c r="L204" s="103">
        <f t="shared" si="10"/>
        <v>2292</v>
      </c>
      <c r="M204" s="117">
        <v>64302.0</v>
      </c>
      <c r="N204" s="111">
        <f t="shared" si="3"/>
        <v>66594</v>
      </c>
      <c r="O204" s="114">
        <f t="shared" si="23"/>
        <v>12646</v>
      </c>
      <c r="P204" s="83"/>
      <c r="Q204" s="106">
        <f t="shared" si="5"/>
        <v>2064.616988</v>
      </c>
      <c r="R204" s="107">
        <f t="shared" si="6"/>
        <v>0.002064670784</v>
      </c>
      <c r="S204" s="83"/>
      <c r="T204" s="129">
        <f t="shared" si="17"/>
        <v>0.03441751509</v>
      </c>
      <c r="U204" s="130">
        <f t="shared" si="18"/>
        <v>0.9655824849</v>
      </c>
      <c r="V204" s="83"/>
      <c r="W204" s="131">
        <f t="shared" si="19"/>
        <v>0.02892478546</v>
      </c>
      <c r="X204" s="132">
        <f t="shared" si="20"/>
        <v>0.8114840989</v>
      </c>
      <c r="Y204" s="133">
        <f t="shared" si="21"/>
        <v>0.8404088844</v>
      </c>
      <c r="Z204" s="134">
        <f t="shared" si="22"/>
        <v>0.1595911156</v>
      </c>
    </row>
    <row r="205" ht="17.25" customHeight="1">
      <c r="A205" s="93">
        <v>44095.0</v>
      </c>
      <c r="B205" s="94">
        <v>748.0</v>
      </c>
      <c r="C205" s="141">
        <v>0.0</v>
      </c>
      <c r="D205" s="113">
        <f t="shared" si="9"/>
        <v>0.009439676931</v>
      </c>
      <c r="E205" s="126">
        <f t="shared" si="14"/>
        <v>0.05914913807</v>
      </c>
      <c r="F205" s="127">
        <f t="shared" si="15"/>
        <v>0.03487268702</v>
      </c>
      <c r="G205" s="118">
        <v>5.0</v>
      </c>
      <c r="H205" s="128">
        <f t="shared" si="16"/>
        <v>302</v>
      </c>
      <c r="I205" s="119">
        <f t="shared" si="1"/>
        <v>307</v>
      </c>
      <c r="J205" s="101">
        <f t="shared" si="2"/>
        <v>441</v>
      </c>
      <c r="K205" s="143">
        <f t="shared" si="13"/>
        <v>79988</v>
      </c>
      <c r="L205" s="103">
        <f t="shared" si="10"/>
        <v>2297</v>
      </c>
      <c r="M205" s="117">
        <v>64604.0</v>
      </c>
      <c r="N205" s="111">
        <f t="shared" si="3"/>
        <v>66901</v>
      </c>
      <c r="O205" s="114">
        <f t="shared" si="23"/>
        <v>13087</v>
      </c>
      <c r="P205" s="83"/>
      <c r="Q205" s="106">
        <f t="shared" si="5"/>
        <v>2084.106305</v>
      </c>
      <c r="R205" s="107">
        <f t="shared" si="6"/>
        <v>0.002084160609</v>
      </c>
      <c r="S205" s="83"/>
      <c r="T205" s="129">
        <f t="shared" si="17"/>
        <v>0.03433431488</v>
      </c>
      <c r="U205" s="130">
        <f t="shared" si="18"/>
        <v>0.9656656851</v>
      </c>
      <c r="V205" s="83"/>
      <c r="W205" s="131">
        <f t="shared" si="19"/>
        <v>0.02871680752</v>
      </c>
      <c r="X205" s="132">
        <f t="shared" si="20"/>
        <v>0.8076711507</v>
      </c>
      <c r="Y205" s="133">
        <f t="shared" si="21"/>
        <v>0.8363879582</v>
      </c>
      <c r="Z205" s="134">
        <f t="shared" si="22"/>
        <v>0.1636120418</v>
      </c>
    </row>
    <row r="206" ht="17.25" customHeight="1">
      <c r="A206" s="93">
        <v>44096.0</v>
      </c>
      <c r="B206" s="94">
        <v>711.0</v>
      </c>
      <c r="C206" s="141">
        <v>0.0</v>
      </c>
      <c r="D206" s="113">
        <f t="shared" si="9"/>
        <v>0.008888833325</v>
      </c>
      <c r="E206" s="126">
        <f t="shared" si="14"/>
        <v>0.05432872316</v>
      </c>
      <c r="F206" s="127">
        <f t="shared" si="15"/>
        <v>0.02483380454</v>
      </c>
      <c r="G206" s="118">
        <v>18.0</v>
      </c>
      <c r="H206" s="128">
        <f t="shared" si="16"/>
        <v>368</v>
      </c>
      <c r="I206" s="119">
        <f t="shared" si="1"/>
        <v>386</v>
      </c>
      <c r="J206" s="101">
        <f t="shared" si="2"/>
        <v>325</v>
      </c>
      <c r="K206" s="143">
        <f t="shared" si="13"/>
        <v>80699</v>
      </c>
      <c r="L206" s="103">
        <f t="shared" si="10"/>
        <v>2315</v>
      </c>
      <c r="M206" s="117">
        <v>64972.0</v>
      </c>
      <c r="N206" s="111">
        <f t="shared" si="3"/>
        <v>67287</v>
      </c>
      <c r="O206" s="114">
        <f t="shared" si="23"/>
        <v>13412</v>
      </c>
      <c r="P206" s="83"/>
      <c r="Q206" s="106">
        <f t="shared" si="5"/>
        <v>2102.631579</v>
      </c>
      <c r="R206" s="107">
        <f t="shared" si="6"/>
        <v>0.002102686365</v>
      </c>
      <c r="S206" s="83"/>
      <c r="T206" s="129">
        <f t="shared" si="17"/>
        <v>0.03440486275</v>
      </c>
      <c r="U206" s="130">
        <f t="shared" si="18"/>
        <v>0.9655951372</v>
      </c>
      <c r="V206" s="83"/>
      <c r="W206" s="131">
        <f t="shared" si="19"/>
        <v>0.02868684866</v>
      </c>
      <c r="X206" s="132">
        <f t="shared" si="20"/>
        <v>0.805115305</v>
      </c>
      <c r="Y206" s="133">
        <f t="shared" si="21"/>
        <v>0.8338021537</v>
      </c>
      <c r="Z206" s="134">
        <f t="shared" si="22"/>
        <v>0.1661978463</v>
      </c>
    </row>
    <row r="207" ht="17.25" customHeight="1">
      <c r="A207" s="93">
        <v>44097.0</v>
      </c>
      <c r="B207" s="94">
        <v>974.0</v>
      </c>
      <c r="C207" s="141">
        <v>0.0</v>
      </c>
      <c r="D207" s="112">
        <f t="shared" si="9"/>
        <v>0.01206954237</v>
      </c>
      <c r="E207" s="135">
        <f t="shared" si="14"/>
        <v>0.07262153296</v>
      </c>
      <c r="F207" s="127">
        <f t="shared" si="15"/>
        <v>0.02661795407</v>
      </c>
      <c r="G207" s="118">
        <v>28.0</v>
      </c>
      <c r="H207" s="128">
        <f t="shared" si="16"/>
        <v>589</v>
      </c>
      <c r="I207" s="119">
        <f t="shared" si="1"/>
        <v>617</v>
      </c>
      <c r="J207" s="101">
        <f t="shared" si="2"/>
        <v>357</v>
      </c>
      <c r="K207" s="143">
        <f t="shared" si="13"/>
        <v>81673</v>
      </c>
      <c r="L207" s="103">
        <f t="shared" si="10"/>
        <v>2343</v>
      </c>
      <c r="M207" s="117">
        <v>65561.0</v>
      </c>
      <c r="N207" s="111">
        <f t="shared" si="3"/>
        <v>67904</v>
      </c>
      <c r="O207" s="114">
        <f t="shared" si="23"/>
        <v>13769</v>
      </c>
      <c r="P207" s="83"/>
      <c r="Q207" s="106">
        <f t="shared" si="5"/>
        <v>2128.00938</v>
      </c>
      <c r="R207" s="107">
        <f t="shared" si="6"/>
        <v>0.002128064827</v>
      </c>
      <c r="S207" s="83"/>
      <c r="T207" s="129">
        <f t="shared" si="17"/>
        <v>0.03450459472</v>
      </c>
      <c r="U207" s="130">
        <f t="shared" si="18"/>
        <v>0.9654954053</v>
      </c>
      <c r="V207" s="83"/>
      <c r="W207" s="131">
        <f t="shared" si="19"/>
        <v>0.02868757117</v>
      </c>
      <c r="X207" s="132">
        <f t="shared" si="20"/>
        <v>0.8027255029</v>
      </c>
      <c r="Y207" s="133">
        <f t="shared" si="21"/>
        <v>0.8314130741</v>
      </c>
      <c r="Z207" s="134">
        <f t="shared" si="22"/>
        <v>0.1685869259</v>
      </c>
    </row>
    <row r="208" ht="17.25" customHeight="1">
      <c r="A208" s="93">
        <v>44098.0</v>
      </c>
      <c r="B208" s="94">
        <v>1136.0</v>
      </c>
      <c r="C208" s="141">
        <v>0.0</v>
      </c>
      <c r="D208" s="112">
        <f t="shared" si="9"/>
        <v>0.01390912541</v>
      </c>
      <c r="E208" s="135">
        <f t="shared" si="14"/>
        <v>0.08250417605</v>
      </c>
      <c r="F208" s="127">
        <f t="shared" si="15"/>
        <v>0.03733023458</v>
      </c>
      <c r="G208" s="118">
        <v>25.0</v>
      </c>
      <c r="H208" s="128">
        <f t="shared" si="16"/>
        <v>597</v>
      </c>
      <c r="I208" s="119">
        <f t="shared" si="1"/>
        <v>622</v>
      </c>
      <c r="J208" s="101">
        <f t="shared" si="2"/>
        <v>514</v>
      </c>
      <c r="K208" s="143">
        <f t="shared" si="13"/>
        <v>82809</v>
      </c>
      <c r="L208" s="103">
        <f t="shared" si="10"/>
        <v>2368</v>
      </c>
      <c r="M208" s="117">
        <v>66158.0</v>
      </c>
      <c r="N208" s="111">
        <f t="shared" si="3"/>
        <v>68526</v>
      </c>
      <c r="O208" s="114">
        <f t="shared" si="23"/>
        <v>14283</v>
      </c>
      <c r="P208" s="83"/>
      <c r="Q208" s="106">
        <f t="shared" si="5"/>
        <v>2157.608129</v>
      </c>
      <c r="R208" s="107">
        <f t="shared" si="6"/>
        <v>0.002157664348</v>
      </c>
      <c r="S208" s="83"/>
      <c r="T208" s="129">
        <f t="shared" si="17"/>
        <v>0.03455622683</v>
      </c>
      <c r="U208" s="130">
        <f t="shared" si="18"/>
        <v>0.9654437732</v>
      </c>
      <c r="V208" s="83"/>
      <c r="W208" s="131">
        <f t="shared" si="19"/>
        <v>0.02859592556</v>
      </c>
      <c r="X208" s="132">
        <f t="shared" si="20"/>
        <v>0.7989228224</v>
      </c>
      <c r="Y208" s="133">
        <f t="shared" si="21"/>
        <v>0.827518748</v>
      </c>
      <c r="Z208" s="134">
        <f t="shared" si="22"/>
        <v>0.172481252</v>
      </c>
    </row>
    <row r="209" ht="17.25" customHeight="1">
      <c r="A209" s="93">
        <v>44099.0</v>
      </c>
      <c r="B209" s="94">
        <v>1587.0</v>
      </c>
      <c r="C209" s="141">
        <v>0.0</v>
      </c>
      <c r="D209" s="112">
        <f t="shared" si="9"/>
        <v>0.01916458356</v>
      </c>
      <c r="E209" s="135">
        <f t="shared" si="14"/>
        <v>0.1111111111</v>
      </c>
      <c r="F209" s="127">
        <f t="shared" si="15"/>
        <v>0.06875306308</v>
      </c>
      <c r="G209" s="118">
        <v>23.0</v>
      </c>
      <c r="H209" s="128">
        <f t="shared" si="16"/>
        <v>582</v>
      </c>
      <c r="I209" s="119">
        <f t="shared" si="1"/>
        <v>605</v>
      </c>
      <c r="J209" s="101">
        <f t="shared" si="2"/>
        <v>982</v>
      </c>
      <c r="K209" s="143">
        <f t="shared" si="13"/>
        <v>84396</v>
      </c>
      <c r="L209" s="103">
        <f t="shared" si="10"/>
        <v>2391</v>
      </c>
      <c r="M209" s="117">
        <v>66740.0</v>
      </c>
      <c r="N209" s="111">
        <f t="shared" si="3"/>
        <v>69131</v>
      </c>
      <c r="O209" s="114">
        <f t="shared" si="23"/>
        <v>15265</v>
      </c>
      <c r="P209" s="83"/>
      <c r="Q209" s="106">
        <f t="shared" si="5"/>
        <v>2198.957791</v>
      </c>
      <c r="R209" s="107">
        <f t="shared" si="6"/>
        <v>0.002199015086</v>
      </c>
      <c r="S209" s="83"/>
      <c r="T209" s="129">
        <f t="shared" si="17"/>
        <v>0.03458650967</v>
      </c>
      <c r="U209" s="130">
        <f t="shared" si="18"/>
        <v>0.9654134903</v>
      </c>
      <c r="V209" s="83"/>
      <c r="W209" s="131">
        <f t="shared" si="19"/>
        <v>0.02833072657</v>
      </c>
      <c r="X209" s="132">
        <f t="shared" si="20"/>
        <v>0.7907957723</v>
      </c>
      <c r="Y209" s="133">
        <f t="shared" si="21"/>
        <v>0.8191264989</v>
      </c>
      <c r="Z209" s="134">
        <f t="shared" si="22"/>
        <v>0.1808735011</v>
      </c>
    </row>
    <row r="210" ht="17.25" customHeight="1">
      <c r="A210" s="93">
        <v>44100.0</v>
      </c>
      <c r="B210" s="94">
        <v>1584.0</v>
      </c>
      <c r="C210" s="141">
        <v>0.0</v>
      </c>
      <c r="D210" s="113">
        <f t="shared" si="9"/>
        <v>0.01876866202</v>
      </c>
      <c r="E210" s="126">
        <f t="shared" si="14"/>
        <v>0.1037667868</v>
      </c>
      <c r="F210" s="127">
        <f t="shared" si="15"/>
        <v>0.06328201769</v>
      </c>
      <c r="G210" s="118">
        <v>32.0</v>
      </c>
      <c r="H210" s="128">
        <f t="shared" si="16"/>
        <v>586</v>
      </c>
      <c r="I210" s="119">
        <f t="shared" si="1"/>
        <v>618</v>
      </c>
      <c r="J210" s="101">
        <f t="shared" si="2"/>
        <v>966</v>
      </c>
      <c r="K210" s="143">
        <f t="shared" si="13"/>
        <v>85980</v>
      </c>
      <c r="L210" s="103">
        <f t="shared" si="10"/>
        <v>2423</v>
      </c>
      <c r="M210" s="117">
        <v>67326.0</v>
      </c>
      <c r="N210" s="111">
        <f t="shared" si="3"/>
        <v>69749</v>
      </c>
      <c r="O210" s="114">
        <f t="shared" si="23"/>
        <v>16231</v>
      </c>
      <c r="P210" s="83"/>
      <c r="Q210" s="106">
        <f t="shared" si="5"/>
        <v>2240.229286</v>
      </c>
      <c r="R210" s="107">
        <f t="shared" si="6"/>
        <v>0.002240287657</v>
      </c>
      <c r="S210" s="83"/>
      <c r="T210" s="129">
        <f t="shared" si="17"/>
        <v>0.0347388493</v>
      </c>
      <c r="U210" s="130">
        <f t="shared" si="18"/>
        <v>0.9652611507</v>
      </c>
      <c r="V210" s="83"/>
      <c r="W210" s="131">
        <f t="shared" si="19"/>
        <v>0.02818097232</v>
      </c>
      <c r="X210" s="132">
        <f t="shared" si="20"/>
        <v>0.783042568</v>
      </c>
      <c r="Y210" s="133">
        <f t="shared" si="21"/>
        <v>0.8112235404</v>
      </c>
      <c r="Z210" s="134">
        <f t="shared" si="22"/>
        <v>0.1887764596</v>
      </c>
    </row>
    <row r="211" ht="17.25" customHeight="1">
      <c r="A211" s="93">
        <v>44101.0</v>
      </c>
      <c r="B211" s="94">
        <v>1350.0</v>
      </c>
      <c r="C211" s="141">
        <v>0.0</v>
      </c>
      <c r="D211" s="113">
        <f t="shared" si="9"/>
        <v>0.01570132589</v>
      </c>
      <c r="E211" s="126">
        <f t="shared" si="14"/>
        <v>0.08317417288</v>
      </c>
      <c r="F211" s="127">
        <f t="shared" si="15"/>
        <v>0.0470704208</v>
      </c>
      <c r="G211" s="118">
        <v>8.0</v>
      </c>
      <c r="H211" s="128">
        <f t="shared" si="16"/>
        <v>578</v>
      </c>
      <c r="I211" s="119">
        <f t="shared" si="1"/>
        <v>586</v>
      </c>
      <c r="J211" s="101">
        <f t="shared" si="2"/>
        <v>764</v>
      </c>
      <c r="K211" s="143">
        <f t="shared" si="13"/>
        <v>87330</v>
      </c>
      <c r="L211" s="103">
        <f t="shared" si="10"/>
        <v>2431</v>
      </c>
      <c r="M211" s="117">
        <v>67904.0</v>
      </c>
      <c r="N211" s="111">
        <f t="shared" si="3"/>
        <v>70335</v>
      </c>
      <c r="O211" s="114">
        <f t="shared" si="23"/>
        <v>16995</v>
      </c>
      <c r="P211" s="83"/>
      <c r="Q211" s="106">
        <f t="shared" si="5"/>
        <v>2275.403856</v>
      </c>
      <c r="R211" s="107">
        <f t="shared" si="6"/>
        <v>0.002275463144</v>
      </c>
      <c r="S211" s="83"/>
      <c r="T211" s="129">
        <f t="shared" si="17"/>
        <v>0.03456316201</v>
      </c>
      <c r="U211" s="130">
        <f t="shared" si="18"/>
        <v>0.965436838</v>
      </c>
      <c r="V211" s="83"/>
      <c r="W211" s="131">
        <f t="shared" si="19"/>
        <v>0.02783694034</v>
      </c>
      <c r="X211" s="132">
        <f t="shared" si="20"/>
        <v>0.7775563953</v>
      </c>
      <c r="Y211" s="133">
        <f t="shared" si="21"/>
        <v>0.8053933356</v>
      </c>
      <c r="Z211" s="134">
        <f t="shared" si="22"/>
        <v>0.1946066644</v>
      </c>
    </row>
    <row r="212" ht="17.25" customHeight="1">
      <c r="A212" s="93">
        <v>44102.0</v>
      </c>
      <c r="B212" s="94">
        <v>1306.0</v>
      </c>
      <c r="C212" s="141">
        <v>0.0</v>
      </c>
      <c r="D212" s="113">
        <f t="shared" si="9"/>
        <v>0.01495476927</v>
      </c>
      <c r="E212" s="126">
        <f t="shared" si="14"/>
        <v>0.07684613122</v>
      </c>
      <c r="F212" s="127">
        <f t="shared" si="15"/>
        <v>0.04560164754</v>
      </c>
      <c r="G212" s="118">
        <v>15.0</v>
      </c>
      <c r="H212" s="128">
        <f t="shared" si="16"/>
        <v>516</v>
      </c>
      <c r="I212" s="119">
        <f t="shared" si="1"/>
        <v>531</v>
      </c>
      <c r="J212" s="101">
        <f t="shared" si="2"/>
        <v>775</v>
      </c>
      <c r="K212" s="143">
        <f t="shared" si="13"/>
        <v>88636</v>
      </c>
      <c r="L212" s="103">
        <f t="shared" si="10"/>
        <v>2446</v>
      </c>
      <c r="M212" s="117">
        <v>68420.0</v>
      </c>
      <c r="N212" s="111">
        <f t="shared" si="3"/>
        <v>70866</v>
      </c>
      <c r="O212" s="114">
        <f t="shared" si="23"/>
        <v>17770</v>
      </c>
      <c r="P212" s="83"/>
      <c r="Q212" s="106">
        <f t="shared" si="5"/>
        <v>2309.431996</v>
      </c>
      <c r="R212" s="107">
        <f t="shared" si="6"/>
        <v>0.00230949217</v>
      </c>
      <c r="S212" s="83"/>
      <c r="T212" s="129">
        <f t="shared" si="17"/>
        <v>0.03451584681</v>
      </c>
      <c r="U212" s="130">
        <f t="shared" si="18"/>
        <v>0.9654841532</v>
      </c>
      <c r="V212" s="83"/>
      <c r="W212" s="131">
        <f t="shared" si="19"/>
        <v>0.02759601065</v>
      </c>
      <c r="X212" s="132">
        <f t="shared" si="20"/>
        <v>0.7719211156</v>
      </c>
      <c r="Y212" s="133">
        <f t="shared" si="21"/>
        <v>0.7995171262</v>
      </c>
      <c r="Z212" s="134">
        <f t="shared" si="22"/>
        <v>0.2004828738</v>
      </c>
    </row>
    <row r="213" ht="17.25" customHeight="1">
      <c r="A213" s="93">
        <v>44103.0</v>
      </c>
      <c r="B213" s="94">
        <v>1326.0</v>
      </c>
      <c r="C213" s="141">
        <v>0.0</v>
      </c>
      <c r="D213" s="112">
        <f t="shared" si="9"/>
        <v>0.01496006137</v>
      </c>
      <c r="E213" s="126">
        <f t="shared" si="14"/>
        <v>0.07462014631</v>
      </c>
      <c r="F213" s="127">
        <f t="shared" si="15"/>
        <v>0.04248733821</v>
      </c>
      <c r="G213" s="118">
        <v>36.0</v>
      </c>
      <c r="H213" s="128">
        <f t="shared" si="16"/>
        <v>535</v>
      </c>
      <c r="I213" s="119">
        <f t="shared" si="1"/>
        <v>571</v>
      </c>
      <c r="J213" s="101">
        <f t="shared" si="2"/>
        <v>755</v>
      </c>
      <c r="K213" s="143">
        <f t="shared" si="13"/>
        <v>89962</v>
      </c>
      <c r="L213" s="103">
        <f t="shared" si="10"/>
        <v>2482</v>
      </c>
      <c r="M213" s="117">
        <v>68955.0</v>
      </c>
      <c r="N213" s="111">
        <f t="shared" si="3"/>
        <v>71437</v>
      </c>
      <c r="O213" s="114">
        <f t="shared" si="23"/>
        <v>18525</v>
      </c>
      <c r="P213" s="83"/>
      <c r="Q213" s="106">
        <f t="shared" si="5"/>
        <v>2343.98124</v>
      </c>
      <c r="R213" s="107">
        <f t="shared" si="6"/>
        <v>0.002344042315</v>
      </c>
      <c r="S213" s="83"/>
      <c r="T213" s="129">
        <f t="shared" si="17"/>
        <v>0.03474390022</v>
      </c>
      <c r="U213" s="130">
        <f t="shared" si="18"/>
        <v>0.9652560998</v>
      </c>
      <c r="V213" s="83"/>
      <c r="W213" s="131">
        <f t="shared" si="19"/>
        <v>0.02758942665</v>
      </c>
      <c r="X213" s="132">
        <f t="shared" si="20"/>
        <v>0.7664902959</v>
      </c>
      <c r="Y213" s="133">
        <f t="shared" si="21"/>
        <v>0.7940797225</v>
      </c>
      <c r="Z213" s="134">
        <f t="shared" si="22"/>
        <v>0.2059202775</v>
      </c>
    </row>
    <row r="214" ht="17.25" customHeight="1">
      <c r="A214" s="93">
        <v>44104.0</v>
      </c>
      <c r="B214" s="94">
        <v>1552.0</v>
      </c>
      <c r="C214" s="141">
        <v>0.0</v>
      </c>
      <c r="D214" s="112">
        <f t="shared" si="9"/>
        <v>0.01725172851</v>
      </c>
      <c r="E214" s="135">
        <f t="shared" si="14"/>
        <v>0.08377867746</v>
      </c>
      <c r="F214" s="127">
        <f t="shared" si="15"/>
        <v>0.04221322537</v>
      </c>
      <c r="G214" s="118">
        <v>30.0</v>
      </c>
      <c r="H214" s="128">
        <f t="shared" si="16"/>
        <v>740</v>
      </c>
      <c r="I214" s="119">
        <f t="shared" si="1"/>
        <v>770</v>
      </c>
      <c r="J214" s="101">
        <f t="shared" si="2"/>
        <v>782</v>
      </c>
      <c r="K214" s="143">
        <f t="shared" si="13"/>
        <v>91514</v>
      </c>
      <c r="L214" s="103">
        <f t="shared" si="10"/>
        <v>2512</v>
      </c>
      <c r="M214" s="117">
        <v>69695.0</v>
      </c>
      <c r="N214" s="111">
        <f t="shared" si="3"/>
        <v>72207</v>
      </c>
      <c r="O214" s="114">
        <f t="shared" si="23"/>
        <v>19307</v>
      </c>
      <c r="P214" s="83"/>
      <c r="Q214" s="106">
        <f t="shared" si="5"/>
        <v>2384.418968</v>
      </c>
      <c r="R214" s="107">
        <f t="shared" si="6"/>
        <v>0.002384481096</v>
      </c>
      <c r="S214" s="83"/>
      <c r="T214" s="129">
        <f t="shared" si="17"/>
        <v>0.03478887089</v>
      </c>
      <c r="U214" s="130">
        <f t="shared" si="18"/>
        <v>0.9652111291</v>
      </c>
      <c r="V214" s="83"/>
      <c r="W214" s="131">
        <f t="shared" si="19"/>
        <v>0.02744935201</v>
      </c>
      <c r="X214" s="132">
        <f t="shared" si="20"/>
        <v>0.7615774636</v>
      </c>
      <c r="Y214" s="133">
        <f t="shared" si="21"/>
        <v>0.7890268156</v>
      </c>
      <c r="Z214" s="134">
        <f t="shared" si="22"/>
        <v>0.2109731844</v>
      </c>
    </row>
    <row r="215" ht="17.25" customHeight="1">
      <c r="A215" s="93">
        <v>44105.0</v>
      </c>
      <c r="B215" s="94">
        <v>1967.0</v>
      </c>
      <c r="C215" s="141">
        <v>0.0</v>
      </c>
      <c r="D215" s="112">
        <f t="shared" si="9"/>
        <v>0.02149397906</v>
      </c>
      <c r="E215" s="135">
        <f t="shared" si="14"/>
        <v>0.1018801471</v>
      </c>
      <c r="F215" s="127">
        <f t="shared" si="15"/>
        <v>0.0637592583</v>
      </c>
      <c r="G215" s="118">
        <v>30.0</v>
      </c>
      <c r="H215" s="128">
        <f t="shared" si="16"/>
        <v>706</v>
      </c>
      <c r="I215" s="119">
        <f t="shared" si="1"/>
        <v>736</v>
      </c>
      <c r="J215" s="101">
        <f t="shared" si="2"/>
        <v>1231</v>
      </c>
      <c r="K215" s="143">
        <f t="shared" si="13"/>
        <v>93481</v>
      </c>
      <c r="L215" s="103">
        <f t="shared" si="10"/>
        <v>2542</v>
      </c>
      <c r="M215" s="117">
        <v>70401.0</v>
      </c>
      <c r="N215" s="111">
        <f t="shared" si="3"/>
        <v>72943</v>
      </c>
      <c r="O215" s="114">
        <f t="shared" si="23"/>
        <v>20538</v>
      </c>
      <c r="P215" s="83"/>
      <c r="Q215" s="106">
        <f t="shared" si="5"/>
        <v>2435.66962</v>
      </c>
      <c r="R215" s="107">
        <f t="shared" si="6"/>
        <v>0.002435733083</v>
      </c>
      <c r="S215" s="83"/>
      <c r="T215" s="129">
        <f t="shared" si="17"/>
        <v>0.03484912877</v>
      </c>
      <c r="U215" s="130">
        <f t="shared" si="18"/>
        <v>0.9651508712</v>
      </c>
      <c r="V215" s="83"/>
      <c r="W215" s="131">
        <f t="shared" si="19"/>
        <v>0.02719269156</v>
      </c>
      <c r="X215" s="132">
        <f t="shared" si="20"/>
        <v>0.753104909</v>
      </c>
      <c r="Y215" s="133">
        <f t="shared" si="21"/>
        <v>0.7802976006</v>
      </c>
      <c r="Z215" s="134">
        <f t="shared" si="22"/>
        <v>0.2197023994</v>
      </c>
    </row>
    <row r="216" ht="17.25" customHeight="1">
      <c r="A216" s="93">
        <v>44106.0</v>
      </c>
      <c r="B216" s="94">
        <v>2292.0</v>
      </c>
      <c r="C216" s="141">
        <v>0.0</v>
      </c>
      <c r="D216" s="112">
        <f t="shared" si="9"/>
        <v>0.02451835132</v>
      </c>
      <c r="E216" s="135">
        <f t="shared" si="14"/>
        <v>0.1115980134</v>
      </c>
      <c r="F216" s="127">
        <f t="shared" si="15"/>
        <v>0.06393027559</v>
      </c>
      <c r="G216" s="118">
        <v>27.0</v>
      </c>
      <c r="H216" s="128">
        <f t="shared" si="16"/>
        <v>952</v>
      </c>
      <c r="I216" s="119">
        <f t="shared" si="1"/>
        <v>979</v>
      </c>
      <c r="J216" s="101">
        <f t="shared" si="2"/>
        <v>1313</v>
      </c>
      <c r="K216" s="143">
        <f t="shared" si="13"/>
        <v>95773</v>
      </c>
      <c r="L216" s="103">
        <f t="shared" si="10"/>
        <v>2569</v>
      </c>
      <c r="M216" s="117">
        <v>71353.0</v>
      </c>
      <c r="N216" s="111">
        <f t="shared" si="3"/>
        <v>73922</v>
      </c>
      <c r="O216" s="114">
        <f t="shared" si="23"/>
        <v>21851</v>
      </c>
      <c r="P216" s="83"/>
      <c r="Q216" s="106">
        <f t="shared" si="5"/>
        <v>2495.388223</v>
      </c>
      <c r="R216" s="107">
        <f t="shared" si="6"/>
        <v>0.002495453243</v>
      </c>
      <c r="S216" s="83"/>
      <c r="T216" s="129">
        <f t="shared" si="17"/>
        <v>0.0347528476</v>
      </c>
      <c r="U216" s="130">
        <f t="shared" si="18"/>
        <v>0.9652471524</v>
      </c>
      <c r="V216" s="83"/>
      <c r="W216" s="131">
        <f t="shared" si="19"/>
        <v>0.02682384388</v>
      </c>
      <c r="X216" s="132">
        <f t="shared" si="20"/>
        <v>0.7450220835</v>
      </c>
      <c r="Y216" s="133">
        <f t="shared" si="21"/>
        <v>0.7718459273</v>
      </c>
      <c r="Z216" s="134">
        <f t="shared" si="22"/>
        <v>0.2281540727</v>
      </c>
    </row>
    <row r="217" ht="17.25" customHeight="1">
      <c r="A217" s="93">
        <v>44107.0</v>
      </c>
      <c r="B217" s="94">
        <v>2367.0</v>
      </c>
      <c r="C217" s="141">
        <v>0.0</v>
      </c>
      <c r="D217" s="112">
        <f t="shared" si="9"/>
        <v>0.02471468994</v>
      </c>
      <c r="E217" s="126">
        <f t="shared" si="14"/>
        <v>0.1083245618</v>
      </c>
      <c r="F217" s="127">
        <f t="shared" si="15"/>
        <v>0.06759416045</v>
      </c>
      <c r="G217" s="118">
        <v>34.0</v>
      </c>
      <c r="H217" s="128">
        <f t="shared" si="16"/>
        <v>856</v>
      </c>
      <c r="I217" s="119">
        <f t="shared" si="1"/>
        <v>890</v>
      </c>
      <c r="J217" s="101">
        <f t="shared" si="2"/>
        <v>1477</v>
      </c>
      <c r="K217" s="143">
        <f t="shared" si="13"/>
        <v>98140</v>
      </c>
      <c r="L217" s="103">
        <f t="shared" si="10"/>
        <v>2603</v>
      </c>
      <c r="M217" s="117">
        <v>72209.0</v>
      </c>
      <c r="N217" s="111">
        <f t="shared" si="3"/>
        <v>74812</v>
      </c>
      <c r="O217" s="114">
        <f t="shared" si="23"/>
        <v>23328</v>
      </c>
      <c r="P217" s="83"/>
      <c r="Q217" s="106">
        <f t="shared" si="5"/>
        <v>2557.060969</v>
      </c>
      <c r="R217" s="107">
        <f t="shared" si="6"/>
        <v>0.002557127596</v>
      </c>
      <c r="S217" s="83"/>
      <c r="T217" s="129">
        <f t="shared" si="17"/>
        <v>0.03479388333</v>
      </c>
      <c r="U217" s="130">
        <f t="shared" si="18"/>
        <v>0.9652061167</v>
      </c>
      <c r="V217" s="83"/>
      <c r="W217" s="131">
        <f t="shared" si="19"/>
        <v>0.02652333401</v>
      </c>
      <c r="X217" s="132">
        <f t="shared" si="20"/>
        <v>0.7357754229</v>
      </c>
      <c r="Y217" s="133">
        <f t="shared" si="21"/>
        <v>0.7622987569</v>
      </c>
      <c r="Z217" s="134">
        <f t="shared" si="22"/>
        <v>0.2377012431</v>
      </c>
    </row>
    <row r="218" ht="17.25" customHeight="1">
      <c r="A218" s="93">
        <v>44108.0</v>
      </c>
      <c r="B218" s="94">
        <v>1934.0</v>
      </c>
      <c r="C218" s="141">
        <v>0.0</v>
      </c>
      <c r="D218" s="113">
        <f t="shared" si="9"/>
        <v>0.01970654168</v>
      </c>
      <c r="E218" s="126">
        <f t="shared" si="14"/>
        <v>0.08290466392</v>
      </c>
      <c r="F218" s="127">
        <f t="shared" si="15"/>
        <v>0.04775377229</v>
      </c>
      <c r="G218" s="118">
        <v>26.0</v>
      </c>
      <c r="H218" s="128">
        <f t="shared" si="16"/>
        <v>794</v>
      </c>
      <c r="I218" s="119">
        <f t="shared" si="1"/>
        <v>820</v>
      </c>
      <c r="J218" s="101">
        <f t="shared" si="2"/>
        <v>1114</v>
      </c>
      <c r="K218" s="143">
        <f t="shared" si="13"/>
        <v>100074</v>
      </c>
      <c r="L218" s="103">
        <f t="shared" si="10"/>
        <v>2629</v>
      </c>
      <c r="M218" s="117">
        <v>73003.0</v>
      </c>
      <c r="N218" s="111">
        <f t="shared" si="3"/>
        <v>75632</v>
      </c>
      <c r="O218" s="114">
        <f t="shared" si="23"/>
        <v>24442</v>
      </c>
      <c r="P218" s="83"/>
      <c r="Q218" s="106">
        <f t="shared" si="5"/>
        <v>2607.451798</v>
      </c>
      <c r="R218" s="107">
        <f t="shared" si="6"/>
        <v>0.002607519737</v>
      </c>
      <c r="S218" s="83"/>
      <c r="T218" s="129">
        <f t="shared" si="17"/>
        <v>0.03476041887</v>
      </c>
      <c r="U218" s="130">
        <f t="shared" si="18"/>
        <v>0.9652395811</v>
      </c>
      <c r="V218" s="83"/>
      <c r="W218" s="131">
        <f t="shared" si="19"/>
        <v>0.02627055979</v>
      </c>
      <c r="X218" s="132">
        <f t="shared" si="20"/>
        <v>0.7294901773</v>
      </c>
      <c r="Y218" s="133">
        <f t="shared" si="21"/>
        <v>0.7557607371</v>
      </c>
      <c r="Z218" s="134">
        <f t="shared" si="22"/>
        <v>0.2442392629</v>
      </c>
    </row>
    <row r="219" ht="17.25" customHeight="1">
      <c r="A219" s="93">
        <v>44109.0</v>
      </c>
      <c r="B219" s="94">
        <v>2006.0</v>
      </c>
      <c r="C219" s="141">
        <v>0.0</v>
      </c>
      <c r="D219" s="112">
        <f t="shared" si="9"/>
        <v>0.02004516658</v>
      </c>
      <c r="E219" s="126">
        <f t="shared" si="14"/>
        <v>0.08207184355</v>
      </c>
      <c r="F219" s="127">
        <f t="shared" si="15"/>
        <v>0.05842402422</v>
      </c>
      <c r="G219" s="118">
        <v>29.0</v>
      </c>
      <c r="H219" s="128">
        <f t="shared" si="16"/>
        <v>549</v>
      </c>
      <c r="I219" s="119">
        <f t="shared" si="1"/>
        <v>578</v>
      </c>
      <c r="J219" s="101">
        <f t="shared" si="2"/>
        <v>1428</v>
      </c>
      <c r="K219" s="143">
        <f t="shared" si="13"/>
        <v>102080</v>
      </c>
      <c r="L219" s="103">
        <f t="shared" si="10"/>
        <v>2658</v>
      </c>
      <c r="M219" s="117">
        <v>73552.0</v>
      </c>
      <c r="N219" s="111">
        <f t="shared" si="3"/>
        <v>76210</v>
      </c>
      <c r="O219" s="114">
        <f t="shared" si="23"/>
        <v>25870</v>
      </c>
      <c r="P219" s="83"/>
      <c r="Q219" s="106">
        <f t="shared" si="5"/>
        <v>2659.718603</v>
      </c>
      <c r="R219" s="107">
        <f t="shared" si="6"/>
        <v>0.002659787905</v>
      </c>
      <c r="S219" s="83"/>
      <c r="T219" s="129">
        <f t="shared" si="17"/>
        <v>0.03487731269</v>
      </c>
      <c r="U219" s="130">
        <f t="shared" si="18"/>
        <v>0.9651226873</v>
      </c>
      <c r="V219" s="83"/>
      <c r="W219" s="131">
        <f t="shared" si="19"/>
        <v>0.02603840125</v>
      </c>
      <c r="X219" s="132">
        <f t="shared" si="20"/>
        <v>0.7205329154</v>
      </c>
      <c r="Y219" s="133">
        <f t="shared" si="21"/>
        <v>0.7465713166</v>
      </c>
      <c r="Z219" s="134">
        <f t="shared" si="22"/>
        <v>0.2534286834</v>
      </c>
    </row>
    <row r="220" ht="17.25" customHeight="1">
      <c r="A220" s="93">
        <v>44110.0</v>
      </c>
      <c r="B220" s="94">
        <v>2236.0</v>
      </c>
      <c r="C220" s="141">
        <v>0.0</v>
      </c>
      <c r="D220" s="112">
        <f t="shared" si="9"/>
        <v>0.02190438871</v>
      </c>
      <c r="E220" s="135">
        <f t="shared" si="14"/>
        <v>0.0864321608</v>
      </c>
      <c r="F220" s="127">
        <f t="shared" si="15"/>
        <v>0.06076536529</v>
      </c>
      <c r="G220" s="118">
        <v>58.0</v>
      </c>
      <c r="H220" s="128">
        <f t="shared" si="16"/>
        <v>606</v>
      </c>
      <c r="I220" s="119">
        <f t="shared" si="1"/>
        <v>664</v>
      </c>
      <c r="J220" s="101">
        <f t="shared" si="2"/>
        <v>1572</v>
      </c>
      <c r="K220" s="143">
        <f t="shared" si="13"/>
        <v>104316</v>
      </c>
      <c r="L220" s="103">
        <f t="shared" si="10"/>
        <v>2716</v>
      </c>
      <c r="M220" s="117">
        <v>74158.0</v>
      </c>
      <c r="N220" s="111">
        <f t="shared" si="3"/>
        <v>76874</v>
      </c>
      <c r="O220" s="114">
        <f t="shared" si="23"/>
        <v>27442</v>
      </c>
      <c r="P220" s="83"/>
      <c r="Q220" s="106">
        <f t="shared" si="5"/>
        <v>2717.978114</v>
      </c>
      <c r="R220" s="107">
        <f t="shared" si="6"/>
        <v>0.002718048933</v>
      </c>
      <c r="S220" s="83"/>
      <c r="T220" s="129">
        <f t="shared" si="17"/>
        <v>0.03533054089</v>
      </c>
      <c r="U220" s="130">
        <f t="shared" si="18"/>
        <v>0.9646694591</v>
      </c>
      <c r="V220" s="83"/>
      <c r="W220" s="131">
        <f t="shared" si="19"/>
        <v>0.0260362744</v>
      </c>
      <c r="X220" s="132">
        <f t="shared" si="20"/>
        <v>0.7108976571</v>
      </c>
      <c r="Y220" s="133">
        <f t="shared" si="21"/>
        <v>0.7369339315</v>
      </c>
      <c r="Z220" s="134">
        <f t="shared" si="22"/>
        <v>0.2630660685</v>
      </c>
    </row>
    <row r="221" ht="17.25" customHeight="1">
      <c r="A221" s="93">
        <v>44111.0</v>
      </c>
      <c r="B221" s="94">
        <v>3003.0</v>
      </c>
      <c r="C221" s="141">
        <v>0.0</v>
      </c>
      <c r="D221" s="112">
        <f t="shared" si="9"/>
        <v>0.0287875302</v>
      </c>
      <c r="E221" s="135">
        <f t="shared" si="14"/>
        <v>0.1094307995</v>
      </c>
      <c r="F221" s="127">
        <f t="shared" si="15"/>
        <v>0.06340645726</v>
      </c>
      <c r="G221" s="118">
        <v>75.0</v>
      </c>
      <c r="H221" s="128">
        <f t="shared" si="16"/>
        <v>1188</v>
      </c>
      <c r="I221" s="119">
        <f t="shared" si="1"/>
        <v>1263</v>
      </c>
      <c r="J221" s="101">
        <f t="shared" si="2"/>
        <v>1740</v>
      </c>
      <c r="K221" s="143">
        <f t="shared" si="13"/>
        <v>107319</v>
      </c>
      <c r="L221" s="103">
        <f t="shared" si="10"/>
        <v>2791</v>
      </c>
      <c r="M221" s="117">
        <v>75346.0</v>
      </c>
      <c r="N221" s="111">
        <f t="shared" si="3"/>
        <v>78137</v>
      </c>
      <c r="O221" s="114">
        <f t="shared" si="23"/>
        <v>29182</v>
      </c>
      <c r="P221" s="83"/>
      <c r="Q221" s="106">
        <f t="shared" si="5"/>
        <v>2796.221991</v>
      </c>
      <c r="R221" s="107">
        <f t="shared" si="6"/>
        <v>0.002796294849</v>
      </c>
      <c r="S221" s="83"/>
      <c r="T221" s="129">
        <f t="shared" si="17"/>
        <v>0.03571931351</v>
      </c>
      <c r="U221" s="130">
        <f t="shared" si="18"/>
        <v>0.9642806865</v>
      </c>
      <c r="V221" s="83"/>
      <c r="W221" s="131">
        <f t="shared" si="19"/>
        <v>0.02600657852</v>
      </c>
      <c r="X221" s="132">
        <f t="shared" si="20"/>
        <v>0.7020751218</v>
      </c>
      <c r="Y221" s="133">
        <f t="shared" si="21"/>
        <v>0.7280817004</v>
      </c>
      <c r="Z221" s="134">
        <f t="shared" si="22"/>
        <v>0.2719182996</v>
      </c>
    </row>
    <row r="222" ht="17.25" customHeight="1">
      <c r="A222" s="93">
        <v>44112.0</v>
      </c>
      <c r="B222" s="94">
        <v>4280.0</v>
      </c>
      <c r="C222" s="141">
        <v>0.0</v>
      </c>
      <c r="D222" s="112">
        <f t="shared" si="9"/>
        <v>0.03988110213</v>
      </c>
      <c r="E222" s="135">
        <f t="shared" si="14"/>
        <v>0.1466657529</v>
      </c>
      <c r="F222" s="127">
        <f t="shared" si="15"/>
        <v>0.1048591598</v>
      </c>
      <c r="G222" s="118">
        <v>76.0</v>
      </c>
      <c r="H222" s="128">
        <f t="shared" si="16"/>
        <v>1144</v>
      </c>
      <c r="I222" s="119">
        <f t="shared" si="1"/>
        <v>1220</v>
      </c>
      <c r="J222" s="101">
        <f t="shared" si="2"/>
        <v>3060</v>
      </c>
      <c r="K222" s="143">
        <f t="shared" si="13"/>
        <v>111599</v>
      </c>
      <c r="L222" s="103">
        <f t="shared" si="10"/>
        <v>2867</v>
      </c>
      <c r="M222" s="117">
        <v>76490.0</v>
      </c>
      <c r="N222" s="111">
        <f t="shared" si="3"/>
        <v>79357</v>
      </c>
      <c r="O222" s="114">
        <f t="shared" si="23"/>
        <v>32242</v>
      </c>
      <c r="P222" s="83"/>
      <c r="Q222" s="106">
        <f t="shared" si="5"/>
        <v>2907.738405</v>
      </c>
      <c r="R222" s="107">
        <f t="shared" si="6"/>
        <v>0.002907814169</v>
      </c>
      <c r="S222" s="83"/>
      <c r="T222" s="129">
        <f t="shared" si="17"/>
        <v>0.03612787782</v>
      </c>
      <c r="U222" s="130">
        <f t="shared" si="18"/>
        <v>0.9638721222</v>
      </c>
      <c r="V222" s="83"/>
      <c r="W222" s="131">
        <f t="shared" si="19"/>
        <v>0.02569019436</v>
      </c>
      <c r="X222" s="132">
        <f t="shared" si="20"/>
        <v>0.6854004068</v>
      </c>
      <c r="Y222" s="133">
        <f t="shared" si="21"/>
        <v>0.7110906012</v>
      </c>
      <c r="Z222" s="134">
        <f t="shared" si="22"/>
        <v>0.2889093988</v>
      </c>
    </row>
    <row r="223" ht="17.25" customHeight="1">
      <c r="A223" s="93">
        <v>44113.0</v>
      </c>
      <c r="B223" s="94">
        <v>4739.0</v>
      </c>
      <c r="C223" s="141">
        <v>0.0</v>
      </c>
      <c r="D223" s="112">
        <f t="shared" si="9"/>
        <v>0.04246453821</v>
      </c>
      <c r="E223" s="135">
        <f t="shared" si="14"/>
        <v>0.1469821971</v>
      </c>
      <c r="F223" s="127">
        <f t="shared" si="15"/>
        <v>0.1024130017</v>
      </c>
      <c r="G223" s="118">
        <v>52.0</v>
      </c>
      <c r="H223" s="128">
        <f t="shared" si="16"/>
        <v>1385</v>
      </c>
      <c r="I223" s="119">
        <f t="shared" si="1"/>
        <v>1437</v>
      </c>
      <c r="J223" s="101">
        <f t="shared" si="2"/>
        <v>3302</v>
      </c>
      <c r="K223" s="143">
        <f t="shared" si="13"/>
        <v>116338</v>
      </c>
      <c r="L223" s="103">
        <f t="shared" si="10"/>
        <v>2919</v>
      </c>
      <c r="M223" s="117">
        <v>77875.0</v>
      </c>
      <c r="N223" s="111">
        <f t="shared" si="3"/>
        <v>80794</v>
      </c>
      <c r="O223" s="114">
        <f t="shared" si="23"/>
        <v>35544</v>
      </c>
      <c r="P223" s="83"/>
      <c r="Q223" s="106">
        <f t="shared" si="5"/>
        <v>3031.214174</v>
      </c>
      <c r="R223" s="107">
        <f t="shared" si="6"/>
        <v>0.003031293155</v>
      </c>
      <c r="S223" s="83"/>
      <c r="T223" s="129">
        <f t="shared" si="17"/>
        <v>0.03612892046</v>
      </c>
      <c r="U223" s="130">
        <f t="shared" si="18"/>
        <v>0.9638710795</v>
      </c>
      <c r="V223" s="83"/>
      <c r="W223" s="131">
        <f t="shared" si="19"/>
        <v>0.02509068404</v>
      </c>
      <c r="X223" s="132">
        <f t="shared" si="20"/>
        <v>0.6693857553</v>
      </c>
      <c r="Y223" s="133">
        <f t="shared" si="21"/>
        <v>0.6944764393</v>
      </c>
      <c r="Z223" s="134">
        <f t="shared" si="22"/>
        <v>0.3055235607</v>
      </c>
    </row>
    <row r="224" ht="17.25" customHeight="1">
      <c r="A224" s="93">
        <v>44114.0</v>
      </c>
      <c r="B224" s="94">
        <v>5300.0</v>
      </c>
      <c r="C224" s="141">
        <v>0.0</v>
      </c>
      <c r="D224" s="112">
        <f t="shared" si="9"/>
        <v>0.04555691176</v>
      </c>
      <c r="E224" s="135">
        <f t="shared" si="14"/>
        <v>0.1491109611</v>
      </c>
      <c r="F224" s="127">
        <f t="shared" si="15"/>
        <v>0.1164753545</v>
      </c>
      <c r="G224" s="118">
        <v>53.0</v>
      </c>
      <c r="H224" s="128">
        <f t="shared" si="16"/>
        <v>1107</v>
      </c>
      <c r="I224" s="119">
        <f t="shared" si="1"/>
        <v>1160</v>
      </c>
      <c r="J224" s="101">
        <f t="shared" si="2"/>
        <v>4140</v>
      </c>
      <c r="K224" s="143">
        <f t="shared" si="13"/>
        <v>121638</v>
      </c>
      <c r="L224" s="103">
        <f t="shared" si="10"/>
        <v>2972</v>
      </c>
      <c r="M224" s="117">
        <v>78982.0</v>
      </c>
      <c r="N224" s="111">
        <f t="shared" si="3"/>
        <v>81954</v>
      </c>
      <c r="O224" s="114">
        <f t="shared" si="23"/>
        <v>39684</v>
      </c>
      <c r="P224" s="83"/>
      <c r="Q224" s="106">
        <f t="shared" si="5"/>
        <v>3169.306931</v>
      </c>
      <c r="R224" s="107">
        <f t="shared" si="6"/>
        <v>0.00316938951</v>
      </c>
      <c r="S224" s="83"/>
      <c r="T224" s="129">
        <f t="shared" si="17"/>
        <v>0.0362642458</v>
      </c>
      <c r="U224" s="130">
        <f t="shared" si="18"/>
        <v>0.9637357542</v>
      </c>
      <c r="V224" s="83"/>
      <c r="W224" s="131">
        <f t="shared" si="19"/>
        <v>0.02443315411</v>
      </c>
      <c r="X224" s="132">
        <f t="shared" si="20"/>
        <v>0.6493201138</v>
      </c>
      <c r="Y224" s="133">
        <f t="shared" si="21"/>
        <v>0.6737532679</v>
      </c>
      <c r="Z224" s="134">
        <f t="shared" si="22"/>
        <v>0.3262467321</v>
      </c>
    </row>
    <row r="225" ht="17.25" customHeight="1">
      <c r="A225" s="93">
        <v>44115.0</v>
      </c>
      <c r="B225" s="94">
        <v>4178.0</v>
      </c>
      <c r="C225" s="141">
        <v>0.0</v>
      </c>
      <c r="D225" s="113">
        <f t="shared" si="9"/>
        <v>0.03434781894</v>
      </c>
      <c r="E225" s="126">
        <f t="shared" si="14"/>
        <v>0.1052817256</v>
      </c>
      <c r="F225" s="127">
        <f t="shared" si="15"/>
        <v>0.07123777845</v>
      </c>
      <c r="G225" s="118">
        <v>31.0</v>
      </c>
      <c r="H225" s="128">
        <f t="shared" si="16"/>
        <v>1320</v>
      </c>
      <c r="I225" s="119">
        <f t="shared" si="1"/>
        <v>1351</v>
      </c>
      <c r="J225" s="101">
        <f t="shared" si="2"/>
        <v>2827</v>
      </c>
      <c r="K225" s="143">
        <f t="shared" si="13"/>
        <v>125816</v>
      </c>
      <c r="L225" s="103">
        <f t="shared" si="10"/>
        <v>3003</v>
      </c>
      <c r="M225" s="117">
        <v>80302.0</v>
      </c>
      <c r="N225" s="111">
        <f t="shared" si="3"/>
        <v>83305</v>
      </c>
      <c r="O225" s="114">
        <f t="shared" si="23"/>
        <v>42511</v>
      </c>
      <c r="P225" s="83"/>
      <c r="Q225" s="106">
        <f t="shared" si="5"/>
        <v>3278.165711</v>
      </c>
      <c r="R225" s="107">
        <f t="shared" si="6"/>
        <v>0.003278251127</v>
      </c>
      <c r="S225" s="83"/>
      <c r="T225" s="129">
        <f t="shared" si="17"/>
        <v>0.03604825641</v>
      </c>
      <c r="U225" s="130">
        <f t="shared" si="18"/>
        <v>0.9639517436</v>
      </c>
      <c r="V225" s="83"/>
      <c r="W225" s="131">
        <f t="shared" si="19"/>
        <v>0.02386818847</v>
      </c>
      <c r="X225" s="132">
        <f t="shared" si="20"/>
        <v>0.6382495072</v>
      </c>
      <c r="Y225" s="133">
        <f t="shared" si="21"/>
        <v>0.6621176957</v>
      </c>
      <c r="Z225" s="134">
        <f t="shared" si="22"/>
        <v>0.3378823043</v>
      </c>
    </row>
    <row r="226" ht="17.25" customHeight="1">
      <c r="A226" s="93">
        <v>44116.0</v>
      </c>
      <c r="B226" s="94">
        <v>4394.0</v>
      </c>
      <c r="C226" s="141">
        <v>0.0</v>
      </c>
      <c r="D226" s="112">
        <f t="shared" si="9"/>
        <v>0.03492401602</v>
      </c>
      <c r="E226" s="126">
        <f t="shared" si="14"/>
        <v>0.1033614829</v>
      </c>
      <c r="F226" s="127">
        <f t="shared" si="15"/>
        <v>0.08139069888</v>
      </c>
      <c r="G226" s="118">
        <v>35.0</v>
      </c>
      <c r="H226" s="128">
        <f t="shared" si="16"/>
        <v>899</v>
      </c>
      <c r="I226" s="119">
        <f t="shared" si="1"/>
        <v>934</v>
      </c>
      <c r="J226" s="101">
        <f t="shared" si="2"/>
        <v>3460</v>
      </c>
      <c r="K226" s="143">
        <f t="shared" si="13"/>
        <v>130210</v>
      </c>
      <c r="L226" s="103">
        <f t="shared" si="10"/>
        <v>3038</v>
      </c>
      <c r="M226" s="117">
        <v>81201.0</v>
      </c>
      <c r="N226" s="111">
        <f t="shared" si="3"/>
        <v>84239</v>
      </c>
      <c r="O226" s="114">
        <f t="shared" si="23"/>
        <v>45971</v>
      </c>
      <c r="P226" s="83"/>
      <c r="Q226" s="106">
        <f t="shared" si="5"/>
        <v>3392.652423</v>
      </c>
      <c r="R226" s="107">
        <f t="shared" si="6"/>
        <v>0.003392740822</v>
      </c>
      <c r="S226" s="83"/>
      <c r="T226" s="129">
        <f t="shared" si="17"/>
        <v>0.03606405584</v>
      </c>
      <c r="U226" s="130">
        <f t="shared" si="18"/>
        <v>0.9639359442</v>
      </c>
      <c r="V226" s="83"/>
      <c r="W226" s="131">
        <f t="shared" si="19"/>
        <v>0.02333154136</v>
      </c>
      <c r="X226" s="132">
        <f t="shared" si="20"/>
        <v>0.6236156977</v>
      </c>
      <c r="Y226" s="133">
        <f t="shared" si="21"/>
        <v>0.6469472391</v>
      </c>
      <c r="Z226" s="134">
        <f t="shared" si="22"/>
        <v>0.3530527609</v>
      </c>
    </row>
    <row r="227" ht="17.25" customHeight="1">
      <c r="A227" s="93">
        <v>44117.0</v>
      </c>
      <c r="B227" s="94">
        <v>5068.0</v>
      </c>
      <c r="C227" s="141">
        <v>0.0</v>
      </c>
      <c r="D227" s="112">
        <f t="shared" si="9"/>
        <v>0.0389217418</v>
      </c>
      <c r="E227" s="135">
        <f t="shared" si="14"/>
        <v>0.1102434143</v>
      </c>
      <c r="F227" s="127">
        <f t="shared" si="15"/>
        <v>0.09140545126</v>
      </c>
      <c r="G227" s="118">
        <v>63.0</v>
      </c>
      <c r="H227" s="128">
        <f t="shared" si="16"/>
        <v>803</v>
      </c>
      <c r="I227" s="119">
        <f t="shared" si="1"/>
        <v>866</v>
      </c>
      <c r="J227" s="101">
        <f t="shared" si="2"/>
        <v>4202</v>
      </c>
      <c r="K227" s="143">
        <f t="shared" si="13"/>
        <v>135278</v>
      </c>
      <c r="L227" s="103">
        <f t="shared" si="10"/>
        <v>3101</v>
      </c>
      <c r="M227" s="117">
        <v>82004.0</v>
      </c>
      <c r="N227" s="111">
        <f t="shared" si="3"/>
        <v>85105</v>
      </c>
      <c r="O227" s="114">
        <f t="shared" si="23"/>
        <v>50173</v>
      </c>
      <c r="P227" s="83"/>
      <c r="Q227" s="106">
        <f t="shared" si="5"/>
        <v>3524.700365</v>
      </c>
      <c r="R227" s="107">
        <f t="shared" si="6"/>
        <v>0.003524792204</v>
      </c>
      <c r="S227" s="83"/>
      <c r="T227" s="129">
        <f t="shared" si="17"/>
        <v>0.03643734211</v>
      </c>
      <c r="U227" s="130">
        <f t="shared" si="18"/>
        <v>0.9635626579</v>
      </c>
      <c r="V227" s="83"/>
      <c r="W227" s="131">
        <f t="shared" si="19"/>
        <v>0.02292316563</v>
      </c>
      <c r="X227" s="132">
        <f t="shared" si="20"/>
        <v>0.6061887373</v>
      </c>
      <c r="Y227" s="133">
        <f t="shared" si="21"/>
        <v>0.6291119029</v>
      </c>
      <c r="Z227" s="134">
        <f t="shared" si="22"/>
        <v>0.3708880971</v>
      </c>
    </row>
    <row r="228" ht="17.25" customHeight="1">
      <c r="A228" s="93">
        <v>44118.0</v>
      </c>
      <c r="B228" s="94">
        <v>6526.0</v>
      </c>
      <c r="C228" s="141">
        <v>0.0</v>
      </c>
      <c r="D228" s="112">
        <f t="shared" si="9"/>
        <v>0.04824139919</v>
      </c>
      <c r="E228" s="135">
        <f t="shared" si="14"/>
        <v>0.1300699579</v>
      </c>
      <c r="F228" s="127">
        <f t="shared" si="15"/>
        <v>0.09102505332</v>
      </c>
      <c r="G228" s="118">
        <v>116.0</v>
      </c>
      <c r="H228" s="128">
        <f t="shared" si="16"/>
        <v>1843</v>
      </c>
      <c r="I228" s="119">
        <f t="shared" si="1"/>
        <v>1959</v>
      </c>
      <c r="J228" s="101">
        <f t="shared" si="2"/>
        <v>4567</v>
      </c>
      <c r="K228" s="146">
        <f t="shared" si="13"/>
        <v>141804</v>
      </c>
      <c r="L228" s="147">
        <f t="shared" si="10"/>
        <v>3217</v>
      </c>
      <c r="M228" s="148">
        <v>83847.0</v>
      </c>
      <c r="N228" s="149">
        <f t="shared" si="3"/>
        <v>87064</v>
      </c>
      <c r="O228" s="150">
        <f t="shared" si="23"/>
        <v>54740</v>
      </c>
      <c r="P228" s="83"/>
      <c r="Q228" s="106">
        <f t="shared" si="5"/>
        <v>3694.736842</v>
      </c>
      <c r="R228" s="107">
        <f t="shared" si="6"/>
        <v>0.003694833112</v>
      </c>
      <c r="S228" s="83"/>
      <c r="T228" s="129">
        <f t="shared" si="17"/>
        <v>0.03694983001</v>
      </c>
      <c r="U228" s="130">
        <f t="shared" si="18"/>
        <v>0.96305017</v>
      </c>
      <c r="V228" s="83"/>
      <c r="W228" s="131">
        <f t="shared" si="19"/>
        <v>0.02268624298</v>
      </c>
      <c r="X228" s="132">
        <f t="shared" si="20"/>
        <v>0.591287975</v>
      </c>
      <c r="Y228" s="133">
        <f t="shared" si="21"/>
        <v>0.6139742179</v>
      </c>
      <c r="Z228" s="134">
        <f t="shared" si="22"/>
        <v>0.3860257821</v>
      </c>
    </row>
    <row r="229" ht="17.25" customHeight="1">
      <c r="A229" s="83"/>
      <c r="B229" s="83"/>
      <c r="C229" s="83"/>
      <c r="D229" s="83"/>
      <c r="E229" s="83"/>
      <c r="F229" s="83"/>
      <c r="G229" s="83"/>
      <c r="H229" s="83"/>
      <c r="I229" s="83"/>
      <c r="J229" s="83"/>
      <c r="K229" s="83"/>
      <c r="L229" s="83"/>
      <c r="M229" s="151"/>
      <c r="N229" s="152"/>
      <c r="O229" s="83"/>
      <c r="P229" s="83"/>
      <c r="Q229" s="83"/>
      <c r="R229" s="83"/>
      <c r="S229" s="83"/>
      <c r="T229" s="83"/>
      <c r="U229" s="83"/>
      <c r="V229" s="83"/>
      <c r="W229" s="83"/>
      <c r="X229" s="83"/>
      <c r="Y229" s="83"/>
      <c r="Z229" s="83"/>
    </row>
    <row r="230" ht="17.25" customHeight="1">
      <c r="A230" s="83"/>
      <c r="B230" s="83"/>
      <c r="C230" s="83"/>
      <c r="D230" s="83"/>
      <c r="E230" s="83"/>
      <c r="F230" s="83"/>
      <c r="G230" s="83"/>
      <c r="H230" s="83"/>
      <c r="I230" s="83"/>
      <c r="J230" s="83"/>
      <c r="K230" s="83"/>
      <c r="L230" s="83"/>
      <c r="M230" s="151"/>
      <c r="N230" s="152"/>
      <c r="O230" s="83"/>
      <c r="P230" s="83"/>
      <c r="Q230" s="83"/>
      <c r="R230" s="83"/>
      <c r="S230" s="83"/>
      <c r="T230" s="83"/>
      <c r="U230" s="83"/>
      <c r="V230" s="83"/>
      <c r="W230" s="83"/>
      <c r="X230" s="83"/>
      <c r="Y230" s="83"/>
      <c r="Z230" s="83"/>
    </row>
    <row r="231" ht="17.25" customHeight="1">
      <c r="A231" s="83"/>
      <c r="B231" s="83"/>
      <c r="C231" s="83"/>
      <c r="D231" s="83"/>
      <c r="E231" s="83"/>
      <c r="F231" s="83"/>
      <c r="G231" s="83"/>
      <c r="H231" s="83"/>
      <c r="I231" s="83"/>
      <c r="J231" s="83"/>
      <c r="K231" s="83"/>
      <c r="L231" s="83"/>
      <c r="M231" s="151"/>
      <c r="N231" s="152"/>
      <c r="O231" s="83"/>
      <c r="P231" s="83"/>
      <c r="Q231" s="83"/>
      <c r="R231" s="83"/>
      <c r="S231" s="83"/>
      <c r="T231" s="83"/>
      <c r="U231" s="83"/>
      <c r="V231" s="83"/>
      <c r="W231" s="83"/>
      <c r="X231" s="83"/>
      <c r="Y231" s="83"/>
      <c r="Z231" s="83"/>
    </row>
    <row r="232" ht="17.25" customHeight="1">
      <c r="A232" s="83"/>
      <c r="B232" s="83"/>
      <c r="C232" s="83"/>
      <c r="D232" s="83"/>
      <c r="E232" s="83"/>
      <c r="F232" s="83"/>
      <c r="G232" s="83"/>
      <c r="H232" s="83"/>
      <c r="I232" s="83"/>
      <c r="J232" s="83"/>
      <c r="K232" s="83"/>
      <c r="L232" s="83"/>
      <c r="M232" s="151"/>
      <c r="N232" s="152"/>
      <c r="O232" s="83"/>
      <c r="P232" s="83"/>
      <c r="Q232" s="83"/>
      <c r="R232" s="83"/>
      <c r="S232" s="83"/>
      <c r="T232" s="83"/>
      <c r="U232" s="83"/>
      <c r="V232" s="83"/>
      <c r="W232" s="83"/>
      <c r="X232" s="83"/>
      <c r="Y232" s="83"/>
      <c r="Z232" s="83"/>
    </row>
    <row r="233" ht="17.25" customHeight="1">
      <c r="A233" s="83"/>
      <c r="B233" s="83"/>
      <c r="C233" s="83"/>
      <c r="D233" s="83"/>
      <c r="E233" s="83"/>
      <c r="F233" s="83"/>
      <c r="G233" s="83"/>
      <c r="H233" s="83"/>
      <c r="I233" s="83"/>
      <c r="J233" s="83"/>
      <c r="K233" s="83"/>
      <c r="L233" s="83"/>
      <c r="M233" s="151"/>
      <c r="N233" s="152"/>
      <c r="O233" s="83"/>
      <c r="P233" s="83"/>
      <c r="Q233" s="83"/>
      <c r="R233" s="83"/>
      <c r="S233" s="83"/>
      <c r="T233" s="83"/>
      <c r="U233" s="83"/>
      <c r="V233" s="83"/>
      <c r="W233" s="83"/>
      <c r="X233" s="83"/>
      <c r="Y233" s="83"/>
      <c r="Z233" s="83"/>
    </row>
    <row r="234" ht="17.25" customHeight="1">
      <c r="A234" s="83"/>
      <c r="B234" s="83"/>
      <c r="C234" s="83"/>
      <c r="D234" s="83"/>
      <c r="E234" s="83"/>
      <c r="F234" s="83"/>
      <c r="G234" s="83"/>
      <c r="H234" s="83"/>
      <c r="I234" s="83"/>
      <c r="J234" s="83"/>
      <c r="K234" s="83"/>
      <c r="L234" s="83"/>
      <c r="M234" s="151"/>
      <c r="N234" s="152"/>
      <c r="O234" s="83"/>
      <c r="P234" s="83"/>
      <c r="Q234" s="83"/>
      <c r="R234" s="83"/>
      <c r="S234" s="83"/>
      <c r="T234" s="83"/>
      <c r="U234" s="83"/>
      <c r="V234" s="83"/>
      <c r="W234" s="83"/>
      <c r="X234" s="83"/>
      <c r="Y234" s="83"/>
      <c r="Z234" s="83"/>
    </row>
    <row r="235" ht="17.25" customHeight="1">
      <c r="A235" s="83"/>
      <c r="B235" s="83"/>
      <c r="C235" s="83"/>
      <c r="D235" s="83"/>
      <c r="E235" s="83"/>
      <c r="F235" s="83"/>
      <c r="G235" s="83"/>
      <c r="H235" s="83"/>
      <c r="I235" s="83"/>
      <c r="J235" s="83"/>
      <c r="K235" s="83"/>
      <c r="L235" s="83"/>
      <c r="M235" s="151"/>
      <c r="N235" s="152"/>
      <c r="O235" s="83"/>
      <c r="P235" s="83"/>
      <c r="Q235" s="83"/>
      <c r="R235" s="83"/>
      <c r="S235" s="83"/>
      <c r="T235" s="83"/>
      <c r="U235" s="83"/>
      <c r="V235" s="83"/>
      <c r="W235" s="83"/>
      <c r="X235" s="83"/>
      <c r="Y235" s="83"/>
      <c r="Z235" s="83"/>
    </row>
    <row r="236" ht="17.25" customHeight="1">
      <c r="A236" s="83"/>
      <c r="B236" s="83"/>
      <c r="C236" s="83"/>
      <c r="D236" s="83"/>
      <c r="E236" s="83"/>
      <c r="F236" s="83"/>
      <c r="G236" s="83"/>
      <c r="H236" s="83"/>
      <c r="I236" s="83"/>
      <c r="J236" s="83"/>
      <c r="K236" s="83"/>
      <c r="L236" s="83"/>
      <c r="M236" s="151"/>
      <c r="N236" s="152"/>
      <c r="O236" s="83"/>
      <c r="P236" s="83"/>
      <c r="Q236" s="83"/>
      <c r="R236" s="83"/>
      <c r="S236" s="83"/>
      <c r="T236" s="83"/>
      <c r="U236" s="83"/>
      <c r="V236" s="83"/>
      <c r="W236" s="83"/>
      <c r="X236" s="83"/>
      <c r="Y236" s="83"/>
      <c r="Z236" s="83"/>
    </row>
    <row r="237" ht="17.25" customHeight="1">
      <c r="A237" s="83"/>
      <c r="B237" s="83"/>
      <c r="C237" s="83"/>
      <c r="D237" s="83"/>
      <c r="E237" s="83"/>
      <c r="F237" s="83"/>
      <c r="G237" s="83"/>
      <c r="H237" s="83"/>
      <c r="I237" s="83"/>
      <c r="J237" s="83"/>
      <c r="K237" s="83"/>
      <c r="L237" s="83"/>
      <c r="M237" s="151"/>
      <c r="N237" s="152"/>
      <c r="O237" s="83"/>
      <c r="P237" s="83"/>
      <c r="Q237" s="83"/>
      <c r="R237" s="83"/>
      <c r="S237" s="83"/>
      <c r="T237" s="83"/>
      <c r="U237" s="83"/>
      <c r="V237" s="83"/>
      <c r="W237" s="83"/>
      <c r="X237" s="83"/>
      <c r="Y237" s="83"/>
      <c r="Z237" s="83"/>
    </row>
    <row r="238" ht="17.25" customHeight="1">
      <c r="A238" s="83"/>
      <c r="B238" s="83"/>
      <c r="C238" s="83"/>
      <c r="D238" s="83"/>
      <c r="E238" s="83"/>
      <c r="F238" s="83"/>
      <c r="G238" s="83"/>
      <c r="H238" s="83"/>
      <c r="I238" s="83"/>
      <c r="J238" s="83"/>
      <c r="K238" s="83"/>
      <c r="L238" s="83"/>
      <c r="M238" s="151"/>
      <c r="N238" s="152"/>
      <c r="O238" s="83"/>
      <c r="P238" s="83"/>
      <c r="Q238" s="83"/>
      <c r="R238" s="83"/>
      <c r="S238" s="83"/>
      <c r="T238" s="83"/>
      <c r="U238" s="83"/>
      <c r="V238" s="83"/>
      <c r="W238" s="83"/>
      <c r="X238" s="83"/>
      <c r="Y238" s="83"/>
      <c r="Z238" s="83"/>
    </row>
    <row r="239" ht="17.25" customHeight="1">
      <c r="A239" s="83"/>
      <c r="B239" s="83"/>
      <c r="C239" s="83"/>
      <c r="D239" s="83"/>
      <c r="E239" s="83"/>
      <c r="F239" s="83"/>
      <c r="G239" s="83"/>
      <c r="H239" s="83"/>
      <c r="I239" s="83"/>
      <c r="J239" s="83"/>
      <c r="K239" s="83"/>
      <c r="L239" s="83"/>
      <c r="M239" s="151"/>
      <c r="N239" s="152"/>
      <c r="O239" s="83"/>
      <c r="P239" s="83"/>
      <c r="Q239" s="83"/>
      <c r="R239" s="83"/>
      <c r="S239" s="83"/>
      <c r="T239" s="83"/>
      <c r="U239" s="83"/>
      <c r="V239" s="83"/>
      <c r="W239" s="83"/>
      <c r="X239" s="83"/>
      <c r="Y239" s="83"/>
      <c r="Z239" s="83"/>
    </row>
    <row r="240" ht="17.25" customHeight="1">
      <c r="A240" s="83"/>
      <c r="B240" s="83"/>
      <c r="C240" s="83"/>
      <c r="D240" s="83"/>
      <c r="E240" s="83"/>
      <c r="F240" s="83"/>
      <c r="G240" s="83"/>
      <c r="H240" s="83"/>
      <c r="I240" s="83"/>
      <c r="J240" s="83"/>
      <c r="K240" s="83"/>
      <c r="L240" s="83"/>
      <c r="M240" s="151"/>
      <c r="N240" s="152"/>
      <c r="O240" s="83"/>
      <c r="P240" s="83"/>
      <c r="Q240" s="83"/>
      <c r="R240" s="83"/>
      <c r="S240" s="83"/>
      <c r="T240" s="83"/>
      <c r="U240" s="83"/>
      <c r="V240" s="83"/>
      <c r="W240" s="83"/>
      <c r="X240" s="83"/>
      <c r="Y240" s="83"/>
      <c r="Z240" s="83"/>
    </row>
    <row r="241" ht="17.25" customHeight="1">
      <c r="A241" s="83"/>
      <c r="B241" s="83"/>
      <c r="C241" s="83"/>
      <c r="D241" s="83"/>
      <c r="E241" s="83"/>
      <c r="F241" s="83"/>
      <c r="G241" s="83"/>
      <c r="H241" s="83"/>
      <c r="I241" s="83"/>
      <c r="J241" s="83"/>
      <c r="K241" s="83"/>
      <c r="L241" s="83"/>
      <c r="M241" s="151"/>
      <c r="N241" s="152"/>
      <c r="O241" s="83"/>
      <c r="P241" s="83"/>
      <c r="Q241" s="83"/>
      <c r="R241" s="83"/>
      <c r="S241" s="83"/>
      <c r="T241" s="83"/>
      <c r="U241" s="83"/>
      <c r="V241" s="83"/>
      <c r="W241" s="83"/>
      <c r="X241" s="83"/>
      <c r="Y241" s="83"/>
      <c r="Z241" s="83"/>
    </row>
    <row r="242" ht="17.25" customHeight="1">
      <c r="A242" s="83"/>
      <c r="B242" s="83"/>
      <c r="C242" s="83"/>
      <c r="D242" s="83"/>
      <c r="E242" s="83"/>
      <c r="F242" s="83"/>
      <c r="G242" s="83"/>
      <c r="H242" s="83"/>
      <c r="I242" s="83"/>
      <c r="J242" s="83"/>
      <c r="K242" s="83"/>
      <c r="L242" s="83"/>
      <c r="M242" s="151"/>
      <c r="N242" s="152"/>
      <c r="O242" s="83"/>
      <c r="P242" s="83"/>
      <c r="Q242" s="83"/>
      <c r="R242" s="83"/>
      <c r="S242" s="83"/>
      <c r="T242" s="83"/>
      <c r="U242" s="83"/>
      <c r="V242" s="83"/>
      <c r="W242" s="83"/>
      <c r="X242" s="83"/>
      <c r="Y242" s="83"/>
      <c r="Z242" s="83"/>
    </row>
    <row r="243" ht="17.25" customHeight="1">
      <c r="A243" s="83"/>
      <c r="B243" s="83"/>
      <c r="C243" s="83"/>
      <c r="D243" s="83"/>
      <c r="E243" s="83"/>
      <c r="F243" s="83"/>
      <c r="G243" s="83"/>
      <c r="H243" s="83"/>
      <c r="I243" s="83"/>
      <c r="J243" s="83"/>
      <c r="K243" s="83"/>
      <c r="L243" s="83"/>
      <c r="M243" s="151"/>
      <c r="N243" s="152"/>
      <c r="O243" s="83"/>
      <c r="P243" s="83"/>
      <c r="Q243" s="83"/>
      <c r="R243" s="83"/>
      <c r="S243" s="83"/>
      <c r="T243" s="83"/>
      <c r="U243" s="83"/>
      <c r="V243" s="83"/>
      <c r="W243" s="83"/>
      <c r="X243" s="83"/>
      <c r="Y243" s="83"/>
      <c r="Z243" s="83"/>
    </row>
    <row r="244" ht="17.25" customHeight="1">
      <c r="A244" s="83"/>
      <c r="B244" s="83"/>
      <c r="C244" s="83"/>
      <c r="D244" s="83"/>
      <c r="E244" s="83"/>
      <c r="F244" s="83"/>
      <c r="G244" s="83"/>
      <c r="H244" s="83"/>
      <c r="I244" s="83"/>
      <c r="J244" s="83"/>
      <c r="K244" s="83"/>
      <c r="L244" s="83"/>
      <c r="M244" s="151"/>
      <c r="N244" s="152"/>
      <c r="O244" s="83"/>
      <c r="P244" s="83"/>
      <c r="Q244" s="83"/>
      <c r="R244" s="83"/>
      <c r="S244" s="83"/>
      <c r="T244" s="83"/>
      <c r="U244" s="83"/>
      <c r="V244" s="83"/>
      <c r="W244" s="83"/>
      <c r="X244" s="83"/>
      <c r="Y244" s="83"/>
      <c r="Z244" s="83"/>
    </row>
    <row r="245" ht="17.25" customHeight="1">
      <c r="A245" s="83"/>
      <c r="B245" s="83"/>
      <c r="C245" s="83"/>
      <c r="D245" s="83"/>
      <c r="E245" s="83"/>
      <c r="F245" s="83"/>
      <c r="G245" s="83"/>
      <c r="H245" s="83"/>
      <c r="I245" s="83"/>
      <c r="J245" s="83"/>
      <c r="K245" s="83"/>
      <c r="L245" s="83"/>
      <c r="M245" s="151"/>
      <c r="N245" s="152"/>
      <c r="O245" s="83"/>
      <c r="P245" s="83"/>
      <c r="Q245" s="83"/>
      <c r="R245" s="83"/>
      <c r="S245" s="83"/>
      <c r="T245" s="83"/>
      <c r="U245" s="83"/>
      <c r="V245" s="83"/>
      <c r="W245" s="83"/>
      <c r="X245" s="83"/>
      <c r="Y245" s="83"/>
      <c r="Z245" s="83"/>
    </row>
    <row r="246" ht="17.25" customHeight="1">
      <c r="A246" s="83"/>
      <c r="B246" s="83"/>
      <c r="C246" s="83"/>
      <c r="D246" s="83"/>
      <c r="E246" s="83"/>
      <c r="F246" s="83"/>
      <c r="G246" s="83"/>
      <c r="H246" s="83"/>
      <c r="I246" s="83"/>
      <c r="J246" s="83"/>
      <c r="K246" s="83"/>
      <c r="L246" s="83"/>
      <c r="M246" s="151"/>
      <c r="N246" s="152"/>
      <c r="O246" s="83"/>
      <c r="P246" s="83"/>
      <c r="Q246" s="83"/>
      <c r="R246" s="83"/>
      <c r="S246" s="83"/>
      <c r="T246" s="83"/>
      <c r="U246" s="83"/>
      <c r="V246" s="83"/>
      <c r="W246" s="83"/>
      <c r="X246" s="83"/>
      <c r="Y246" s="83"/>
      <c r="Z246" s="83"/>
    </row>
    <row r="247" ht="17.25" customHeight="1">
      <c r="A247" s="83"/>
      <c r="B247" s="83"/>
      <c r="C247" s="83"/>
      <c r="D247" s="83"/>
      <c r="E247" s="83"/>
      <c r="F247" s="83"/>
      <c r="G247" s="83"/>
      <c r="H247" s="83"/>
      <c r="I247" s="83"/>
      <c r="J247" s="83"/>
      <c r="K247" s="83"/>
      <c r="L247" s="83"/>
      <c r="M247" s="151"/>
      <c r="N247" s="152"/>
      <c r="O247" s="83"/>
      <c r="P247" s="83"/>
      <c r="Q247" s="83"/>
      <c r="R247" s="83"/>
      <c r="S247" s="83"/>
      <c r="T247" s="83"/>
      <c r="U247" s="83"/>
      <c r="V247" s="83"/>
      <c r="W247" s="83"/>
      <c r="X247" s="83"/>
      <c r="Y247" s="83"/>
      <c r="Z247" s="83"/>
    </row>
    <row r="248" ht="17.25" customHeight="1">
      <c r="A248" s="83"/>
      <c r="B248" s="83"/>
      <c r="C248" s="83"/>
      <c r="D248" s="83"/>
      <c r="E248" s="83"/>
      <c r="F248" s="83"/>
      <c r="G248" s="83"/>
      <c r="H248" s="83"/>
      <c r="I248" s="83"/>
      <c r="J248" s="83"/>
      <c r="K248" s="83"/>
      <c r="L248" s="83"/>
      <c r="M248" s="151"/>
      <c r="N248" s="152"/>
      <c r="O248" s="83"/>
      <c r="P248" s="83"/>
      <c r="Q248" s="83"/>
      <c r="R248" s="83"/>
      <c r="S248" s="83"/>
      <c r="T248" s="83"/>
      <c r="U248" s="83"/>
      <c r="V248" s="83"/>
      <c r="W248" s="83"/>
      <c r="X248" s="83"/>
      <c r="Y248" s="83"/>
      <c r="Z248" s="83"/>
    </row>
    <row r="249" ht="17.25" customHeight="1">
      <c r="A249" s="83"/>
      <c r="B249" s="83"/>
      <c r="C249" s="83"/>
      <c r="D249" s="83"/>
      <c r="E249" s="83"/>
      <c r="F249" s="83"/>
      <c r="G249" s="83"/>
      <c r="H249" s="83"/>
      <c r="I249" s="83"/>
      <c r="J249" s="83"/>
      <c r="K249" s="83"/>
      <c r="L249" s="83"/>
      <c r="M249" s="151"/>
      <c r="N249" s="152"/>
      <c r="O249" s="83"/>
      <c r="P249" s="83"/>
      <c r="Q249" s="83"/>
      <c r="R249" s="83"/>
      <c r="S249" s="83"/>
      <c r="T249" s="83"/>
      <c r="U249" s="83"/>
      <c r="V249" s="83"/>
      <c r="W249" s="83"/>
      <c r="X249" s="83"/>
      <c r="Y249" s="83"/>
      <c r="Z249" s="83"/>
    </row>
    <row r="250" ht="17.25" customHeight="1">
      <c r="A250" s="83"/>
      <c r="B250" s="83"/>
      <c r="C250" s="83"/>
      <c r="D250" s="83"/>
      <c r="E250" s="83"/>
      <c r="F250" s="83"/>
      <c r="G250" s="83"/>
      <c r="H250" s="83"/>
      <c r="I250" s="83"/>
      <c r="J250" s="83"/>
      <c r="K250" s="83"/>
      <c r="L250" s="83"/>
      <c r="M250" s="151"/>
      <c r="N250" s="152"/>
      <c r="O250" s="83"/>
      <c r="P250" s="83"/>
      <c r="Q250" s="83"/>
      <c r="R250" s="83"/>
      <c r="S250" s="83"/>
      <c r="T250" s="83"/>
      <c r="U250" s="83"/>
      <c r="V250" s="83"/>
      <c r="W250" s="83"/>
      <c r="X250" s="83"/>
      <c r="Y250" s="83"/>
      <c r="Z250" s="83"/>
    </row>
    <row r="251" ht="17.25" customHeight="1">
      <c r="A251" s="83"/>
      <c r="B251" s="83"/>
      <c r="C251" s="83"/>
      <c r="D251" s="83"/>
      <c r="E251" s="83"/>
      <c r="F251" s="83"/>
      <c r="G251" s="83"/>
      <c r="H251" s="83"/>
      <c r="I251" s="83"/>
      <c r="J251" s="83"/>
      <c r="K251" s="83"/>
      <c r="L251" s="83"/>
      <c r="M251" s="151"/>
      <c r="N251" s="152"/>
      <c r="O251" s="83"/>
      <c r="P251" s="83"/>
      <c r="Q251" s="83"/>
      <c r="R251" s="83"/>
      <c r="S251" s="83"/>
      <c r="T251" s="83"/>
      <c r="U251" s="83"/>
      <c r="V251" s="83"/>
      <c r="W251" s="83"/>
      <c r="X251" s="83"/>
      <c r="Y251" s="83"/>
      <c r="Z251" s="83"/>
    </row>
    <row r="252" ht="17.25" customHeight="1">
      <c r="A252" s="83"/>
      <c r="B252" s="83"/>
      <c r="C252" s="83"/>
      <c r="D252" s="83"/>
      <c r="E252" s="83"/>
      <c r="F252" s="83"/>
      <c r="G252" s="83"/>
      <c r="H252" s="83"/>
      <c r="I252" s="83"/>
      <c r="J252" s="83"/>
      <c r="K252" s="83"/>
      <c r="L252" s="83"/>
      <c r="M252" s="151"/>
      <c r="N252" s="152"/>
      <c r="O252" s="83"/>
      <c r="P252" s="83"/>
      <c r="Q252" s="83"/>
      <c r="R252" s="83"/>
      <c r="S252" s="83"/>
      <c r="T252" s="83"/>
      <c r="U252" s="83"/>
      <c r="V252" s="83"/>
      <c r="W252" s="83"/>
      <c r="X252" s="83"/>
      <c r="Y252" s="83"/>
      <c r="Z252" s="83"/>
    </row>
    <row r="253" ht="17.25" customHeight="1">
      <c r="A253" s="83"/>
      <c r="B253" s="83"/>
      <c r="C253" s="83"/>
      <c r="D253" s="83"/>
      <c r="E253" s="83"/>
      <c r="F253" s="83"/>
      <c r="G253" s="83"/>
      <c r="H253" s="83"/>
      <c r="I253" s="83"/>
      <c r="J253" s="83"/>
      <c r="K253" s="83"/>
      <c r="L253" s="83"/>
      <c r="M253" s="151"/>
      <c r="N253" s="152"/>
      <c r="O253" s="83"/>
      <c r="P253" s="83"/>
      <c r="Q253" s="83"/>
      <c r="R253" s="83"/>
      <c r="S253" s="83"/>
      <c r="T253" s="83"/>
      <c r="U253" s="83"/>
      <c r="V253" s="83"/>
      <c r="W253" s="83"/>
      <c r="X253" s="83"/>
      <c r="Y253" s="83"/>
      <c r="Z253" s="83"/>
    </row>
    <row r="254" ht="17.25" customHeight="1">
      <c r="A254" s="83"/>
      <c r="B254" s="83"/>
      <c r="C254" s="83"/>
      <c r="D254" s="83"/>
      <c r="E254" s="83"/>
      <c r="F254" s="83"/>
      <c r="G254" s="83"/>
      <c r="H254" s="83"/>
      <c r="I254" s="83"/>
      <c r="J254" s="83"/>
      <c r="K254" s="83"/>
      <c r="L254" s="83"/>
      <c r="M254" s="151"/>
      <c r="N254" s="152"/>
      <c r="O254" s="83"/>
      <c r="P254" s="83"/>
      <c r="Q254" s="83"/>
      <c r="R254" s="83"/>
      <c r="S254" s="83"/>
      <c r="T254" s="83"/>
      <c r="U254" s="83"/>
      <c r="V254" s="83"/>
      <c r="W254" s="83"/>
      <c r="X254" s="83"/>
      <c r="Y254" s="83"/>
      <c r="Z254" s="83"/>
    </row>
    <row r="255" ht="17.25" customHeight="1">
      <c r="A255" s="83"/>
      <c r="B255" s="83"/>
      <c r="C255" s="83"/>
      <c r="D255" s="83"/>
      <c r="E255" s="83"/>
      <c r="F255" s="83"/>
      <c r="G255" s="83"/>
      <c r="H255" s="83"/>
      <c r="I255" s="83"/>
      <c r="J255" s="83"/>
      <c r="K255" s="83"/>
      <c r="L255" s="83"/>
      <c r="M255" s="151"/>
      <c r="N255" s="152"/>
      <c r="O255" s="83"/>
      <c r="P255" s="83"/>
      <c r="Q255" s="83"/>
      <c r="R255" s="83"/>
      <c r="S255" s="83"/>
      <c r="T255" s="83"/>
      <c r="U255" s="83"/>
      <c r="V255" s="83"/>
      <c r="W255" s="83"/>
      <c r="X255" s="83"/>
      <c r="Y255" s="83"/>
      <c r="Z255" s="83"/>
    </row>
    <row r="256" ht="17.25" customHeight="1">
      <c r="A256" s="83"/>
      <c r="B256" s="83"/>
      <c r="C256" s="83"/>
      <c r="D256" s="83"/>
      <c r="E256" s="83"/>
      <c r="F256" s="83"/>
      <c r="G256" s="83"/>
      <c r="H256" s="83"/>
      <c r="I256" s="83"/>
      <c r="J256" s="83"/>
      <c r="K256" s="83"/>
      <c r="L256" s="83"/>
      <c r="M256" s="151"/>
      <c r="N256" s="152"/>
      <c r="O256" s="83"/>
      <c r="P256" s="83"/>
      <c r="Q256" s="83"/>
      <c r="R256" s="83"/>
      <c r="S256" s="83"/>
      <c r="T256" s="83"/>
      <c r="U256" s="83"/>
      <c r="V256" s="83"/>
      <c r="W256" s="83"/>
      <c r="X256" s="83"/>
      <c r="Y256" s="83"/>
      <c r="Z256" s="83"/>
    </row>
    <row r="257" ht="17.25" customHeight="1">
      <c r="A257" s="83"/>
      <c r="B257" s="83"/>
      <c r="C257" s="83"/>
      <c r="D257" s="83"/>
      <c r="E257" s="83"/>
      <c r="F257" s="83"/>
      <c r="G257" s="83"/>
      <c r="H257" s="83"/>
      <c r="I257" s="83"/>
      <c r="J257" s="83"/>
      <c r="K257" s="83"/>
      <c r="L257" s="83"/>
      <c r="M257" s="151"/>
      <c r="N257" s="152"/>
      <c r="O257" s="83"/>
      <c r="P257" s="83"/>
      <c r="Q257" s="83"/>
      <c r="R257" s="83"/>
      <c r="S257" s="83"/>
      <c r="T257" s="83"/>
      <c r="U257" s="83"/>
      <c r="V257" s="83"/>
      <c r="W257" s="83"/>
      <c r="X257" s="83"/>
      <c r="Y257" s="83"/>
      <c r="Z257" s="83"/>
    </row>
    <row r="258" ht="17.25" customHeight="1">
      <c r="A258" s="83"/>
      <c r="B258" s="83"/>
      <c r="C258" s="83"/>
      <c r="D258" s="83"/>
      <c r="E258" s="83"/>
      <c r="F258" s="83"/>
      <c r="G258" s="83"/>
      <c r="H258" s="83"/>
      <c r="I258" s="83"/>
      <c r="J258" s="83"/>
      <c r="K258" s="83"/>
      <c r="L258" s="83"/>
      <c r="M258" s="151"/>
      <c r="N258" s="152"/>
      <c r="O258" s="83"/>
      <c r="P258" s="83"/>
      <c r="Q258" s="83"/>
      <c r="R258" s="83"/>
      <c r="S258" s="83"/>
      <c r="T258" s="83"/>
      <c r="U258" s="83"/>
      <c r="V258" s="83"/>
      <c r="W258" s="83"/>
      <c r="X258" s="83"/>
      <c r="Y258" s="83"/>
      <c r="Z258" s="83"/>
    </row>
    <row r="259" ht="17.25" customHeight="1">
      <c r="A259" s="83"/>
      <c r="B259" s="83"/>
      <c r="C259" s="83"/>
      <c r="D259" s="83"/>
      <c r="E259" s="83"/>
      <c r="F259" s="83"/>
      <c r="G259" s="83"/>
      <c r="H259" s="83"/>
      <c r="I259" s="83"/>
      <c r="J259" s="83"/>
      <c r="K259" s="83"/>
      <c r="L259" s="83"/>
      <c r="M259" s="151"/>
      <c r="N259" s="152"/>
      <c r="O259" s="83"/>
      <c r="P259" s="83"/>
      <c r="Q259" s="83"/>
      <c r="R259" s="83"/>
      <c r="S259" s="83"/>
      <c r="T259" s="83"/>
      <c r="U259" s="83"/>
      <c r="V259" s="83"/>
      <c r="W259" s="83"/>
      <c r="X259" s="83"/>
      <c r="Y259" s="83"/>
      <c r="Z259" s="83"/>
    </row>
    <row r="260" ht="17.25" customHeight="1">
      <c r="A260" s="83"/>
      <c r="B260" s="83"/>
      <c r="C260" s="83"/>
      <c r="D260" s="83"/>
      <c r="E260" s="83"/>
      <c r="F260" s="83"/>
      <c r="G260" s="83"/>
      <c r="H260" s="83"/>
      <c r="I260" s="83"/>
      <c r="J260" s="83"/>
      <c r="K260" s="83"/>
      <c r="L260" s="83"/>
      <c r="M260" s="151"/>
      <c r="N260" s="152"/>
      <c r="O260" s="83"/>
      <c r="P260" s="83"/>
      <c r="Q260" s="83"/>
      <c r="R260" s="83"/>
      <c r="S260" s="83"/>
      <c r="T260" s="83"/>
      <c r="U260" s="83"/>
      <c r="V260" s="83"/>
      <c r="W260" s="83"/>
      <c r="X260" s="83"/>
      <c r="Y260" s="83"/>
      <c r="Z260" s="83"/>
    </row>
    <row r="261" ht="17.25" customHeight="1">
      <c r="A261" s="83"/>
      <c r="B261" s="83"/>
      <c r="C261" s="83"/>
      <c r="D261" s="83"/>
      <c r="E261" s="83"/>
      <c r="F261" s="83"/>
      <c r="G261" s="83"/>
      <c r="H261" s="83"/>
      <c r="I261" s="83"/>
      <c r="J261" s="83"/>
      <c r="K261" s="83"/>
      <c r="L261" s="83"/>
      <c r="M261" s="151"/>
      <c r="N261" s="152"/>
      <c r="O261" s="83"/>
      <c r="P261" s="83"/>
      <c r="Q261" s="83"/>
      <c r="R261" s="83"/>
      <c r="S261" s="83"/>
      <c r="T261" s="83"/>
      <c r="U261" s="83"/>
      <c r="V261" s="83"/>
      <c r="W261" s="83"/>
      <c r="X261" s="83"/>
      <c r="Y261" s="83"/>
      <c r="Z261" s="83"/>
    </row>
    <row r="262" ht="17.25" customHeight="1">
      <c r="A262" s="83"/>
      <c r="B262" s="83"/>
      <c r="C262" s="83"/>
      <c r="D262" s="83"/>
      <c r="E262" s="83"/>
      <c r="F262" s="83"/>
      <c r="G262" s="83"/>
      <c r="H262" s="83"/>
      <c r="I262" s="83"/>
      <c r="J262" s="83"/>
      <c r="K262" s="83"/>
      <c r="L262" s="83"/>
      <c r="M262" s="151"/>
      <c r="N262" s="152"/>
      <c r="O262" s="83"/>
      <c r="P262" s="83"/>
      <c r="Q262" s="83"/>
      <c r="R262" s="83"/>
      <c r="S262" s="83"/>
      <c r="T262" s="83"/>
      <c r="U262" s="83"/>
      <c r="V262" s="83"/>
      <c r="W262" s="83"/>
      <c r="X262" s="83"/>
      <c r="Y262" s="83"/>
      <c r="Z262" s="83"/>
    </row>
    <row r="263" ht="17.25" customHeight="1">
      <c r="A263" s="83"/>
      <c r="B263" s="83"/>
      <c r="C263" s="83"/>
      <c r="D263" s="83"/>
      <c r="E263" s="83"/>
      <c r="F263" s="83"/>
      <c r="G263" s="83"/>
      <c r="H263" s="83"/>
      <c r="I263" s="83"/>
      <c r="J263" s="83"/>
      <c r="K263" s="83"/>
      <c r="L263" s="83"/>
      <c r="M263" s="151"/>
      <c r="N263" s="152"/>
      <c r="O263" s="83"/>
      <c r="P263" s="83"/>
      <c r="Q263" s="83"/>
      <c r="R263" s="83"/>
      <c r="S263" s="83"/>
      <c r="T263" s="83"/>
      <c r="U263" s="83"/>
      <c r="V263" s="83"/>
      <c r="W263" s="83"/>
      <c r="X263" s="83"/>
      <c r="Y263" s="83"/>
      <c r="Z263" s="83"/>
    </row>
    <row r="264" ht="17.25" customHeight="1">
      <c r="A264" s="83"/>
      <c r="B264" s="83"/>
      <c r="C264" s="83"/>
      <c r="D264" s="83"/>
      <c r="E264" s="83"/>
      <c r="F264" s="83"/>
      <c r="G264" s="83"/>
      <c r="H264" s="83"/>
      <c r="I264" s="83"/>
      <c r="J264" s="83"/>
      <c r="K264" s="83"/>
      <c r="L264" s="83"/>
      <c r="M264" s="151"/>
      <c r="N264" s="152"/>
      <c r="O264" s="83"/>
      <c r="P264" s="83"/>
      <c r="Q264" s="83"/>
      <c r="R264" s="83"/>
      <c r="S264" s="83"/>
      <c r="T264" s="83"/>
      <c r="U264" s="83"/>
      <c r="V264" s="83"/>
      <c r="W264" s="83"/>
      <c r="X264" s="83"/>
      <c r="Y264" s="83"/>
      <c r="Z264" s="83"/>
    </row>
    <row r="265" ht="17.25" customHeight="1">
      <c r="A265" s="83"/>
      <c r="B265" s="83"/>
      <c r="C265" s="83"/>
      <c r="D265" s="83"/>
      <c r="E265" s="83"/>
      <c r="F265" s="83"/>
      <c r="G265" s="83"/>
      <c r="H265" s="83"/>
      <c r="I265" s="83"/>
      <c r="J265" s="83"/>
      <c r="K265" s="83"/>
      <c r="L265" s="83"/>
      <c r="M265" s="151"/>
      <c r="N265" s="152"/>
      <c r="O265" s="83"/>
      <c r="P265" s="83"/>
      <c r="Q265" s="83"/>
      <c r="R265" s="83"/>
      <c r="S265" s="83"/>
      <c r="T265" s="83"/>
      <c r="U265" s="83"/>
      <c r="V265" s="83"/>
      <c r="W265" s="83"/>
      <c r="X265" s="83"/>
      <c r="Y265" s="83"/>
      <c r="Z265" s="83"/>
    </row>
    <row r="266" ht="17.25" customHeight="1">
      <c r="A266" s="83"/>
      <c r="B266" s="83"/>
      <c r="C266" s="83"/>
      <c r="D266" s="83"/>
      <c r="E266" s="83"/>
      <c r="F266" s="83"/>
      <c r="G266" s="83"/>
      <c r="H266" s="83"/>
      <c r="I266" s="83"/>
      <c r="J266" s="83"/>
      <c r="K266" s="83"/>
      <c r="L266" s="83"/>
      <c r="M266" s="151"/>
      <c r="N266" s="152"/>
      <c r="O266" s="83"/>
      <c r="P266" s="83"/>
      <c r="Q266" s="83"/>
      <c r="R266" s="83"/>
      <c r="S266" s="83"/>
      <c r="T266" s="83"/>
      <c r="U266" s="83"/>
      <c r="V266" s="83"/>
      <c r="W266" s="83"/>
      <c r="X266" s="83"/>
      <c r="Y266" s="83"/>
      <c r="Z266" s="83"/>
    </row>
    <row r="267" ht="17.25" customHeight="1">
      <c r="A267" s="83"/>
      <c r="B267" s="83"/>
      <c r="C267" s="83"/>
      <c r="D267" s="83"/>
      <c r="E267" s="83"/>
      <c r="F267" s="83"/>
      <c r="G267" s="83"/>
      <c r="H267" s="83"/>
      <c r="I267" s="83"/>
      <c r="J267" s="83"/>
      <c r="K267" s="83"/>
      <c r="L267" s="83"/>
      <c r="M267" s="151"/>
      <c r="N267" s="152"/>
      <c r="O267" s="83"/>
      <c r="P267" s="83"/>
      <c r="Q267" s="83"/>
      <c r="R267" s="83"/>
      <c r="S267" s="83"/>
      <c r="T267" s="83"/>
      <c r="U267" s="83"/>
      <c r="V267" s="83"/>
      <c r="W267" s="83"/>
      <c r="X267" s="83"/>
      <c r="Y267" s="83"/>
      <c r="Z267" s="83"/>
    </row>
    <row r="268" ht="17.25" customHeight="1">
      <c r="A268" s="83"/>
      <c r="B268" s="83"/>
      <c r="C268" s="83"/>
      <c r="D268" s="83"/>
      <c r="E268" s="83"/>
      <c r="F268" s="83"/>
      <c r="G268" s="83"/>
      <c r="H268" s="83"/>
      <c r="I268" s="83"/>
      <c r="J268" s="83"/>
      <c r="K268" s="83"/>
      <c r="L268" s="83"/>
      <c r="M268" s="151"/>
      <c r="N268" s="152"/>
      <c r="O268" s="83"/>
      <c r="P268" s="83"/>
      <c r="Q268" s="83"/>
      <c r="R268" s="83"/>
      <c r="S268" s="83"/>
      <c r="T268" s="83"/>
      <c r="U268" s="83"/>
      <c r="V268" s="83"/>
      <c r="W268" s="83"/>
      <c r="X268" s="83"/>
      <c r="Y268" s="83"/>
      <c r="Z268" s="83"/>
    </row>
    <row r="269" ht="17.25" customHeight="1">
      <c r="A269" s="83"/>
      <c r="B269" s="83"/>
      <c r="C269" s="83"/>
      <c r="D269" s="83"/>
      <c r="E269" s="83"/>
      <c r="F269" s="83"/>
      <c r="G269" s="83"/>
      <c r="H269" s="83"/>
      <c r="I269" s="83"/>
      <c r="J269" s="83"/>
      <c r="K269" s="83"/>
      <c r="L269" s="83"/>
      <c r="M269" s="151"/>
      <c r="N269" s="152"/>
      <c r="O269" s="83"/>
      <c r="P269" s="83"/>
      <c r="Q269" s="83"/>
      <c r="R269" s="83"/>
      <c r="S269" s="83"/>
      <c r="T269" s="83"/>
      <c r="U269" s="83"/>
      <c r="V269" s="83"/>
      <c r="W269" s="83"/>
      <c r="X269" s="83"/>
      <c r="Y269" s="83"/>
      <c r="Z269" s="83"/>
    </row>
    <row r="270" ht="17.25" customHeight="1">
      <c r="A270" s="83"/>
      <c r="B270" s="83"/>
      <c r="C270" s="83"/>
      <c r="D270" s="83"/>
      <c r="E270" s="83"/>
      <c r="F270" s="83"/>
      <c r="G270" s="83"/>
      <c r="H270" s="83"/>
      <c r="I270" s="83"/>
      <c r="J270" s="83"/>
      <c r="K270" s="83"/>
      <c r="L270" s="83"/>
      <c r="M270" s="151"/>
      <c r="N270" s="152"/>
      <c r="O270" s="83"/>
      <c r="P270" s="83"/>
      <c r="Q270" s="83"/>
      <c r="R270" s="83"/>
      <c r="S270" s="83"/>
      <c r="T270" s="83"/>
      <c r="U270" s="83"/>
      <c r="V270" s="83"/>
      <c r="W270" s="83"/>
      <c r="X270" s="83"/>
      <c r="Y270" s="83"/>
      <c r="Z270" s="83"/>
    </row>
    <row r="271" ht="17.25" customHeight="1">
      <c r="A271" s="83"/>
      <c r="B271" s="83"/>
      <c r="C271" s="83"/>
      <c r="D271" s="83"/>
      <c r="E271" s="83"/>
      <c r="F271" s="83"/>
      <c r="G271" s="83"/>
      <c r="H271" s="83"/>
      <c r="I271" s="83"/>
      <c r="J271" s="83"/>
      <c r="K271" s="83"/>
      <c r="L271" s="83"/>
      <c r="M271" s="151"/>
      <c r="N271" s="152"/>
      <c r="O271" s="83"/>
      <c r="P271" s="83"/>
      <c r="Q271" s="83"/>
      <c r="R271" s="83"/>
      <c r="S271" s="83"/>
      <c r="T271" s="83"/>
      <c r="U271" s="83"/>
      <c r="V271" s="83"/>
      <c r="W271" s="83"/>
      <c r="X271" s="83"/>
      <c r="Y271" s="83"/>
      <c r="Z271" s="83"/>
    </row>
    <row r="272" ht="17.25" customHeight="1">
      <c r="A272" s="83"/>
      <c r="B272" s="83"/>
      <c r="C272" s="83"/>
      <c r="D272" s="83"/>
      <c r="E272" s="83"/>
      <c r="F272" s="83"/>
      <c r="G272" s="83"/>
      <c r="H272" s="83"/>
      <c r="I272" s="83"/>
      <c r="J272" s="83"/>
      <c r="K272" s="83"/>
      <c r="L272" s="83"/>
      <c r="M272" s="151"/>
      <c r="N272" s="152"/>
      <c r="O272" s="83"/>
      <c r="P272" s="83"/>
      <c r="Q272" s="83"/>
      <c r="R272" s="83"/>
      <c r="S272" s="83"/>
      <c r="T272" s="83"/>
      <c r="U272" s="83"/>
      <c r="V272" s="83"/>
      <c r="W272" s="83"/>
      <c r="X272" s="83"/>
      <c r="Y272" s="83"/>
      <c r="Z272" s="83"/>
    </row>
    <row r="273" ht="17.25" customHeight="1">
      <c r="A273" s="83"/>
      <c r="B273" s="83"/>
      <c r="C273" s="83"/>
      <c r="D273" s="83"/>
      <c r="E273" s="83"/>
      <c r="F273" s="83"/>
      <c r="G273" s="83"/>
      <c r="H273" s="83"/>
      <c r="I273" s="83"/>
      <c r="J273" s="83"/>
      <c r="K273" s="83"/>
      <c r="L273" s="83"/>
      <c r="M273" s="151"/>
      <c r="N273" s="152"/>
      <c r="O273" s="83"/>
      <c r="P273" s="83"/>
      <c r="Q273" s="83"/>
      <c r="R273" s="83"/>
      <c r="S273" s="83"/>
      <c r="T273" s="83"/>
      <c r="U273" s="83"/>
      <c r="V273" s="83"/>
      <c r="W273" s="83"/>
      <c r="X273" s="83"/>
      <c r="Y273" s="83"/>
      <c r="Z273" s="83"/>
    </row>
    <row r="274" ht="17.25" customHeight="1">
      <c r="A274" s="83"/>
      <c r="B274" s="83"/>
      <c r="C274" s="83"/>
      <c r="D274" s="83"/>
      <c r="E274" s="83"/>
      <c r="F274" s="83"/>
      <c r="G274" s="83"/>
      <c r="H274" s="83"/>
      <c r="I274" s="83"/>
      <c r="J274" s="83"/>
      <c r="K274" s="83"/>
      <c r="L274" s="83"/>
      <c r="M274" s="151"/>
      <c r="N274" s="152"/>
      <c r="O274" s="83"/>
      <c r="P274" s="83"/>
      <c r="Q274" s="83"/>
      <c r="R274" s="83"/>
      <c r="S274" s="83"/>
      <c r="T274" s="83"/>
      <c r="U274" s="83"/>
      <c r="V274" s="83"/>
      <c r="W274" s="83"/>
      <c r="X274" s="83"/>
      <c r="Y274" s="83"/>
      <c r="Z274" s="83"/>
    </row>
    <row r="275" ht="17.25" customHeight="1">
      <c r="A275" s="83"/>
      <c r="B275" s="83"/>
      <c r="C275" s="83"/>
      <c r="D275" s="83"/>
      <c r="E275" s="83"/>
      <c r="F275" s="83"/>
      <c r="G275" s="83"/>
      <c r="H275" s="83"/>
      <c r="I275" s="83"/>
      <c r="J275" s="83"/>
      <c r="K275" s="83"/>
      <c r="L275" s="83"/>
      <c r="M275" s="151"/>
      <c r="N275" s="152"/>
      <c r="O275" s="83"/>
      <c r="P275" s="83"/>
      <c r="Q275" s="83"/>
      <c r="R275" s="83"/>
      <c r="S275" s="83"/>
      <c r="T275" s="83"/>
      <c r="U275" s="83"/>
      <c r="V275" s="83"/>
      <c r="W275" s="83"/>
      <c r="X275" s="83"/>
      <c r="Y275" s="83"/>
      <c r="Z275" s="83"/>
    </row>
    <row r="276" ht="17.25" customHeight="1">
      <c r="A276" s="83"/>
      <c r="B276" s="83"/>
      <c r="C276" s="83"/>
      <c r="D276" s="83"/>
      <c r="E276" s="83"/>
      <c r="F276" s="83"/>
      <c r="G276" s="83"/>
      <c r="H276" s="83"/>
      <c r="I276" s="83"/>
      <c r="J276" s="83"/>
      <c r="K276" s="83"/>
      <c r="L276" s="83"/>
      <c r="M276" s="151"/>
      <c r="N276" s="152"/>
      <c r="O276" s="83"/>
      <c r="P276" s="83"/>
      <c r="Q276" s="83"/>
      <c r="R276" s="83"/>
      <c r="S276" s="83"/>
      <c r="T276" s="83"/>
      <c r="U276" s="83"/>
      <c r="V276" s="83"/>
      <c r="W276" s="83"/>
      <c r="X276" s="83"/>
      <c r="Y276" s="83"/>
      <c r="Z276" s="83"/>
    </row>
    <row r="277" ht="17.25" customHeight="1">
      <c r="A277" s="83"/>
      <c r="B277" s="83"/>
      <c r="C277" s="83"/>
      <c r="D277" s="83"/>
      <c r="E277" s="83"/>
      <c r="F277" s="83"/>
      <c r="G277" s="83"/>
      <c r="H277" s="83"/>
      <c r="I277" s="83"/>
      <c r="J277" s="83"/>
      <c r="K277" s="83"/>
      <c r="L277" s="83"/>
      <c r="M277" s="151"/>
      <c r="N277" s="152"/>
      <c r="O277" s="83"/>
      <c r="P277" s="83"/>
      <c r="Q277" s="83"/>
      <c r="R277" s="83"/>
      <c r="S277" s="83"/>
      <c r="T277" s="83"/>
      <c r="U277" s="83"/>
      <c r="V277" s="83"/>
      <c r="W277" s="83"/>
      <c r="X277" s="83"/>
      <c r="Y277" s="83"/>
      <c r="Z277" s="83"/>
    </row>
    <row r="278" ht="17.25" customHeight="1">
      <c r="A278" s="83"/>
      <c r="B278" s="83"/>
      <c r="C278" s="83"/>
      <c r="D278" s="83"/>
      <c r="E278" s="83"/>
      <c r="F278" s="83"/>
      <c r="G278" s="83"/>
      <c r="H278" s="83"/>
      <c r="I278" s="83"/>
      <c r="J278" s="83"/>
      <c r="K278" s="83"/>
      <c r="L278" s="83"/>
      <c r="M278" s="151"/>
      <c r="N278" s="152"/>
      <c r="O278" s="83"/>
      <c r="P278" s="83"/>
      <c r="Q278" s="83"/>
      <c r="R278" s="83"/>
      <c r="S278" s="83"/>
      <c r="T278" s="83"/>
      <c r="U278" s="83"/>
      <c r="V278" s="83"/>
      <c r="W278" s="83"/>
      <c r="X278" s="83"/>
      <c r="Y278" s="83"/>
      <c r="Z278" s="83"/>
    </row>
    <row r="279" ht="17.25" customHeight="1">
      <c r="A279" s="83"/>
      <c r="B279" s="83"/>
      <c r="C279" s="83"/>
      <c r="D279" s="83"/>
      <c r="E279" s="83"/>
      <c r="F279" s="83"/>
      <c r="G279" s="83"/>
      <c r="H279" s="83"/>
      <c r="I279" s="83"/>
      <c r="J279" s="83"/>
      <c r="K279" s="83"/>
      <c r="L279" s="83"/>
      <c r="M279" s="151"/>
      <c r="N279" s="152"/>
      <c r="O279" s="83"/>
      <c r="P279" s="83"/>
      <c r="Q279" s="83"/>
      <c r="R279" s="83"/>
      <c r="S279" s="83"/>
      <c r="T279" s="83"/>
      <c r="U279" s="83"/>
      <c r="V279" s="83"/>
      <c r="W279" s="83"/>
      <c r="X279" s="83"/>
      <c r="Y279" s="83"/>
      <c r="Z279" s="83"/>
    </row>
    <row r="280" ht="17.25" customHeight="1">
      <c r="A280" s="83"/>
      <c r="B280" s="83"/>
      <c r="C280" s="83"/>
      <c r="D280" s="83"/>
      <c r="E280" s="83"/>
      <c r="F280" s="83"/>
      <c r="G280" s="83"/>
      <c r="H280" s="83"/>
      <c r="I280" s="83"/>
      <c r="J280" s="83"/>
      <c r="K280" s="83"/>
      <c r="L280" s="83"/>
      <c r="M280" s="151"/>
      <c r="N280" s="152"/>
      <c r="O280" s="83"/>
      <c r="P280" s="83"/>
      <c r="Q280" s="83"/>
      <c r="R280" s="83"/>
      <c r="S280" s="83"/>
      <c r="T280" s="83"/>
      <c r="U280" s="83"/>
      <c r="V280" s="83"/>
      <c r="W280" s="83"/>
      <c r="X280" s="83"/>
      <c r="Y280" s="83"/>
      <c r="Z280" s="83"/>
    </row>
    <row r="281" ht="17.25" customHeight="1">
      <c r="A281" s="83"/>
      <c r="B281" s="83"/>
      <c r="C281" s="83"/>
      <c r="D281" s="83"/>
      <c r="E281" s="83"/>
      <c r="F281" s="83"/>
      <c r="G281" s="83"/>
      <c r="H281" s="83"/>
      <c r="I281" s="83"/>
      <c r="J281" s="83"/>
      <c r="K281" s="83"/>
      <c r="L281" s="83"/>
      <c r="M281" s="151"/>
      <c r="N281" s="152"/>
      <c r="O281" s="83"/>
      <c r="P281" s="83"/>
      <c r="Q281" s="83"/>
      <c r="R281" s="83"/>
      <c r="S281" s="83"/>
      <c r="T281" s="83"/>
      <c r="U281" s="83"/>
      <c r="V281" s="83"/>
      <c r="W281" s="83"/>
      <c r="X281" s="83"/>
      <c r="Y281" s="83"/>
      <c r="Z281" s="83"/>
    </row>
    <row r="282" ht="17.25" customHeight="1">
      <c r="A282" s="83"/>
      <c r="B282" s="83"/>
      <c r="C282" s="83"/>
      <c r="D282" s="83"/>
      <c r="E282" s="83"/>
      <c r="F282" s="83"/>
      <c r="G282" s="83"/>
      <c r="H282" s="83"/>
      <c r="I282" s="83"/>
      <c r="J282" s="83"/>
      <c r="K282" s="83"/>
      <c r="L282" s="83"/>
      <c r="M282" s="151"/>
      <c r="N282" s="152"/>
      <c r="O282" s="83"/>
      <c r="P282" s="83"/>
      <c r="Q282" s="83"/>
      <c r="R282" s="83"/>
      <c r="S282" s="83"/>
      <c r="T282" s="83"/>
      <c r="U282" s="83"/>
      <c r="V282" s="83"/>
      <c r="W282" s="83"/>
      <c r="X282" s="83"/>
      <c r="Y282" s="83"/>
      <c r="Z282" s="83"/>
    </row>
    <row r="283" ht="17.25" customHeight="1">
      <c r="A283" s="83"/>
      <c r="B283" s="83"/>
      <c r="C283" s="83"/>
      <c r="D283" s="83"/>
      <c r="E283" s="83"/>
      <c r="F283" s="83"/>
      <c r="G283" s="83"/>
      <c r="H283" s="83"/>
      <c r="I283" s="83"/>
      <c r="J283" s="83"/>
      <c r="K283" s="83"/>
      <c r="L283" s="83"/>
      <c r="M283" s="151"/>
      <c r="N283" s="152"/>
      <c r="O283" s="83"/>
      <c r="P283" s="83"/>
      <c r="Q283" s="83"/>
      <c r="R283" s="83"/>
      <c r="S283" s="83"/>
      <c r="T283" s="83"/>
      <c r="U283" s="83"/>
      <c r="V283" s="83"/>
      <c r="W283" s="83"/>
      <c r="X283" s="83"/>
      <c r="Y283" s="83"/>
      <c r="Z283" s="83"/>
    </row>
    <row r="284" ht="17.25" customHeight="1">
      <c r="A284" s="83"/>
      <c r="B284" s="83"/>
      <c r="C284" s="83"/>
      <c r="D284" s="83"/>
      <c r="E284" s="83"/>
      <c r="F284" s="83"/>
      <c r="G284" s="83"/>
      <c r="H284" s="83"/>
      <c r="I284" s="83"/>
      <c r="J284" s="83"/>
      <c r="K284" s="83"/>
      <c r="L284" s="83"/>
      <c r="M284" s="151"/>
      <c r="N284" s="152"/>
      <c r="O284" s="83"/>
      <c r="P284" s="83"/>
      <c r="Q284" s="83"/>
      <c r="R284" s="83"/>
      <c r="S284" s="83"/>
      <c r="T284" s="83"/>
      <c r="U284" s="83"/>
      <c r="V284" s="83"/>
      <c r="W284" s="83"/>
      <c r="X284" s="83"/>
      <c r="Y284" s="83"/>
      <c r="Z284" s="83"/>
    </row>
    <row r="285" ht="17.25" customHeight="1">
      <c r="A285" s="83"/>
      <c r="B285" s="83"/>
      <c r="C285" s="83"/>
      <c r="D285" s="83"/>
      <c r="E285" s="83"/>
      <c r="F285" s="83"/>
      <c r="G285" s="83"/>
      <c r="H285" s="83"/>
      <c r="I285" s="83"/>
      <c r="J285" s="83"/>
      <c r="K285" s="83"/>
      <c r="L285" s="83"/>
      <c r="M285" s="151"/>
      <c r="N285" s="152"/>
      <c r="O285" s="83"/>
      <c r="P285" s="83"/>
      <c r="Q285" s="83"/>
      <c r="R285" s="83"/>
      <c r="S285" s="83"/>
      <c r="T285" s="83"/>
      <c r="U285" s="83"/>
      <c r="V285" s="83"/>
      <c r="W285" s="83"/>
      <c r="X285" s="83"/>
      <c r="Y285" s="83"/>
      <c r="Z285" s="83"/>
    </row>
    <row r="286" ht="17.25" customHeight="1">
      <c r="A286" s="83"/>
      <c r="B286" s="83"/>
      <c r="C286" s="83"/>
      <c r="D286" s="83"/>
      <c r="E286" s="83"/>
      <c r="F286" s="83"/>
      <c r="G286" s="83"/>
      <c r="H286" s="83"/>
      <c r="I286" s="83"/>
      <c r="J286" s="83"/>
      <c r="K286" s="83"/>
      <c r="L286" s="83"/>
      <c r="M286" s="151"/>
      <c r="N286" s="152"/>
      <c r="O286" s="83"/>
      <c r="P286" s="83"/>
      <c r="Q286" s="83"/>
      <c r="R286" s="83"/>
      <c r="S286" s="83"/>
      <c r="T286" s="83"/>
      <c r="U286" s="83"/>
      <c r="V286" s="83"/>
      <c r="W286" s="83"/>
      <c r="X286" s="83"/>
      <c r="Y286" s="83"/>
      <c r="Z286" s="83"/>
    </row>
    <row r="287" ht="17.25" customHeight="1">
      <c r="A287" s="83"/>
      <c r="B287" s="83"/>
      <c r="C287" s="83"/>
      <c r="D287" s="83"/>
      <c r="E287" s="83"/>
      <c r="F287" s="83"/>
      <c r="G287" s="83"/>
      <c r="H287" s="83"/>
      <c r="I287" s="83"/>
      <c r="J287" s="83"/>
      <c r="K287" s="83"/>
      <c r="L287" s="83"/>
      <c r="M287" s="151"/>
      <c r="N287" s="152"/>
      <c r="O287" s="83"/>
      <c r="P287" s="83"/>
      <c r="Q287" s="83"/>
      <c r="R287" s="83"/>
      <c r="S287" s="83"/>
      <c r="T287" s="83"/>
      <c r="U287" s="83"/>
      <c r="V287" s="83"/>
      <c r="W287" s="83"/>
      <c r="X287" s="83"/>
      <c r="Y287" s="83"/>
      <c r="Z287" s="83"/>
    </row>
    <row r="288" ht="17.25" customHeight="1">
      <c r="A288" s="83"/>
      <c r="B288" s="83"/>
      <c r="C288" s="83"/>
      <c r="D288" s="83"/>
      <c r="E288" s="83"/>
      <c r="F288" s="83"/>
      <c r="G288" s="83"/>
      <c r="H288" s="83"/>
      <c r="I288" s="83"/>
      <c r="J288" s="83"/>
      <c r="K288" s="83"/>
      <c r="L288" s="83"/>
      <c r="M288" s="151"/>
      <c r="N288" s="152"/>
      <c r="O288" s="83"/>
      <c r="P288" s="83"/>
      <c r="Q288" s="83"/>
      <c r="R288" s="83"/>
      <c r="S288" s="83"/>
      <c r="T288" s="83"/>
      <c r="U288" s="83"/>
      <c r="V288" s="83"/>
      <c r="W288" s="83"/>
      <c r="X288" s="83"/>
      <c r="Y288" s="83"/>
      <c r="Z288" s="83"/>
    </row>
    <row r="289" ht="17.25" customHeight="1">
      <c r="A289" s="83"/>
      <c r="B289" s="83"/>
      <c r="C289" s="83"/>
      <c r="D289" s="83"/>
      <c r="E289" s="83"/>
      <c r="F289" s="83"/>
      <c r="G289" s="83"/>
      <c r="H289" s="83"/>
      <c r="I289" s="83"/>
      <c r="J289" s="83"/>
      <c r="K289" s="83"/>
      <c r="L289" s="83"/>
      <c r="M289" s="151"/>
      <c r="N289" s="152"/>
      <c r="O289" s="83"/>
      <c r="P289" s="83"/>
      <c r="Q289" s="83"/>
      <c r="R289" s="83"/>
      <c r="S289" s="83"/>
      <c r="T289" s="83"/>
      <c r="U289" s="83"/>
      <c r="V289" s="83"/>
      <c r="W289" s="83"/>
      <c r="X289" s="83"/>
      <c r="Y289" s="83"/>
      <c r="Z289" s="83"/>
    </row>
    <row r="290" ht="17.25" customHeight="1">
      <c r="A290" s="83"/>
      <c r="B290" s="83"/>
      <c r="C290" s="83"/>
      <c r="D290" s="83"/>
      <c r="E290" s="83"/>
      <c r="F290" s="83"/>
      <c r="G290" s="83"/>
      <c r="H290" s="83"/>
      <c r="I290" s="83"/>
      <c r="J290" s="83"/>
      <c r="K290" s="83"/>
      <c r="L290" s="83"/>
      <c r="M290" s="151"/>
      <c r="N290" s="152"/>
      <c r="O290" s="83"/>
      <c r="P290" s="83"/>
      <c r="Q290" s="83"/>
      <c r="R290" s="83"/>
      <c r="S290" s="83"/>
      <c r="T290" s="83"/>
      <c r="U290" s="83"/>
      <c r="V290" s="83"/>
      <c r="W290" s="83"/>
      <c r="X290" s="83"/>
      <c r="Y290" s="83"/>
      <c r="Z290" s="83"/>
    </row>
    <row r="291" ht="17.25" customHeight="1">
      <c r="A291" s="83"/>
      <c r="B291" s="83"/>
      <c r="C291" s="83"/>
      <c r="D291" s="83"/>
      <c r="E291" s="83"/>
      <c r="F291" s="83"/>
      <c r="G291" s="83"/>
      <c r="H291" s="83"/>
      <c r="I291" s="83"/>
      <c r="J291" s="83"/>
      <c r="K291" s="83"/>
      <c r="L291" s="83"/>
      <c r="M291" s="151"/>
      <c r="N291" s="152"/>
      <c r="O291" s="83"/>
      <c r="P291" s="83"/>
      <c r="Q291" s="83"/>
      <c r="R291" s="83"/>
      <c r="S291" s="83"/>
      <c r="T291" s="83"/>
      <c r="U291" s="83"/>
      <c r="V291" s="83"/>
      <c r="W291" s="83"/>
      <c r="X291" s="83"/>
      <c r="Y291" s="83"/>
      <c r="Z291" s="83"/>
    </row>
    <row r="292" ht="17.25" customHeight="1">
      <c r="A292" s="83"/>
      <c r="B292" s="83"/>
      <c r="C292" s="83"/>
      <c r="D292" s="83"/>
      <c r="E292" s="83"/>
      <c r="F292" s="83"/>
      <c r="G292" s="83"/>
      <c r="H292" s="83"/>
      <c r="I292" s="83"/>
      <c r="J292" s="83"/>
      <c r="K292" s="83"/>
      <c r="L292" s="83"/>
      <c r="M292" s="151"/>
      <c r="N292" s="152"/>
      <c r="O292" s="83"/>
      <c r="P292" s="83"/>
      <c r="Q292" s="83"/>
      <c r="R292" s="83"/>
      <c r="S292" s="83"/>
      <c r="T292" s="83"/>
      <c r="U292" s="83"/>
      <c r="V292" s="83"/>
      <c r="W292" s="83"/>
      <c r="X292" s="83"/>
      <c r="Y292" s="83"/>
      <c r="Z292" s="83"/>
    </row>
    <row r="293" ht="17.25" customHeight="1">
      <c r="A293" s="83"/>
      <c r="B293" s="83"/>
      <c r="C293" s="83"/>
      <c r="D293" s="83"/>
      <c r="E293" s="83"/>
      <c r="F293" s="83"/>
      <c r="G293" s="83"/>
      <c r="H293" s="83"/>
      <c r="I293" s="83"/>
      <c r="J293" s="83"/>
      <c r="K293" s="83"/>
      <c r="L293" s="83"/>
      <c r="M293" s="151"/>
      <c r="N293" s="152"/>
      <c r="O293" s="83"/>
      <c r="P293" s="83"/>
      <c r="Q293" s="83"/>
      <c r="R293" s="83"/>
      <c r="S293" s="83"/>
      <c r="T293" s="83"/>
      <c r="U293" s="83"/>
      <c r="V293" s="83"/>
      <c r="W293" s="83"/>
      <c r="X293" s="83"/>
      <c r="Y293" s="83"/>
      <c r="Z293" s="83"/>
    </row>
    <row r="294" ht="17.25" customHeight="1">
      <c r="A294" s="83"/>
      <c r="B294" s="83"/>
      <c r="C294" s="83"/>
      <c r="D294" s="83"/>
      <c r="E294" s="83"/>
      <c r="F294" s="83"/>
      <c r="G294" s="83"/>
      <c r="H294" s="83"/>
      <c r="I294" s="83"/>
      <c r="J294" s="83"/>
      <c r="K294" s="83"/>
      <c r="L294" s="83"/>
      <c r="M294" s="151"/>
      <c r="N294" s="152"/>
      <c r="O294" s="83"/>
      <c r="P294" s="83"/>
      <c r="Q294" s="83"/>
      <c r="R294" s="83"/>
      <c r="S294" s="83"/>
      <c r="T294" s="83"/>
      <c r="U294" s="83"/>
      <c r="V294" s="83"/>
      <c r="W294" s="83"/>
      <c r="X294" s="83"/>
      <c r="Y294" s="83"/>
      <c r="Z294" s="83"/>
    </row>
    <row r="295" ht="17.25" customHeight="1">
      <c r="A295" s="83"/>
      <c r="B295" s="83"/>
      <c r="C295" s="83"/>
      <c r="D295" s="83"/>
      <c r="E295" s="83"/>
      <c r="F295" s="83"/>
      <c r="G295" s="83"/>
      <c r="H295" s="83"/>
      <c r="I295" s="83"/>
      <c r="J295" s="83"/>
      <c r="K295" s="83"/>
      <c r="L295" s="83"/>
      <c r="M295" s="151"/>
      <c r="N295" s="152"/>
      <c r="O295" s="83"/>
      <c r="P295" s="83"/>
      <c r="Q295" s="83"/>
      <c r="R295" s="83"/>
      <c r="S295" s="83"/>
      <c r="T295" s="83"/>
      <c r="U295" s="83"/>
      <c r="V295" s="83"/>
      <c r="W295" s="83"/>
      <c r="X295" s="83"/>
      <c r="Y295" s="83"/>
      <c r="Z295" s="83"/>
    </row>
    <row r="296" ht="17.25" customHeight="1">
      <c r="A296" s="83"/>
      <c r="B296" s="83"/>
      <c r="C296" s="83"/>
      <c r="D296" s="83"/>
      <c r="E296" s="83"/>
      <c r="F296" s="83"/>
      <c r="G296" s="83"/>
      <c r="H296" s="83"/>
      <c r="I296" s="83"/>
      <c r="J296" s="83"/>
      <c r="K296" s="83"/>
      <c r="L296" s="83"/>
      <c r="M296" s="151"/>
      <c r="N296" s="152"/>
      <c r="O296" s="83"/>
      <c r="P296" s="83"/>
      <c r="Q296" s="83"/>
      <c r="R296" s="83"/>
      <c r="S296" s="83"/>
      <c r="T296" s="83"/>
      <c r="U296" s="83"/>
      <c r="V296" s="83"/>
      <c r="W296" s="83"/>
      <c r="X296" s="83"/>
      <c r="Y296" s="83"/>
      <c r="Z296" s="83"/>
    </row>
    <row r="297" ht="17.25" customHeight="1">
      <c r="A297" s="83"/>
      <c r="B297" s="83"/>
      <c r="C297" s="83"/>
      <c r="D297" s="83"/>
      <c r="E297" s="83"/>
      <c r="F297" s="83"/>
      <c r="G297" s="83"/>
      <c r="H297" s="83"/>
      <c r="I297" s="83"/>
      <c r="J297" s="83"/>
      <c r="K297" s="83"/>
      <c r="L297" s="83"/>
      <c r="M297" s="151"/>
      <c r="N297" s="152"/>
      <c r="O297" s="83"/>
      <c r="P297" s="83"/>
      <c r="Q297" s="83"/>
      <c r="R297" s="83"/>
      <c r="S297" s="83"/>
      <c r="T297" s="83"/>
      <c r="U297" s="83"/>
      <c r="V297" s="83"/>
      <c r="W297" s="83"/>
      <c r="X297" s="83"/>
      <c r="Y297" s="83"/>
      <c r="Z297" s="83"/>
    </row>
    <row r="298" ht="17.25" customHeight="1">
      <c r="A298" s="83"/>
      <c r="B298" s="83"/>
      <c r="C298" s="83"/>
      <c r="D298" s="83"/>
      <c r="E298" s="83"/>
      <c r="F298" s="83"/>
      <c r="G298" s="83"/>
      <c r="H298" s="83"/>
      <c r="I298" s="83"/>
      <c r="J298" s="83"/>
      <c r="K298" s="83"/>
      <c r="L298" s="83"/>
      <c r="M298" s="151"/>
      <c r="N298" s="152"/>
      <c r="O298" s="83"/>
      <c r="P298" s="83"/>
      <c r="Q298" s="83"/>
      <c r="R298" s="83"/>
      <c r="S298" s="83"/>
      <c r="T298" s="83"/>
      <c r="U298" s="83"/>
      <c r="V298" s="83"/>
      <c r="W298" s="83"/>
      <c r="X298" s="83"/>
      <c r="Y298" s="83"/>
      <c r="Z298" s="83"/>
    </row>
    <row r="299" ht="17.25" customHeight="1">
      <c r="A299" s="83"/>
      <c r="B299" s="83"/>
      <c r="C299" s="83"/>
      <c r="D299" s="83"/>
      <c r="E299" s="83"/>
      <c r="F299" s="83"/>
      <c r="G299" s="83"/>
      <c r="H299" s="83"/>
      <c r="I299" s="83"/>
      <c r="J299" s="83"/>
      <c r="K299" s="83"/>
      <c r="L299" s="83"/>
      <c r="M299" s="151"/>
      <c r="N299" s="152"/>
      <c r="O299" s="83"/>
      <c r="P299" s="83"/>
      <c r="Q299" s="83"/>
      <c r="R299" s="83"/>
      <c r="S299" s="83"/>
      <c r="T299" s="83"/>
      <c r="U299" s="83"/>
      <c r="V299" s="83"/>
      <c r="W299" s="83"/>
      <c r="X299" s="83"/>
      <c r="Y299" s="83"/>
      <c r="Z299" s="83"/>
    </row>
    <row r="300" ht="17.25" customHeight="1">
      <c r="A300" s="83"/>
      <c r="B300" s="83"/>
      <c r="C300" s="83"/>
      <c r="D300" s="83"/>
      <c r="E300" s="83"/>
      <c r="F300" s="83"/>
      <c r="G300" s="83"/>
      <c r="H300" s="83"/>
      <c r="I300" s="83"/>
      <c r="J300" s="83"/>
      <c r="K300" s="83"/>
      <c r="L300" s="83"/>
      <c r="M300" s="151"/>
      <c r="N300" s="152"/>
      <c r="O300" s="83"/>
      <c r="P300" s="83"/>
      <c r="Q300" s="83"/>
      <c r="R300" s="83"/>
      <c r="S300" s="83"/>
      <c r="T300" s="83"/>
      <c r="U300" s="83"/>
      <c r="V300" s="83"/>
      <c r="W300" s="83"/>
      <c r="X300" s="83"/>
      <c r="Y300" s="83"/>
      <c r="Z300" s="83"/>
    </row>
  </sheetData>
  <mergeCells count="5">
    <mergeCell ref="AA1:AU2"/>
    <mergeCell ref="E3:F34"/>
    <mergeCell ref="T3:U34"/>
    <mergeCell ref="W3:Z34"/>
    <mergeCell ref="AA3:AU300"/>
  </mergeCells>
  <conditionalFormatting sqref="A3:A228">
    <cfRule type="colorScale" priority="1">
      <colorScale>
        <cfvo type="min"/>
        <cfvo type="percent" val="100"/>
        <color rgb="FFFFFFFF"/>
        <color rgb="FFE06666"/>
      </colorScale>
    </cfRule>
  </conditionalFormatting>
  <hyperlinks>
    <hyperlink display="↓" location="Wzrost!E35" ref="E3"/>
    <hyperlink display="↓" location="Wzrost!T35:U35" ref="T3"/>
    <hyperlink display="↓" location="Wzrost!W35:Z35" ref="W3"/>
  </hyperlink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6D01"/>
    <outlinePr summaryBelow="0" summaryRight="0"/>
  </sheetPr>
  <sheetViews>
    <sheetView workbookViewId="0"/>
  </sheetViews>
  <sheetFormatPr customHeight="1" defaultColWidth="14.43" defaultRowHeight="15.75"/>
  <cols>
    <col customWidth="1" min="1" max="1" width="3.29"/>
    <col customWidth="1" min="2" max="2" width="24.43"/>
    <col customWidth="1" min="3" max="3" width="20.43"/>
    <col customWidth="1" min="4" max="7" width="13.57"/>
    <col customWidth="1" min="8" max="8" width="10.86"/>
    <col customWidth="1" min="9" max="9" width="5.29"/>
    <col customWidth="1" min="10" max="10" width="14.43"/>
    <col customWidth="1" min="11" max="11" width="15.57"/>
    <col customWidth="1" min="12" max="12" width="7.57"/>
    <col customWidth="1" min="13" max="13" width="10.14"/>
    <col customWidth="1" min="14" max="14" width="13.86"/>
    <col customWidth="1" min="15" max="16" width="15.71"/>
    <col customWidth="1" min="17" max="17" width="16.43"/>
    <col customWidth="1" min="18" max="18" width="5.29"/>
    <col customWidth="1" min="22" max="22" width="20.43"/>
    <col customWidth="1" min="23" max="23" width="3.14"/>
  </cols>
  <sheetData>
    <row r="1" ht="13.5" customHeight="1">
      <c r="A1" s="153"/>
      <c r="B1" s="154"/>
    </row>
    <row r="2" ht="34.5" customHeight="1">
      <c r="B2" s="155" t="s">
        <v>67</v>
      </c>
      <c r="C2" s="156" t="s">
        <v>53</v>
      </c>
      <c r="D2" s="157" t="s">
        <v>68</v>
      </c>
      <c r="E2" s="158" t="s">
        <v>69</v>
      </c>
      <c r="F2" s="159" t="s">
        <v>70</v>
      </c>
      <c r="G2" s="160" t="s">
        <v>71</v>
      </c>
      <c r="H2" s="161" t="s">
        <v>72</v>
      </c>
      <c r="I2" s="162"/>
      <c r="J2" s="163" t="s">
        <v>73</v>
      </c>
      <c r="K2" s="164" t="s">
        <v>74</v>
      </c>
      <c r="L2" s="165"/>
      <c r="M2" s="166" t="s">
        <v>75</v>
      </c>
      <c r="N2" s="167" t="s">
        <v>76</v>
      </c>
      <c r="O2" s="168" t="s">
        <v>77</v>
      </c>
      <c r="P2" s="169" t="s">
        <v>78</v>
      </c>
      <c r="Q2" s="170" t="s">
        <v>79</v>
      </c>
      <c r="R2" s="165"/>
      <c r="S2" s="171" t="s">
        <v>62</v>
      </c>
      <c r="T2" s="172" t="s">
        <v>80</v>
      </c>
      <c r="U2" s="173" t="s">
        <v>65</v>
      </c>
      <c r="V2" s="174"/>
      <c r="W2" s="174"/>
    </row>
    <row r="3" ht="18.0" customHeight="1">
      <c r="A3" s="175" t="s">
        <v>13</v>
      </c>
      <c r="B3" s="176" t="s">
        <v>81</v>
      </c>
      <c r="C3" s="177">
        <f>'Wzrost w województwach'!HR32</f>
        <v>26773</v>
      </c>
      <c r="D3" s="178">
        <f>'Wzrost w województwach'!HR72</f>
        <v>627</v>
      </c>
      <c r="E3" s="179">
        <f>'Wzrost w województwach'!HR112</f>
        <v>21971</v>
      </c>
      <c r="F3" s="180">
        <f t="shared" ref="F3:F18" si="1">D3+E3</f>
        <v>22598</v>
      </c>
      <c r="G3" s="181">
        <f t="shared" ref="G3:G18" si="2">C3-(D3+E3)</f>
        <v>4175</v>
      </c>
      <c r="H3" s="182">
        <v>44118.0</v>
      </c>
      <c r="I3" s="162"/>
      <c r="J3" s="183">
        <f>'Wzrost w województwach'!HR9</f>
        <v>520</v>
      </c>
      <c r="K3" s="184">
        <f>'Wzrost w województwach'!HQ9</f>
        <v>441</v>
      </c>
      <c r="L3" s="165"/>
      <c r="M3" s="185">
        <v>4533565.0</v>
      </c>
      <c r="N3" s="186">
        <f t="shared" ref="N3:N19" si="3">C3/(M3/1000)</f>
        <v>5.905507035</v>
      </c>
      <c r="O3" s="186">
        <f t="shared" ref="O3:O19" si="4">D3/(M3/1000)</f>
        <v>0.1383017559</v>
      </c>
      <c r="P3" s="186">
        <f t="shared" ref="P3:P19" si="5">G3/(M3/1000)</f>
        <v>0.9209088212</v>
      </c>
      <c r="Q3" s="187">
        <f t="shared" ref="Q3:Q19" si="6">C3/D3</f>
        <v>42.70015949</v>
      </c>
      <c r="R3" s="165"/>
      <c r="S3" s="188">
        <f t="shared" ref="S3:S19" si="7">D3/C3</f>
        <v>0.02341911627</v>
      </c>
      <c r="T3" s="189">
        <f t="shared" ref="T3:T19" si="8">E3/C3</f>
        <v>0.8206401972</v>
      </c>
      <c r="U3" s="190">
        <f t="shared" ref="U3:U19" si="9">G3/C3</f>
        <v>0.1559406865</v>
      </c>
      <c r="V3" s="174"/>
      <c r="W3" s="174"/>
    </row>
    <row r="4" ht="18.0" customHeight="1">
      <c r="A4" s="175" t="s">
        <v>13</v>
      </c>
      <c r="B4" s="191" t="s">
        <v>82</v>
      </c>
      <c r="C4" s="177">
        <f>'Wzrost w województwach'!HR33</f>
        <v>19425</v>
      </c>
      <c r="D4" s="178">
        <f>'Wzrost w województwach'!HR73</f>
        <v>507</v>
      </c>
      <c r="E4" s="179">
        <f>'Wzrost w województwach'!HR113</f>
        <v>10789</v>
      </c>
      <c r="F4" s="192">
        <f t="shared" si="1"/>
        <v>11296</v>
      </c>
      <c r="G4" s="181">
        <f t="shared" si="2"/>
        <v>8129</v>
      </c>
      <c r="H4" s="182">
        <v>44118.0</v>
      </c>
      <c r="I4" s="162"/>
      <c r="J4" s="183">
        <f>'Wzrost w województwach'!HR10</f>
        <v>1188</v>
      </c>
      <c r="K4" s="184">
        <f>'Wzrost w województwach'!HQ10</f>
        <v>552</v>
      </c>
      <c r="L4" s="165"/>
      <c r="M4" s="193">
        <v>5403412.0</v>
      </c>
      <c r="N4" s="186">
        <f t="shared" si="3"/>
        <v>3.594950746</v>
      </c>
      <c r="O4" s="186">
        <f t="shared" si="4"/>
        <v>0.09382960248</v>
      </c>
      <c r="P4" s="186">
        <f t="shared" si="5"/>
        <v>1.5044198</v>
      </c>
      <c r="Q4" s="187">
        <f t="shared" si="6"/>
        <v>38.31360947</v>
      </c>
      <c r="R4" s="165"/>
      <c r="S4" s="188">
        <f t="shared" si="7"/>
        <v>0.0261003861</v>
      </c>
      <c r="T4" s="189">
        <f t="shared" si="8"/>
        <v>0.5554182754</v>
      </c>
      <c r="U4" s="190">
        <f t="shared" si="9"/>
        <v>0.4184813385</v>
      </c>
      <c r="V4" s="174"/>
      <c r="W4" s="174"/>
    </row>
    <row r="5" ht="18.0" customHeight="1">
      <c r="A5" s="175" t="s">
        <v>13</v>
      </c>
      <c r="B5" s="191" t="s">
        <v>83</v>
      </c>
      <c r="C5" s="177">
        <f>'Wzrost w województwach'!HR34</f>
        <v>18413</v>
      </c>
      <c r="D5" s="178">
        <f>'Wzrost w województwach'!HR74</f>
        <v>267</v>
      </c>
      <c r="E5" s="179">
        <f>'Wzrost w województwach'!HR114</f>
        <v>11060</v>
      </c>
      <c r="F5" s="192">
        <f t="shared" si="1"/>
        <v>11327</v>
      </c>
      <c r="G5" s="181">
        <f t="shared" si="2"/>
        <v>7086</v>
      </c>
      <c r="H5" s="182">
        <v>44118.0</v>
      </c>
      <c r="I5" s="162"/>
      <c r="J5" s="183">
        <f>'Wzrost w województwach'!HR11</f>
        <v>1137</v>
      </c>
      <c r="K5" s="184">
        <f>'Wzrost w województwach'!HQ11</f>
        <v>898</v>
      </c>
      <c r="L5" s="165"/>
      <c r="M5" s="185">
        <v>3400577.0</v>
      </c>
      <c r="N5" s="186">
        <f t="shared" si="3"/>
        <v>5.414669334</v>
      </c>
      <c r="O5" s="186">
        <f t="shared" si="4"/>
        <v>0.07851608712</v>
      </c>
      <c r="P5" s="186">
        <f t="shared" si="5"/>
        <v>2.08376402</v>
      </c>
      <c r="Q5" s="187">
        <f t="shared" si="6"/>
        <v>68.96254682</v>
      </c>
      <c r="R5" s="165"/>
      <c r="S5" s="188">
        <f t="shared" si="7"/>
        <v>0.01450062456</v>
      </c>
      <c r="T5" s="189">
        <f t="shared" si="8"/>
        <v>0.6006625754</v>
      </c>
      <c r="U5" s="190">
        <f t="shared" si="9"/>
        <v>0.3848368001</v>
      </c>
      <c r="V5" s="174"/>
      <c r="W5" s="174"/>
    </row>
    <row r="6" ht="18.0" customHeight="1">
      <c r="A6" s="175" t="s">
        <v>13</v>
      </c>
      <c r="B6" s="191" t="s">
        <v>84</v>
      </c>
      <c r="C6" s="177">
        <f>'Wzrost w województwach'!HR35</f>
        <v>12154</v>
      </c>
      <c r="D6" s="178">
        <f>'Wzrost w województwach'!HR75</f>
        <v>392</v>
      </c>
      <c r="E6" s="179">
        <f>'Wzrost w województwach'!HR115</f>
        <v>6821</v>
      </c>
      <c r="F6" s="192">
        <f t="shared" si="1"/>
        <v>7213</v>
      </c>
      <c r="G6" s="181">
        <f t="shared" si="2"/>
        <v>4941</v>
      </c>
      <c r="H6" s="182">
        <v>44118.0</v>
      </c>
      <c r="I6" s="162"/>
      <c r="J6" s="183">
        <f>'Wzrost w województwach'!HR12</f>
        <v>508</v>
      </c>
      <c r="K6" s="184">
        <f>'Wzrost w województwach'!HQ12</f>
        <v>334</v>
      </c>
      <c r="L6" s="165"/>
      <c r="M6" s="185">
        <v>3493969.0</v>
      </c>
      <c r="N6" s="186">
        <f t="shared" si="3"/>
        <v>3.478565494</v>
      </c>
      <c r="O6" s="186">
        <f t="shared" si="4"/>
        <v>0.1121933251</v>
      </c>
      <c r="P6" s="186">
        <f t="shared" si="5"/>
        <v>1.41415107</v>
      </c>
      <c r="Q6" s="187">
        <f t="shared" si="6"/>
        <v>31.00510204</v>
      </c>
      <c r="R6" s="165"/>
      <c r="S6" s="188">
        <f t="shared" si="7"/>
        <v>0.03225275629</v>
      </c>
      <c r="T6" s="189">
        <f t="shared" si="8"/>
        <v>0.561214415</v>
      </c>
      <c r="U6" s="190">
        <f t="shared" si="9"/>
        <v>0.4065328287</v>
      </c>
      <c r="V6" s="174"/>
      <c r="W6" s="174"/>
    </row>
    <row r="7" ht="18.0" customHeight="1">
      <c r="A7" s="175" t="s">
        <v>13</v>
      </c>
      <c r="B7" s="191" t="s">
        <v>85</v>
      </c>
      <c r="C7" s="177">
        <f>'Wzrost w województwach'!HR36</f>
        <v>10253</v>
      </c>
      <c r="D7" s="178">
        <f>'Wzrost w województwach'!HR76</f>
        <v>312</v>
      </c>
      <c r="E7" s="179">
        <f>'Wzrost w województwach'!HR116</f>
        <v>5960</v>
      </c>
      <c r="F7" s="192">
        <f t="shared" si="1"/>
        <v>6272</v>
      </c>
      <c r="G7" s="181">
        <f t="shared" si="2"/>
        <v>3981</v>
      </c>
      <c r="H7" s="182">
        <v>44118.0</v>
      </c>
      <c r="I7" s="162"/>
      <c r="J7" s="183">
        <f>'Wzrost w województwach'!HR13</f>
        <v>405</v>
      </c>
      <c r="K7" s="184">
        <f>'Wzrost w województwach'!HQ13</f>
        <v>349</v>
      </c>
      <c r="L7" s="165"/>
      <c r="M7" s="185">
        <v>2466322.0</v>
      </c>
      <c r="N7" s="186">
        <f t="shared" si="3"/>
        <v>4.157202506</v>
      </c>
      <c r="O7" s="186">
        <f t="shared" si="4"/>
        <v>0.1265041629</v>
      </c>
      <c r="P7" s="186">
        <f t="shared" si="5"/>
        <v>1.614144463</v>
      </c>
      <c r="Q7" s="187">
        <f t="shared" si="6"/>
        <v>32.86217949</v>
      </c>
      <c r="R7" s="165"/>
      <c r="S7" s="188">
        <f t="shared" si="7"/>
        <v>0.03043011801</v>
      </c>
      <c r="T7" s="189">
        <f t="shared" si="8"/>
        <v>0.58129328</v>
      </c>
      <c r="U7" s="190">
        <f t="shared" si="9"/>
        <v>0.388276602</v>
      </c>
      <c r="V7" s="174"/>
      <c r="W7" s="174"/>
    </row>
    <row r="8" ht="18.0" customHeight="1">
      <c r="A8" s="175" t="s">
        <v>13</v>
      </c>
      <c r="B8" s="194" t="s">
        <v>86</v>
      </c>
      <c r="C8" s="177">
        <f>'Wzrost w województwach'!HR37</f>
        <v>8759</v>
      </c>
      <c r="D8" s="178">
        <f>'Wzrost w województwach'!HR77</f>
        <v>142</v>
      </c>
      <c r="E8" s="179">
        <f>'Wzrost w województwach'!HR117</f>
        <v>4148</v>
      </c>
      <c r="F8" s="192">
        <f t="shared" si="1"/>
        <v>4290</v>
      </c>
      <c r="G8" s="181">
        <f t="shared" si="2"/>
        <v>4469</v>
      </c>
      <c r="H8" s="182">
        <v>44118.0</v>
      </c>
      <c r="I8" s="162"/>
      <c r="J8" s="183">
        <f>'Wzrost w województwach'!HR14</f>
        <v>344</v>
      </c>
      <c r="K8" s="184">
        <f>'Wzrost w województwach'!HQ14</f>
        <v>318</v>
      </c>
      <c r="L8" s="165"/>
      <c r="M8" s="185">
        <v>2333523.0</v>
      </c>
      <c r="N8" s="186">
        <f t="shared" si="3"/>
        <v>3.753552033</v>
      </c>
      <c r="O8" s="186">
        <f t="shared" si="4"/>
        <v>0.06085219644</v>
      </c>
      <c r="P8" s="186">
        <f t="shared" si="5"/>
        <v>1.915130042</v>
      </c>
      <c r="Q8" s="187">
        <f t="shared" si="6"/>
        <v>61.68309859</v>
      </c>
      <c r="R8" s="165"/>
      <c r="S8" s="188">
        <f t="shared" si="7"/>
        <v>0.01621189634</v>
      </c>
      <c r="T8" s="189">
        <f t="shared" si="8"/>
        <v>0.4735700422</v>
      </c>
      <c r="U8" s="190">
        <f t="shared" si="9"/>
        <v>0.5102180614</v>
      </c>
      <c r="V8" s="174"/>
      <c r="W8" s="174"/>
    </row>
    <row r="9" ht="18.0" customHeight="1">
      <c r="A9" s="175" t="s">
        <v>13</v>
      </c>
      <c r="B9" s="191" t="s">
        <v>87</v>
      </c>
      <c r="C9" s="177">
        <f>'Wzrost w województwach'!HR38</f>
        <v>7688</v>
      </c>
      <c r="D9" s="178">
        <f>'Wzrost w województwach'!HR78</f>
        <v>204</v>
      </c>
      <c r="E9" s="179">
        <f>'Wzrost w województwach'!HR118</f>
        <v>4502</v>
      </c>
      <c r="F9" s="192">
        <f t="shared" si="1"/>
        <v>4706</v>
      </c>
      <c r="G9" s="181">
        <f t="shared" si="2"/>
        <v>2982</v>
      </c>
      <c r="H9" s="182">
        <v>44118.0</v>
      </c>
      <c r="I9" s="162"/>
      <c r="J9" s="183">
        <f>'Wzrost w województwach'!HR15</f>
        <v>315</v>
      </c>
      <c r="K9" s="184">
        <f>'Wzrost w województwach'!HQ15</f>
        <v>342</v>
      </c>
      <c r="L9" s="165"/>
      <c r="M9" s="185">
        <v>2901225.0</v>
      </c>
      <c r="N9" s="186">
        <f t="shared" si="3"/>
        <v>2.649915122</v>
      </c>
      <c r="O9" s="186">
        <f t="shared" si="4"/>
        <v>0.07031512551</v>
      </c>
      <c r="P9" s="186">
        <f t="shared" si="5"/>
        <v>1.027841688</v>
      </c>
      <c r="Q9" s="187">
        <f t="shared" si="6"/>
        <v>37.68627451</v>
      </c>
      <c r="R9" s="165"/>
      <c r="S9" s="188">
        <f t="shared" si="7"/>
        <v>0.02653485952</v>
      </c>
      <c r="T9" s="189">
        <f t="shared" si="8"/>
        <v>0.5855879292</v>
      </c>
      <c r="U9" s="190">
        <f t="shared" si="9"/>
        <v>0.3878772112</v>
      </c>
      <c r="V9" s="174"/>
      <c r="W9" s="174"/>
    </row>
    <row r="10" ht="18.0" customHeight="1">
      <c r="A10" s="175" t="s">
        <v>13</v>
      </c>
      <c r="B10" s="191" t="s">
        <v>88</v>
      </c>
      <c r="C10" s="177">
        <f>'Wzrost w województwach'!HR39</f>
        <v>7243</v>
      </c>
      <c r="D10" s="178">
        <f>'Wzrost w województwach'!HR79</f>
        <v>205</v>
      </c>
      <c r="E10" s="179">
        <f>'Wzrost w województwach'!HR119</f>
        <v>3540</v>
      </c>
      <c r="F10" s="192">
        <f t="shared" si="1"/>
        <v>3745</v>
      </c>
      <c r="G10" s="181">
        <f t="shared" si="2"/>
        <v>3498</v>
      </c>
      <c r="H10" s="182">
        <v>44118.0</v>
      </c>
      <c r="I10" s="162"/>
      <c r="J10" s="183">
        <f>'Wzrost w województwach'!HR16</f>
        <v>319</v>
      </c>
      <c r="K10" s="184">
        <f>'Wzrost w województwach'!HQ16</f>
        <v>391</v>
      </c>
      <c r="L10" s="165"/>
      <c r="M10" s="185">
        <v>2129015.0</v>
      </c>
      <c r="N10" s="186">
        <f t="shared" si="3"/>
        <v>3.402042729</v>
      </c>
      <c r="O10" s="186">
        <f t="shared" si="4"/>
        <v>0.09628865931</v>
      </c>
      <c r="P10" s="186">
        <f t="shared" si="5"/>
        <v>1.643013318</v>
      </c>
      <c r="Q10" s="187">
        <f t="shared" si="6"/>
        <v>35.33170732</v>
      </c>
      <c r="R10" s="165"/>
      <c r="S10" s="188">
        <f t="shared" si="7"/>
        <v>0.02830318929</v>
      </c>
      <c r="T10" s="189">
        <f t="shared" si="8"/>
        <v>0.4887477565</v>
      </c>
      <c r="U10" s="190">
        <f t="shared" si="9"/>
        <v>0.4829490543</v>
      </c>
      <c r="V10" s="174"/>
      <c r="W10" s="174"/>
    </row>
    <row r="11" ht="18.0" customHeight="1">
      <c r="A11" s="175" t="s">
        <v>13</v>
      </c>
      <c r="B11" s="191" t="s">
        <v>89</v>
      </c>
      <c r="C11" s="177">
        <f>'Wzrost w województwach'!HR40</f>
        <v>6147</v>
      </c>
      <c r="D11" s="178">
        <f>'Wzrost w województwach'!HR80</f>
        <v>107</v>
      </c>
      <c r="E11" s="179">
        <f>'Wzrost w województwach'!HR120</f>
        <v>1583</v>
      </c>
      <c r="F11" s="192">
        <f t="shared" si="1"/>
        <v>1690</v>
      </c>
      <c r="G11" s="181">
        <f t="shared" si="2"/>
        <v>4457</v>
      </c>
      <c r="H11" s="182">
        <v>44118.0</v>
      </c>
      <c r="I11" s="162"/>
      <c r="J11" s="183">
        <f>'Wzrost w województwach'!HR17</f>
        <v>356</v>
      </c>
      <c r="K11" s="184">
        <f>'Wzrost w województwach'!HQ17</f>
        <v>341</v>
      </c>
      <c r="L11" s="165"/>
      <c r="M11" s="185">
        <v>2077775.0</v>
      </c>
      <c r="N11" s="186">
        <f t="shared" si="3"/>
        <v>2.958453153</v>
      </c>
      <c r="O11" s="186">
        <f t="shared" si="4"/>
        <v>0.05149739505</v>
      </c>
      <c r="P11" s="186">
        <f t="shared" si="5"/>
        <v>2.145083082</v>
      </c>
      <c r="Q11" s="187">
        <f t="shared" si="6"/>
        <v>57.44859813</v>
      </c>
      <c r="R11" s="165"/>
      <c r="S11" s="188">
        <f t="shared" si="7"/>
        <v>0.01740686514</v>
      </c>
      <c r="T11" s="189">
        <f t="shared" si="8"/>
        <v>0.2575239954</v>
      </c>
      <c r="U11" s="190">
        <f t="shared" si="9"/>
        <v>0.7250691394</v>
      </c>
      <c r="V11" s="174"/>
      <c r="W11" s="174"/>
    </row>
    <row r="12" ht="18.0" customHeight="1">
      <c r="A12" s="175" t="s">
        <v>13</v>
      </c>
      <c r="B12" s="191" t="s">
        <v>90</v>
      </c>
      <c r="C12" s="177">
        <f>'Wzrost w województwach'!HR41</f>
        <v>5259</v>
      </c>
      <c r="D12" s="178">
        <f>'Wzrost w województwach'!HR81</f>
        <v>84</v>
      </c>
      <c r="E12" s="179">
        <f>'Wzrost w województwach'!HR121</f>
        <v>2673</v>
      </c>
      <c r="F12" s="192">
        <f t="shared" si="1"/>
        <v>2757</v>
      </c>
      <c r="G12" s="181">
        <f t="shared" si="2"/>
        <v>2502</v>
      </c>
      <c r="H12" s="182">
        <v>44118.0</v>
      </c>
      <c r="I12" s="162"/>
      <c r="J12" s="183">
        <f>'Wzrost w województwach'!HR18</f>
        <v>256</v>
      </c>
      <c r="K12" s="184">
        <f>'Wzrost w województwach'!HQ18</f>
        <v>163</v>
      </c>
      <c r="L12" s="165"/>
      <c r="M12" s="185">
        <v>2117619.0</v>
      </c>
      <c r="N12" s="186">
        <f t="shared" si="3"/>
        <v>2.483449572</v>
      </c>
      <c r="O12" s="186">
        <f t="shared" si="4"/>
        <v>0.03966719226</v>
      </c>
      <c r="P12" s="186">
        <f t="shared" si="5"/>
        <v>1.181515655</v>
      </c>
      <c r="Q12" s="187">
        <f t="shared" si="6"/>
        <v>62.60714286</v>
      </c>
      <c r="R12" s="165"/>
      <c r="S12" s="188">
        <f t="shared" si="7"/>
        <v>0.01597261837</v>
      </c>
      <c r="T12" s="189">
        <f t="shared" si="8"/>
        <v>0.5082715345</v>
      </c>
      <c r="U12" s="190">
        <f t="shared" si="9"/>
        <v>0.4757558471</v>
      </c>
      <c r="V12" s="174"/>
      <c r="W12" s="174"/>
    </row>
    <row r="13" ht="18.0" customHeight="1">
      <c r="A13" s="175" t="s">
        <v>13</v>
      </c>
      <c r="B13" s="191" t="s">
        <v>91</v>
      </c>
      <c r="C13" s="177">
        <f>'Wzrost w województwach'!HR42</f>
        <v>3783</v>
      </c>
      <c r="D13" s="178">
        <f>'Wzrost w województwach'!HR82</f>
        <v>106</v>
      </c>
      <c r="E13" s="179">
        <f>'Wzrost w województwach'!HR122</f>
        <v>2102</v>
      </c>
      <c r="F13" s="192">
        <f t="shared" si="1"/>
        <v>2208</v>
      </c>
      <c r="G13" s="181">
        <f t="shared" si="2"/>
        <v>1575</v>
      </c>
      <c r="H13" s="182">
        <v>44118.0</v>
      </c>
      <c r="I13" s="162"/>
      <c r="J13" s="183">
        <f>'Wzrost w województwach'!HR19</f>
        <v>233</v>
      </c>
      <c r="K13" s="184">
        <f>'Wzrost w województwach'!HQ19</f>
        <v>241</v>
      </c>
      <c r="L13" s="165"/>
      <c r="M13" s="185">
        <v>986506.0</v>
      </c>
      <c r="N13" s="186">
        <f t="shared" si="3"/>
        <v>3.834746063</v>
      </c>
      <c r="O13" s="186">
        <f t="shared" si="4"/>
        <v>0.1074499293</v>
      </c>
      <c r="P13" s="186">
        <f t="shared" si="5"/>
        <v>1.596543762</v>
      </c>
      <c r="Q13" s="187">
        <f t="shared" si="6"/>
        <v>35.68867925</v>
      </c>
      <c r="R13" s="165"/>
      <c r="S13" s="188">
        <f t="shared" si="7"/>
        <v>0.02802008988</v>
      </c>
      <c r="T13" s="189">
        <f t="shared" si="8"/>
        <v>0.555643669</v>
      </c>
      <c r="U13" s="190">
        <f t="shared" si="9"/>
        <v>0.4163362411</v>
      </c>
      <c r="V13" s="174"/>
      <c r="W13" s="174"/>
    </row>
    <row r="14" ht="18.0" customHeight="1">
      <c r="A14" s="175" t="s">
        <v>13</v>
      </c>
      <c r="B14" s="194" t="s">
        <v>92</v>
      </c>
      <c r="C14" s="177">
        <f>'Wzrost w województwach'!HR43</f>
        <v>4040</v>
      </c>
      <c r="D14" s="178">
        <f>'Wzrost w województwach'!HR83</f>
        <v>85</v>
      </c>
      <c r="E14" s="179">
        <f>'Wzrost w województwach'!HR123</f>
        <v>1945</v>
      </c>
      <c r="F14" s="192">
        <f t="shared" si="1"/>
        <v>2030</v>
      </c>
      <c r="G14" s="181">
        <f t="shared" si="2"/>
        <v>2010</v>
      </c>
      <c r="H14" s="182">
        <v>44118.0</v>
      </c>
      <c r="I14" s="162"/>
      <c r="J14" s="183">
        <f>'Wzrost w województwach'!HR20</f>
        <v>255</v>
      </c>
      <c r="K14" s="184">
        <f>'Wzrost w województwach'!HQ20</f>
        <v>121</v>
      </c>
      <c r="L14" s="165"/>
      <c r="M14" s="185">
        <v>1241546.0</v>
      </c>
      <c r="N14" s="186">
        <f t="shared" si="3"/>
        <v>3.254007504</v>
      </c>
      <c r="O14" s="186">
        <f t="shared" si="4"/>
        <v>0.06846302916</v>
      </c>
      <c r="P14" s="186">
        <f t="shared" si="5"/>
        <v>1.618949278</v>
      </c>
      <c r="Q14" s="187">
        <f t="shared" si="6"/>
        <v>47.52941176</v>
      </c>
      <c r="R14" s="165"/>
      <c r="S14" s="188">
        <f t="shared" si="7"/>
        <v>0.02103960396</v>
      </c>
      <c r="T14" s="189">
        <f t="shared" si="8"/>
        <v>0.4814356436</v>
      </c>
      <c r="U14" s="190">
        <f t="shared" si="9"/>
        <v>0.4975247525</v>
      </c>
      <c r="V14" s="174"/>
      <c r="W14" s="174"/>
    </row>
    <row r="15" ht="18.0" customHeight="1">
      <c r="A15" s="175" t="s">
        <v>13</v>
      </c>
      <c r="B15" s="191" t="s">
        <v>93</v>
      </c>
      <c r="C15" s="177">
        <f>'Wzrost w województwach'!HR44</f>
        <v>3617</v>
      </c>
      <c r="D15" s="178">
        <f>'Wzrost w województwach'!HR84</f>
        <v>69</v>
      </c>
      <c r="E15" s="179">
        <f>'Wzrost w województwach'!HR124</f>
        <v>1516</v>
      </c>
      <c r="F15" s="192">
        <f t="shared" si="1"/>
        <v>1585</v>
      </c>
      <c r="G15" s="181">
        <f t="shared" si="2"/>
        <v>2032</v>
      </c>
      <c r="H15" s="182">
        <v>44118.0</v>
      </c>
      <c r="I15" s="162"/>
      <c r="J15" s="183">
        <f>'Wzrost w województwach'!HR21</f>
        <v>174</v>
      </c>
      <c r="K15" s="184">
        <f>'Wzrost w województwach'!HQ21</f>
        <v>183</v>
      </c>
      <c r="L15" s="165"/>
      <c r="M15" s="185">
        <v>1181533.0</v>
      </c>
      <c r="N15" s="186">
        <f t="shared" si="3"/>
        <v>3.061277171</v>
      </c>
      <c r="O15" s="186">
        <f t="shared" si="4"/>
        <v>0.05839870744</v>
      </c>
      <c r="P15" s="186">
        <f t="shared" si="5"/>
        <v>1.719799616</v>
      </c>
      <c r="Q15" s="187">
        <f t="shared" si="6"/>
        <v>52.42028986</v>
      </c>
      <c r="R15" s="165"/>
      <c r="S15" s="188">
        <f t="shared" si="7"/>
        <v>0.0190765828</v>
      </c>
      <c r="T15" s="189">
        <f t="shared" si="8"/>
        <v>0.4191318772</v>
      </c>
      <c r="U15" s="190">
        <f t="shared" si="9"/>
        <v>0.56179154</v>
      </c>
      <c r="V15" s="174"/>
      <c r="W15" s="174"/>
    </row>
    <row r="16" ht="18.0" customHeight="1">
      <c r="A16" s="175" t="s">
        <v>13</v>
      </c>
      <c r="B16" s="191" t="s">
        <v>94</v>
      </c>
      <c r="C16" s="177">
        <f>'Wzrost w województwach'!HR45</f>
        <v>3396</v>
      </c>
      <c r="D16" s="178">
        <f>'Wzrost w województwach'!HR85</f>
        <v>42</v>
      </c>
      <c r="E16" s="179">
        <f>'Wzrost w województwach'!HR125</f>
        <v>1587</v>
      </c>
      <c r="F16" s="192">
        <f t="shared" si="1"/>
        <v>1629</v>
      </c>
      <c r="G16" s="181">
        <f t="shared" si="2"/>
        <v>1767</v>
      </c>
      <c r="H16" s="182">
        <v>44118.0</v>
      </c>
      <c r="I16" s="162"/>
      <c r="J16" s="183">
        <f>'Wzrost w województwach'!HR22</f>
        <v>175</v>
      </c>
      <c r="K16" s="184">
        <f>'Wzrost w województwach'!HQ22</f>
        <v>151</v>
      </c>
      <c r="L16" s="165"/>
      <c r="M16" s="185">
        <v>1701030.0</v>
      </c>
      <c r="N16" s="186">
        <f t="shared" si="3"/>
        <v>1.996437453</v>
      </c>
      <c r="O16" s="186">
        <f t="shared" si="4"/>
        <v>0.02469092256</v>
      </c>
      <c r="P16" s="186">
        <f t="shared" si="5"/>
        <v>1.038782385</v>
      </c>
      <c r="Q16" s="187">
        <f t="shared" si="6"/>
        <v>80.85714286</v>
      </c>
      <c r="R16" s="165"/>
      <c r="S16" s="188">
        <f t="shared" si="7"/>
        <v>0.01236749117</v>
      </c>
      <c r="T16" s="189">
        <f t="shared" si="8"/>
        <v>0.4673144876</v>
      </c>
      <c r="U16" s="190">
        <f t="shared" si="9"/>
        <v>0.5203180212</v>
      </c>
      <c r="V16" s="174"/>
      <c r="W16" s="174"/>
    </row>
    <row r="17" ht="18.0" customHeight="1">
      <c r="A17" s="175" t="s">
        <v>13</v>
      </c>
      <c r="B17" s="191" t="s">
        <v>95</v>
      </c>
      <c r="C17" s="177">
        <f>'Wzrost w województwach'!HR46</f>
        <v>2915</v>
      </c>
      <c r="D17" s="178">
        <f>'Wzrost w województwach'!HR86</f>
        <v>43</v>
      </c>
      <c r="E17" s="179">
        <f>'Wzrost w województwach'!HR126</f>
        <v>1319</v>
      </c>
      <c r="F17" s="192">
        <f t="shared" si="1"/>
        <v>1362</v>
      </c>
      <c r="G17" s="181">
        <f t="shared" si="2"/>
        <v>1553</v>
      </c>
      <c r="H17" s="182">
        <v>44118.0</v>
      </c>
      <c r="I17" s="162"/>
      <c r="J17" s="183">
        <f>'Wzrost w województwach'!HR23</f>
        <v>196</v>
      </c>
      <c r="K17" s="184">
        <f>'Wzrost w województwach'!HQ23</f>
        <v>79</v>
      </c>
      <c r="L17" s="165"/>
      <c r="M17" s="185">
        <v>1428983.0</v>
      </c>
      <c r="N17" s="186">
        <f t="shared" si="3"/>
        <v>2.039912301</v>
      </c>
      <c r="O17" s="186">
        <f t="shared" si="4"/>
        <v>0.03009133069</v>
      </c>
      <c r="P17" s="186">
        <f t="shared" si="5"/>
        <v>1.086786897</v>
      </c>
      <c r="Q17" s="187">
        <f t="shared" si="6"/>
        <v>67.79069767</v>
      </c>
      <c r="R17" s="165"/>
      <c r="S17" s="188">
        <f t="shared" si="7"/>
        <v>0.01475128645</v>
      </c>
      <c r="T17" s="189">
        <f t="shared" si="8"/>
        <v>0.4524871355</v>
      </c>
      <c r="U17" s="190">
        <f t="shared" si="9"/>
        <v>0.532761578</v>
      </c>
      <c r="V17" s="174"/>
      <c r="W17" s="174"/>
    </row>
    <row r="18" ht="18.0" customHeight="1">
      <c r="A18" s="175" t="s">
        <v>13</v>
      </c>
      <c r="B18" s="195" t="s">
        <v>96</v>
      </c>
      <c r="C18" s="177">
        <f>'Wzrost w województwach'!HR47</f>
        <v>1939</v>
      </c>
      <c r="D18" s="178">
        <f>'Wzrost w województwach'!HR87</f>
        <v>25</v>
      </c>
      <c r="E18" s="179">
        <f>'Wzrost w województwach'!HR127</f>
        <v>977</v>
      </c>
      <c r="F18" s="192">
        <f t="shared" si="1"/>
        <v>1002</v>
      </c>
      <c r="G18" s="181">
        <f t="shared" si="2"/>
        <v>937</v>
      </c>
      <c r="H18" s="182">
        <v>44118.0</v>
      </c>
      <c r="I18" s="162"/>
      <c r="J18" s="183">
        <f>'Wzrost w województwach'!HR24</f>
        <v>145</v>
      </c>
      <c r="K18" s="184">
        <f>'Wzrost w województwach'!HQ24</f>
        <v>164</v>
      </c>
      <c r="L18" s="165"/>
      <c r="M18" s="196">
        <v>1014548.0</v>
      </c>
      <c r="N18" s="186">
        <f t="shared" si="3"/>
        <v>1.911195922</v>
      </c>
      <c r="O18" s="186">
        <f t="shared" si="4"/>
        <v>0.02464151524</v>
      </c>
      <c r="P18" s="186">
        <f t="shared" si="5"/>
        <v>0.9235639911</v>
      </c>
      <c r="Q18" s="187">
        <f t="shared" si="6"/>
        <v>77.56</v>
      </c>
      <c r="R18" s="165"/>
      <c r="S18" s="197">
        <f t="shared" si="7"/>
        <v>0.01289324394</v>
      </c>
      <c r="T18" s="198">
        <f t="shared" si="8"/>
        <v>0.5038679732</v>
      </c>
      <c r="U18" s="199">
        <f t="shared" si="9"/>
        <v>0.4832387829</v>
      </c>
      <c r="V18" s="174"/>
      <c r="W18" s="174"/>
    </row>
    <row r="19" ht="31.5" customHeight="1">
      <c r="A19" s="200"/>
      <c r="B19" s="201" t="s">
        <v>97</v>
      </c>
      <c r="C19" s="202">
        <f t="shared" ref="C19:G19" si="10">SUM(C3:C18)</f>
        <v>141804</v>
      </c>
      <c r="D19" s="203">
        <f t="shared" si="10"/>
        <v>3217</v>
      </c>
      <c r="E19" s="204">
        <f t="shared" si="10"/>
        <v>82493</v>
      </c>
      <c r="F19" s="205">
        <f t="shared" si="10"/>
        <v>85710</v>
      </c>
      <c r="G19" s="206">
        <f t="shared" si="10"/>
        <v>56094</v>
      </c>
      <c r="H19" s="207"/>
      <c r="I19" s="162"/>
      <c r="J19" s="208">
        <f t="shared" ref="J19:K19" si="11">SUM(J3:J18)</f>
        <v>6526</v>
      </c>
      <c r="K19" s="209">
        <f t="shared" si="11"/>
        <v>5068</v>
      </c>
      <c r="L19" s="165"/>
      <c r="M19" s="210">
        <f>SUM(M3:M18)</f>
        <v>38411148</v>
      </c>
      <c r="N19" s="211">
        <f t="shared" si="3"/>
        <v>3.691740742</v>
      </c>
      <c r="O19" s="211">
        <f t="shared" si="4"/>
        <v>0.08375172749</v>
      </c>
      <c r="P19" s="211">
        <f t="shared" si="5"/>
        <v>1.46035729</v>
      </c>
      <c r="Q19" s="212">
        <f t="shared" si="6"/>
        <v>44.07957725</v>
      </c>
      <c r="R19" s="165"/>
      <c r="S19" s="213">
        <f t="shared" si="7"/>
        <v>0.02268624298</v>
      </c>
      <c r="T19" s="214">
        <f t="shared" si="8"/>
        <v>0.5817395842</v>
      </c>
      <c r="U19" s="215">
        <f t="shared" si="9"/>
        <v>0.3955741728</v>
      </c>
      <c r="V19" s="174"/>
      <c r="W19" s="174"/>
    </row>
    <row r="20">
      <c r="B20" s="200"/>
      <c r="I20" s="200"/>
      <c r="V20" s="174"/>
      <c r="W20" s="174"/>
    </row>
    <row r="21">
      <c r="B21" s="216" t="s">
        <v>98</v>
      </c>
      <c r="V21" s="217"/>
      <c r="W21" s="218" t="s">
        <v>99</v>
      </c>
    </row>
    <row r="22">
      <c r="W22" s="218" t="s">
        <v>100</v>
      </c>
    </row>
    <row r="23">
      <c r="A23" s="219"/>
    </row>
    <row r="44" ht="12.0" customHeight="1"/>
  </sheetData>
  <mergeCells count="8">
    <mergeCell ref="A1:A2"/>
    <mergeCell ref="B1:W1"/>
    <mergeCell ref="A19:A22"/>
    <mergeCell ref="B20:H20"/>
    <mergeCell ref="I20:U22"/>
    <mergeCell ref="B21:H22"/>
    <mergeCell ref="V21:V22"/>
    <mergeCell ref="A23:W108"/>
  </mergeCells>
  <conditionalFormatting sqref="C3:C18 G3:G18 J3:K19">
    <cfRule type="cellIs" dxfId="0" priority="1" operator="equal">
      <formula>0</formula>
    </cfRule>
  </conditionalFormatting>
  <conditionalFormatting sqref="C3:C18 G3:G18 J3:K19">
    <cfRule type="cellIs" dxfId="1" priority="2" operator="equal">
      <formula>1</formula>
    </cfRule>
  </conditionalFormatting>
  <conditionalFormatting sqref="C3:C18 G3:G18 J3:K19">
    <cfRule type="cellIs" dxfId="2" priority="3" operator="between">
      <formula>2</formula>
      <formula>5</formula>
    </cfRule>
  </conditionalFormatting>
  <conditionalFormatting sqref="C3:C18 G3:G18 J3:K19">
    <cfRule type="cellIs" dxfId="3" priority="4" operator="between">
      <formula>6</formula>
      <formula>10</formula>
    </cfRule>
  </conditionalFormatting>
  <conditionalFormatting sqref="C3:C18 G3:G18 J3:K19">
    <cfRule type="cellIs" dxfId="4" priority="5" operator="between">
      <formula>11</formula>
      <formula>20</formula>
    </cfRule>
  </conditionalFormatting>
  <conditionalFormatting sqref="C3:C18 G3:G18 J3:K19">
    <cfRule type="cellIs" dxfId="5" priority="6" operator="between">
      <formula>21</formula>
      <formula>50</formula>
    </cfRule>
  </conditionalFormatting>
  <conditionalFormatting sqref="C3:C18 G3:G18 J3:K19">
    <cfRule type="cellIs" dxfId="6" priority="7" operator="between">
      <formula>51</formula>
      <formula>100</formula>
    </cfRule>
  </conditionalFormatting>
  <conditionalFormatting sqref="C3:C18 G3:G18 J3:K19">
    <cfRule type="cellIs" dxfId="7" priority="8" operator="between">
      <formula>101</formula>
      <formula>250</formula>
    </cfRule>
  </conditionalFormatting>
  <conditionalFormatting sqref="C3:C18 G3:G18 J3:K19">
    <cfRule type="cellIs" dxfId="8" priority="9" operator="between">
      <formula>251</formula>
      <formula>500</formula>
    </cfRule>
  </conditionalFormatting>
  <conditionalFormatting sqref="C3:C18 G3:G18 J3:K19">
    <cfRule type="cellIs" dxfId="9" priority="10" operator="between">
      <formula>501</formula>
      <formula>1000</formula>
    </cfRule>
  </conditionalFormatting>
  <conditionalFormatting sqref="C3:C18 G3:G18 J3:K19">
    <cfRule type="cellIs" dxfId="10" priority="11" operator="between">
      <formula>1001</formula>
      <formula>2500</formula>
    </cfRule>
  </conditionalFormatting>
  <conditionalFormatting sqref="J15:K15">
    <cfRule type="cellIs" dxfId="11" priority="12" operator="lessThan">
      <formula>0</formula>
    </cfRule>
  </conditionalFormatting>
  <conditionalFormatting sqref="N3:Q19">
    <cfRule type="cellIs" dxfId="12" priority="13" operator="equal">
      <formula>0</formula>
    </cfRule>
  </conditionalFormatting>
  <conditionalFormatting sqref="C3:C18 G3:G18 J3:K19">
    <cfRule type="cellIs" dxfId="13" priority="14" operator="between">
      <formula>2001</formula>
      <formula>5000</formula>
    </cfRule>
  </conditionalFormatting>
  <conditionalFormatting sqref="C3:C18 G3:G18 J3:K19">
    <cfRule type="cellIs" dxfId="14" priority="15" operator="between">
      <formula>5001</formula>
      <formula>10000</formula>
    </cfRule>
  </conditionalFormatting>
  <conditionalFormatting sqref="C3:C18 G3:G18 J3:K19">
    <cfRule type="cellIs" dxfId="15" priority="16" operator="between">
      <formula>10001</formula>
      <formula>20000</formula>
    </cfRule>
  </conditionalFormatting>
  <conditionalFormatting sqref="C3:C18 G3:G18 J3:K19">
    <cfRule type="cellIs" dxfId="16" priority="17" operator="greaterThan">
      <formula>20001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1155CC"/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2.71"/>
    <col customWidth="1" min="2" max="2" width="12.29"/>
    <col customWidth="1" min="3" max="6" width="18.71"/>
    <col customWidth="1" min="7" max="7" width="15.29"/>
    <col customWidth="1" min="8" max="11" width="18.71"/>
    <col customWidth="1" min="12" max="12" width="21.14"/>
    <col customWidth="1" min="13" max="13" width="21.29"/>
    <col customWidth="1" min="14" max="15" width="18.71"/>
    <col customWidth="1" min="16" max="16" width="7.29"/>
    <col customWidth="1" min="17" max="18" width="18.86"/>
    <col customWidth="1" min="19" max="19" width="7.29"/>
    <col customWidth="1" min="20" max="21" width="18.86"/>
    <col customWidth="1" min="22" max="22" width="13.0"/>
    <col customWidth="1" min="23" max="23" width="26.14"/>
    <col customWidth="1" min="24" max="25" width="18.71"/>
  </cols>
  <sheetData>
    <row r="1" ht="6.0" customHeight="1">
      <c r="A1" s="109"/>
      <c r="V1" s="220"/>
      <c r="W1" s="220"/>
      <c r="X1" s="220"/>
      <c r="Y1" s="220"/>
      <c r="Z1" s="220"/>
      <c r="AA1" s="220"/>
      <c r="AB1" s="220"/>
      <c r="AC1" s="220"/>
      <c r="AD1" s="220"/>
      <c r="AE1" s="220"/>
      <c r="AF1" s="220"/>
      <c r="AG1" s="220"/>
      <c r="AH1" s="220"/>
      <c r="AI1" s="220"/>
      <c r="AJ1" s="220"/>
      <c r="AK1" s="220"/>
    </row>
    <row r="2" ht="70.5" customHeight="1">
      <c r="A2" s="221"/>
      <c r="B2" s="222" t="s">
        <v>43</v>
      </c>
      <c r="C2" s="223" t="s">
        <v>101</v>
      </c>
      <c r="D2" s="224" t="s">
        <v>102</v>
      </c>
      <c r="E2" s="225" t="s">
        <v>103</v>
      </c>
      <c r="F2" s="226" t="s">
        <v>104</v>
      </c>
      <c r="G2" s="227" t="s">
        <v>105</v>
      </c>
      <c r="H2" s="228" t="s">
        <v>106</v>
      </c>
      <c r="I2" s="229" t="s">
        <v>107</v>
      </c>
      <c r="J2" s="230" t="s">
        <v>108</v>
      </c>
      <c r="K2" s="231" t="s">
        <v>109</v>
      </c>
      <c r="L2" s="232" t="s">
        <v>110</v>
      </c>
      <c r="M2" s="233" t="s">
        <v>111</v>
      </c>
      <c r="N2" s="234" t="s">
        <v>112</v>
      </c>
      <c r="O2" s="235" t="s">
        <v>113</v>
      </c>
      <c r="P2" s="236"/>
      <c r="Q2" s="237" t="s">
        <v>114</v>
      </c>
      <c r="R2" s="238" t="s">
        <v>115</v>
      </c>
      <c r="S2" s="236"/>
      <c r="T2" s="239" t="s">
        <v>116</v>
      </c>
      <c r="U2" s="240" t="s">
        <v>117</v>
      </c>
      <c r="V2" s="220"/>
      <c r="W2" s="241" t="s">
        <v>118</v>
      </c>
      <c r="X2" s="242" t="s">
        <v>119</v>
      </c>
      <c r="AK2" s="220"/>
    </row>
    <row r="3">
      <c r="A3" s="243"/>
      <c r="B3" s="244">
        <v>43892.0</v>
      </c>
      <c r="C3" s="245" t="s">
        <v>7</v>
      </c>
      <c r="D3" s="246" t="s">
        <v>7</v>
      </c>
      <c r="E3" s="103">
        <v>559.0</v>
      </c>
      <c r="F3" s="247" t="s">
        <v>66</v>
      </c>
      <c r="G3" s="248">
        <f t="shared" ref="G3:G228" si="1">E3/(38411)</f>
        <v>0.0145531228</v>
      </c>
      <c r="H3" s="103">
        <v>0.0</v>
      </c>
      <c r="I3" s="103">
        <v>0.0</v>
      </c>
      <c r="J3" s="249">
        <f t="shared" ref="J3:J228" si="2">H3/E3</f>
        <v>0</v>
      </c>
      <c r="K3" s="250" t="s">
        <v>7</v>
      </c>
      <c r="L3" s="251">
        <v>0.0</v>
      </c>
      <c r="M3" s="250" t="s">
        <v>7</v>
      </c>
      <c r="N3" s="103">
        <v>559.0</v>
      </c>
      <c r="O3" s="252" t="s">
        <v>66</v>
      </c>
      <c r="Q3" s="253">
        <f>AVERAGE(F3:F9)</f>
        <v>137.5</v>
      </c>
      <c r="R3" s="254">
        <f>AVERAGE(L3:L9)</f>
        <v>0.01402771142</v>
      </c>
      <c r="T3" s="255">
        <f>AVERAGE(F3:F5)</f>
        <v>58.5</v>
      </c>
      <c r="U3" s="256">
        <f>AVERAGE(L3:L5)</f>
        <v>0.01333333333</v>
      </c>
      <c r="V3" s="257"/>
    </row>
    <row r="4">
      <c r="A4" s="258"/>
      <c r="B4" s="244">
        <v>43893.0</v>
      </c>
      <c r="D4" s="259"/>
      <c r="E4" s="103">
        <v>584.0</v>
      </c>
      <c r="F4" s="103">
        <f t="shared" ref="F4:F160" si="3">E4-E3</f>
        <v>25</v>
      </c>
      <c r="G4" s="248">
        <f t="shared" si="1"/>
        <v>0.01520397803</v>
      </c>
      <c r="H4" s="103">
        <v>1.0</v>
      </c>
      <c r="I4" s="103">
        <f t="shared" ref="I4:I228" si="4">H4-H3</f>
        <v>1</v>
      </c>
      <c r="J4" s="249">
        <f t="shared" si="2"/>
        <v>0.001712328767</v>
      </c>
      <c r="K4" s="260"/>
      <c r="L4" s="249">
        <f t="shared" ref="L4:L6" si="5">I4/F4</f>
        <v>0.04</v>
      </c>
      <c r="M4" s="260"/>
      <c r="N4" s="103">
        <v>583.0</v>
      </c>
      <c r="O4" s="261">
        <f t="shared" ref="O4:O160" si="6">N4-N3</f>
        <v>24</v>
      </c>
      <c r="Q4" s="262"/>
      <c r="R4" s="263"/>
      <c r="T4" s="262"/>
      <c r="U4" s="259"/>
    </row>
    <row r="5">
      <c r="A5" s="258"/>
      <c r="B5" s="244">
        <v>43894.0</v>
      </c>
      <c r="D5" s="259"/>
      <c r="E5" s="103">
        <v>676.0</v>
      </c>
      <c r="F5" s="103">
        <f t="shared" si="3"/>
        <v>92</v>
      </c>
      <c r="G5" s="248">
        <f t="shared" si="1"/>
        <v>0.01759912525</v>
      </c>
      <c r="H5" s="103">
        <v>1.0</v>
      </c>
      <c r="I5" s="103">
        <f t="shared" si="4"/>
        <v>0</v>
      </c>
      <c r="J5" s="249">
        <f t="shared" si="2"/>
        <v>0.001479289941</v>
      </c>
      <c r="K5" s="260"/>
      <c r="L5" s="249">
        <f t="shared" si="5"/>
        <v>0</v>
      </c>
      <c r="M5" s="260"/>
      <c r="N5" s="103">
        <v>675.0</v>
      </c>
      <c r="O5" s="261">
        <f t="shared" si="6"/>
        <v>92</v>
      </c>
      <c r="Q5" s="262"/>
      <c r="R5" s="263"/>
      <c r="T5" s="262"/>
      <c r="U5" s="259"/>
    </row>
    <row r="6">
      <c r="A6" s="258"/>
      <c r="B6" s="244">
        <v>43895.0</v>
      </c>
      <c r="D6" s="259"/>
      <c r="E6" s="103">
        <v>855.0</v>
      </c>
      <c r="F6" s="103">
        <f t="shared" si="3"/>
        <v>179</v>
      </c>
      <c r="G6" s="248">
        <f t="shared" si="1"/>
        <v>0.02225924865</v>
      </c>
      <c r="H6" s="103">
        <v>1.0</v>
      </c>
      <c r="I6" s="103">
        <f t="shared" si="4"/>
        <v>0</v>
      </c>
      <c r="J6" s="249">
        <f t="shared" si="2"/>
        <v>0.001169590643</v>
      </c>
      <c r="K6" s="260"/>
      <c r="L6" s="249">
        <f t="shared" si="5"/>
        <v>0</v>
      </c>
      <c r="M6" s="260"/>
      <c r="N6" s="103">
        <v>854.0</v>
      </c>
      <c r="O6" s="261">
        <f t="shared" si="6"/>
        <v>179</v>
      </c>
      <c r="Q6" s="262"/>
      <c r="R6" s="263"/>
      <c r="T6" s="255">
        <f>AVERAGE(F6:F8)</f>
        <v>159.3333333</v>
      </c>
      <c r="U6" s="256">
        <f>AVERAGE(L6:L8)</f>
        <v>0.007803790412</v>
      </c>
    </row>
    <row r="7">
      <c r="A7" s="264" t="s">
        <v>120</v>
      </c>
      <c r="B7" s="265">
        <v>43896.0</v>
      </c>
      <c r="D7" s="259"/>
      <c r="E7" s="266">
        <v>855.0</v>
      </c>
      <c r="F7" s="266">
        <f t="shared" si="3"/>
        <v>0</v>
      </c>
      <c r="G7" s="267">
        <f t="shared" si="1"/>
        <v>0.02225924865</v>
      </c>
      <c r="H7" s="266">
        <v>1.0</v>
      </c>
      <c r="I7" s="266">
        <f t="shared" si="4"/>
        <v>0</v>
      </c>
      <c r="J7" s="268">
        <f t="shared" si="2"/>
        <v>0.001169590643</v>
      </c>
      <c r="K7" s="260"/>
      <c r="L7" s="269">
        <v>0.0</v>
      </c>
      <c r="M7" s="260"/>
      <c r="N7" s="266">
        <v>854.0</v>
      </c>
      <c r="O7" s="270">
        <f t="shared" si="6"/>
        <v>0</v>
      </c>
      <c r="Q7" s="262"/>
      <c r="R7" s="263"/>
      <c r="T7" s="262"/>
      <c r="U7" s="259"/>
    </row>
    <row r="8">
      <c r="A8" s="264"/>
      <c r="B8" s="244">
        <v>43897.0</v>
      </c>
      <c r="D8" s="259"/>
      <c r="E8" s="103">
        <v>1154.0</v>
      </c>
      <c r="F8" s="103">
        <f t="shared" si="3"/>
        <v>299</v>
      </c>
      <c r="G8" s="248">
        <f t="shared" si="1"/>
        <v>0.03004347713</v>
      </c>
      <c r="H8" s="103">
        <v>8.0</v>
      </c>
      <c r="I8" s="103">
        <f t="shared" si="4"/>
        <v>7</v>
      </c>
      <c r="J8" s="249">
        <f t="shared" si="2"/>
        <v>0.006932409012</v>
      </c>
      <c r="K8" s="260"/>
      <c r="L8" s="249">
        <f t="shared" ref="L8:L15" si="7">I8/F8</f>
        <v>0.02341137124</v>
      </c>
      <c r="M8" s="260"/>
      <c r="N8" s="103">
        <v>1146.0</v>
      </c>
      <c r="O8" s="261">
        <f t="shared" si="6"/>
        <v>292</v>
      </c>
      <c r="Q8" s="262"/>
      <c r="R8" s="263"/>
      <c r="T8" s="262"/>
      <c r="U8" s="259"/>
    </row>
    <row r="9">
      <c r="A9" s="258"/>
      <c r="B9" s="244">
        <v>43898.0</v>
      </c>
      <c r="D9" s="259"/>
      <c r="E9" s="115">
        <v>1384.0</v>
      </c>
      <c r="F9" s="103">
        <f t="shared" si="3"/>
        <v>230</v>
      </c>
      <c r="G9" s="248">
        <f t="shared" si="1"/>
        <v>0.03603134519</v>
      </c>
      <c r="H9" s="103">
        <v>16.0</v>
      </c>
      <c r="I9" s="103">
        <f t="shared" si="4"/>
        <v>8</v>
      </c>
      <c r="J9" s="249">
        <f t="shared" si="2"/>
        <v>0.01156069364</v>
      </c>
      <c r="K9" s="260"/>
      <c r="L9" s="249">
        <f t="shared" si="7"/>
        <v>0.0347826087</v>
      </c>
      <c r="M9" s="260"/>
      <c r="N9" s="115">
        <v>1368.0</v>
      </c>
      <c r="O9" s="261">
        <f t="shared" si="6"/>
        <v>222</v>
      </c>
      <c r="Q9" s="262"/>
      <c r="R9" s="263"/>
      <c r="T9" s="255">
        <f>AVERAGE(F9:F11)</f>
        <v>290</v>
      </c>
      <c r="U9" s="256">
        <f>AVERAGE(L9:L11)</f>
        <v>0.01971740596</v>
      </c>
    </row>
    <row r="10">
      <c r="A10" s="258"/>
      <c r="B10" s="244">
        <v>43899.0</v>
      </c>
      <c r="D10" s="259"/>
      <c r="E10" s="271">
        <v>1630.0</v>
      </c>
      <c r="F10" s="103">
        <f t="shared" si="3"/>
        <v>246</v>
      </c>
      <c r="G10" s="248">
        <f t="shared" si="1"/>
        <v>0.04243576059</v>
      </c>
      <c r="H10" s="103">
        <v>17.0</v>
      </c>
      <c r="I10" s="103">
        <f t="shared" si="4"/>
        <v>1</v>
      </c>
      <c r="J10" s="249">
        <f t="shared" si="2"/>
        <v>0.01042944785</v>
      </c>
      <c r="K10" s="260"/>
      <c r="L10" s="249">
        <f t="shared" si="7"/>
        <v>0.00406504065</v>
      </c>
      <c r="M10" s="260"/>
      <c r="N10" s="271">
        <v>1630.0</v>
      </c>
      <c r="O10" s="261">
        <f t="shared" si="6"/>
        <v>262</v>
      </c>
      <c r="Q10" s="255">
        <f>AVERAGE(F10:F16)</f>
        <v>587</v>
      </c>
      <c r="R10" s="272">
        <f>AVERAGE(L10:L16)</f>
        <v>0.02650833426</v>
      </c>
      <c r="T10" s="262"/>
      <c r="U10" s="259"/>
    </row>
    <row r="11">
      <c r="A11" s="258"/>
      <c r="B11" s="244">
        <v>43900.0</v>
      </c>
      <c r="D11" s="259"/>
      <c r="E11" s="271">
        <v>2024.0</v>
      </c>
      <c r="F11" s="103">
        <f t="shared" si="3"/>
        <v>394</v>
      </c>
      <c r="G11" s="248">
        <f t="shared" si="1"/>
        <v>0.05269323892</v>
      </c>
      <c r="H11" s="103">
        <v>25.0</v>
      </c>
      <c r="I11" s="103">
        <f t="shared" si="4"/>
        <v>8</v>
      </c>
      <c r="J11" s="249">
        <f t="shared" si="2"/>
        <v>0.01235177866</v>
      </c>
      <c r="K11" s="260"/>
      <c r="L11" s="249">
        <f t="shared" si="7"/>
        <v>0.02030456853</v>
      </c>
      <c r="M11" s="260"/>
      <c r="N11" s="271">
        <v>1999.0</v>
      </c>
      <c r="O11" s="261">
        <f t="shared" si="6"/>
        <v>369</v>
      </c>
      <c r="Q11" s="262"/>
      <c r="R11" s="263"/>
      <c r="T11" s="262"/>
      <c r="U11" s="259"/>
    </row>
    <row r="12">
      <c r="A12" s="258"/>
      <c r="B12" s="244">
        <v>43901.0</v>
      </c>
      <c r="D12" s="259"/>
      <c r="E12" s="271">
        <v>2234.0</v>
      </c>
      <c r="F12" s="103">
        <f t="shared" si="3"/>
        <v>210</v>
      </c>
      <c r="G12" s="248">
        <f t="shared" si="1"/>
        <v>0.0581604228</v>
      </c>
      <c r="H12" s="103">
        <v>47.0</v>
      </c>
      <c r="I12" s="103">
        <f t="shared" si="4"/>
        <v>22</v>
      </c>
      <c r="J12" s="249">
        <f t="shared" si="2"/>
        <v>0.02103849597</v>
      </c>
      <c r="K12" s="260"/>
      <c r="L12" s="249">
        <f t="shared" si="7"/>
        <v>0.1047619048</v>
      </c>
      <c r="M12" s="260"/>
      <c r="N12" s="271">
        <v>2187.0</v>
      </c>
      <c r="O12" s="261">
        <f t="shared" si="6"/>
        <v>188</v>
      </c>
      <c r="Q12" s="262"/>
      <c r="R12" s="263"/>
      <c r="T12" s="255">
        <f>AVERAGE(F12:F14)</f>
        <v>796.6666667</v>
      </c>
      <c r="U12" s="256">
        <f>AVERAGE(L12:L14)</f>
        <v>0.04816887252</v>
      </c>
    </row>
    <row r="13">
      <c r="A13" s="258"/>
      <c r="B13" s="244">
        <v>43902.0</v>
      </c>
      <c r="D13" s="259"/>
      <c r="E13" s="271">
        <v>2889.0</v>
      </c>
      <c r="F13" s="103">
        <f t="shared" si="3"/>
        <v>655</v>
      </c>
      <c r="G13" s="248">
        <f t="shared" si="1"/>
        <v>0.07521282966</v>
      </c>
      <c r="H13" s="103">
        <v>58.0</v>
      </c>
      <c r="I13" s="103">
        <f t="shared" si="4"/>
        <v>11</v>
      </c>
      <c r="J13" s="249">
        <f t="shared" si="2"/>
        <v>0.02007615092</v>
      </c>
      <c r="K13" s="260"/>
      <c r="L13" s="249">
        <f t="shared" si="7"/>
        <v>0.01679389313</v>
      </c>
      <c r="M13" s="260"/>
      <c r="N13" s="271">
        <v>2831.0</v>
      </c>
      <c r="O13" s="261">
        <f t="shared" si="6"/>
        <v>644</v>
      </c>
      <c r="Q13" s="262"/>
      <c r="R13" s="263"/>
      <c r="T13" s="262"/>
      <c r="U13" s="259"/>
    </row>
    <row r="14">
      <c r="A14" s="258"/>
      <c r="B14" s="244">
        <v>43903.0</v>
      </c>
      <c r="D14" s="259"/>
      <c r="E14" s="271">
        <v>4414.0</v>
      </c>
      <c r="F14" s="103">
        <f t="shared" si="3"/>
        <v>1525</v>
      </c>
      <c r="G14" s="248">
        <f t="shared" si="1"/>
        <v>0.1149149983</v>
      </c>
      <c r="H14" s="103">
        <v>93.0</v>
      </c>
      <c r="I14" s="103">
        <f t="shared" si="4"/>
        <v>35</v>
      </c>
      <c r="J14" s="249">
        <f t="shared" si="2"/>
        <v>0.02106932488</v>
      </c>
      <c r="K14" s="260"/>
      <c r="L14" s="249">
        <f t="shared" si="7"/>
        <v>0.02295081967</v>
      </c>
      <c r="M14" s="260"/>
      <c r="N14" s="271">
        <v>4321.0</v>
      </c>
      <c r="O14" s="261">
        <f t="shared" si="6"/>
        <v>1490</v>
      </c>
      <c r="Q14" s="262"/>
      <c r="R14" s="263"/>
      <c r="T14" s="262"/>
      <c r="U14" s="259"/>
    </row>
    <row r="15">
      <c r="A15" s="258"/>
      <c r="B15" s="244">
        <v>43904.0</v>
      </c>
      <c r="D15" s="259"/>
      <c r="E15" s="271">
        <v>5493.0</v>
      </c>
      <c r="F15" s="103">
        <f t="shared" si="3"/>
        <v>1079</v>
      </c>
      <c r="G15" s="248">
        <f t="shared" si="1"/>
        <v>0.1430059098</v>
      </c>
      <c r="H15" s="103">
        <v>111.0</v>
      </c>
      <c r="I15" s="103">
        <f t="shared" si="4"/>
        <v>18</v>
      </c>
      <c r="J15" s="249">
        <f t="shared" si="2"/>
        <v>0.02020753687</v>
      </c>
      <c r="K15" s="260"/>
      <c r="L15" s="249">
        <f t="shared" si="7"/>
        <v>0.01668211307</v>
      </c>
      <c r="M15" s="260"/>
      <c r="N15" s="271">
        <v>5382.0</v>
      </c>
      <c r="O15" s="261">
        <f t="shared" si="6"/>
        <v>1061</v>
      </c>
      <c r="Q15" s="262"/>
      <c r="R15" s="263"/>
      <c r="T15" s="255">
        <f>AVERAGE(F15:F17)</f>
        <v>1161.666667</v>
      </c>
      <c r="U15" s="256">
        <f>AVERAGE(L15:L17)</f>
        <v>0.01858370242</v>
      </c>
    </row>
    <row r="16">
      <c r="A16" s="264" t="s">
        <v>120</v>
      </c>
      <c r="B16" s="265">
        <v>43905.0</v>
      </c>
      <c r="D16" s="259"/>
      <c r="E16" s="273">
        <v>5493.0</v>
      </c>
      <c r="F16" s="266">
        <f t="shared" si="3"/>
        <v>0</v>
      </c>
      <c r="G16" s="267">
        <f t="shared" si="1"/>
        <v>0.1430059098</v>
      </c>
      <c r="H16" s="266">
        <v>111.0</v>
      </c>
      <c r="I16" s="266">
        <f t="shared" si="4"/>
        <v>0</v>
      </c>
      <c r="J16" s="268">
        <f t="shared" si="2"/>
        <v>0.02020753687</v>
      </c>
      <c r="K16" s="260"/>
      <c r="L16" s="269">
        <v>0.0</v>
      </c>
      <c r="M16" s="260"/>
      <c r="N16" s="273">
        <v>5382.0</v>
      </c>
      <c r="O16" s="270">
        <f t="shared" si="6"/>
        <v>0</v>
      </c>
      <c r="Q16" s="262"/>
      <c r="R16" s="263"/>
      <c r="T16" s="262"/>
      <c r="U16" s="259"/>
    </row>
    <row r="17">
      <c r="A17" s="243"/>
      <c r="B17" s="244">
        <v>43906.0</v>
      </c>
      <c r="D17" s="259"/>
      <c r="E17" s="271">
        <v>7899.0</v>
      </c>
      <c r="F17" s="103">
        <f t="shared" si="3"/>
        <v>2406</v>
      </c>
      <c r="G17" s="248">
        <f t="shared" si="1"/>
        <v>0.2056442165</v>
      </c>
      <c r="H17" s="103">
        <v>205.0</v>
      </c>
      <c r="I17" s="103">
        <f t="shared" si="4"/>
        <v>94</v>
      </c>
      <c r="J17" s="249">
        <f t="shared" si="2"/>
        <v>0.02595265223</v>
      </c>
      <c r="K17" s="260"/>
      <c r="L17" s="249">
        <f t="shared" ref="L17:L228" si="8">I17/F17</f>
        <v>0.03906899418</v>
      </c>
      <c r="M17" s="260"/>
      <c r="N17" s="271">
        <v>7694.0</v>
      </c>
      <c r="O17" s="261">
        <f t="shared" si="6"/>
        <v>2312</v>
      </c>
      <c r="Q17" s="255">
        <f>AVERAGE(F17:F23)</f>
        <v>2090.571429</v>
      </c>
      <c r="R17" s="272">
        <f>AVERAGE(L17:L23)</f>
        <v>0.03619322415</v>
      </c>
      <c r="T17" s="262"/>
      <c r="U17" s="259"/>
    </row>
    <row r="18">
      <c r="A18" s="258"/>
      <c r="B18" s="244">
        <v>43907.0</v>
      </c>
      <c r="D18" s="259"/>
      <c r="E18" s="271">
        <v>9515.0</v>
      </c>
      <c r="F18" s="103">
        <f t="shared" si="3"/>
        <v>1616</v>
      </c>
      <c r="G18" s="248">
        <f t="shared" si="1"/>
        <v>0.2477154982</v>
      </c>
      <c r="H18" s="103">
        <v>246.0</v>
      </c>
      <c r="I18" s="103">
        <f t="shared" si="4"/>
        <v>41</v>
      </c>
      <c r="J18" s="249">
        <f t="shared" si="2"/>
        <v>0.02585391487</v>
      </c>
      <c r="K18" s="260"/>
      <c r="L18" s="249">
        <f t="shared" si="8"/>
        <v>0.02537128713</v>
      </c>
      <c r="M18" s="260"/>
      <c r="N18" s="271">
        <v>9269.0</v>
      </c>
      <c r="O18" s="261">
        <f t="shared" si="6"/>
        <v>1575</v>
      </c>
      <c r="Q18" s="262"/>
      <c r="R18" s="263"/>
      <c r="T18" s="255">
        <f>AVERAGE(F18:F20)</f>
        <v>1724.333333</v>
      </c>
      <c r="U18" s="256">
        <f>AVERAGE(L18:L20)</f>
        <v>0.03312734098</v>
      </c>
    </row>
    <row r="19">
      <c r="A19" s="258"/>
      <c r="B19" s="244">
        <v>43908.0</v>
      </c>
      <c r="D19" s="259"/>
      <c r="E19" s="271">
        <v>11196.0</v>
      </c>
      <c r="F19" s="103">
        <f t="shared" si="3"/>
        <v>1681</v>
      </c>
      <c r="G19" s="248">
        <f t="shared" si="1"/>
        <v>0.2914790034</v>
      </c>
      <c r="H19" s="103">
        <v>305.0</v>
      </c>
      <c r="I19" s="103">
        <f t="shared" si="4"/>
        <v>59</v>
      </c>
      <c r="J19" s="249">
        <f t="shared" si="2"/>
        <v>0.0272418721</v>
      </c>
      <c r="K19" s="260"/>
      <c r="L19" s="249">
        <f t="shared" si="8"/>
        <v>0.03509815586</v>
      </c>
      <c r="M19" s="260"/>
      <c r="N19" s="271">
        <v>10891.0</v>
      </c>
      <c r="O19" s="261">
        <f t="shared" si="6"/>
        <v>1622</v>
      </c>
      <c r="Q19" s="262"/>
      <c r="R19" s="263"/>
      <c r="T19" s="262"/>
      <c r="U19" s="259"/>
    </row>
    <row r="20">
      <c r="A20" s="258"/>
      <c r="B20" s="244">
        <v>43909.0</v>
      </c>
      <c r="D20" s="259"/>
      <c r="E20" s="271">
        <v>13072.0</v>
      </c>
      <c r="F20" s="103">
        <f t="shared" si="3"/>
        <v>1876</v>
      </c>
      <c r="G20" s="248">
        <f t="shared" si="1"/>
        <v>0.3403191794</v>
      </c>
      <c r="H20" s="103">
        <v>378.0</v>
      </c>
      <c r="I20" s="103">
        <f t="shared" si="4"/>
        <v>73</v>
      </c>
      <c r="J20" s="249">
        <f t="shared" si="2"/>
        <v>0.02891676867</v>
      </c>
      <c r="K20" s="260"/>
      <c r="L20" s="249">
        <f t="shared" si="8"/>
        <v>0.03891257996</v>
      </c>
      <c r="M20" s="260"/>
      <c r="N20" s="271">
        <v>12694.0</v>
      </c>
      <c r="O20" s="261">
        <f t="shared" si="6"/>
        <v>1803</v>
      </c>
      <c r="Q20" s="262"/>
      <c r="R20" s="263"/>
      <c r="T20" s="262"/>
      <c r="U20" s="259"/>
    </row>
    <row r="21" ht="15.75" customHeight="1">
      <c r="A21" s="258"/>
      <c r="B21" s="244">
        <v>43910.0</v>
      </c>
      <c r="D21" s="259"/>
      <c r="E21" s="271">
        <v>15084.0</v>
      </c>
      <c r="F21" s="103">
        <f t="shared" si="3"/>
        <v>2012</v>
      </c>
      <c r="G21" s="248">
        <f t="shared" si="1"/>
        <v>0.3927000078</v>
      </c>
      <c r="H21" s="103">
        <v>452.0</v>
      </c>
      <c r="I21" s="103">
        <f t="shared" si="4"/>
        <v>74</v>
      </c>
      <c r="J21" s="249">
        <f t="shared" si="2"/>
        <v>0.02996552639</v>
      </c>
      <c r="K21" s="260"/>
      <c r="L21" s="249">
        <f t="shared" si="8"/>
        <v>0.03677932406</v>
      </c>
      <c r="M21" s="260"/>
      <c r="N21" s="271">
        <v>14632.0</v>
      </c>
      <c r="O21" s="261">
        <f t="shared" si="6"/>
        <v>1938</v>
      </c>
      <c r="Q21" s="262"/>
      <c r="R21" s="263"/>
      <c r="T21" s="255">
        <f>AVERAGE(F21:F23)</f>
        <v>2351.666667</v>
      </c>
      <c r="U21" s="256">
        <f>AVERAGE(L21:L23)</f>
        <v>0.03830051731</v>
      </c>
    </row>
    <row r="22">
      <c r="A22" s="258"/>
      <c r="B22" s="244">
        <v>43911.0</v>
      </c>
      <c r="D22" s="259"/>
      <c r="E22" s="271">
        <v>17607.0</v>
      </c>
      <c r="F22" s="103">
        <f t="shared" si="3"/>
        <v>2523</v>
      </c>
      <c r="G22" s="248">
        <f t="shared" si="1"/>
        <v>0.458384317</v>
      </c>
      <c r="H22" s="103">
        <v>563.0</v>
      </c>
      <c r="I22" s="103">
        <f t="shared" si="4"/>
        <v>111</v>
      </c>
      <c r="J22" s="249">
        <f t="shared" si="2"/>
        <v>0.03197591867</v>
      </c>
      <c r="K22" s="260"/>
      <c r="L22" s="249">
        <f t="shared" si="8"/>
        <v>0.04399524376</v>
      </c>
      <c r="M22" s="260"/>
      <c r="N22" s="271">
        <v>17044.0</v>
      </c>
      <c r="O22" s="261">
        <f t="shared" si="6"/>
        <v>2412</v>
      </c>
      <c r="Q22" s="262"/>
      <c r="R22" s="263"/>
      <c r="T22" s="262"/>
      <c r="U22" s="259"/>
    </row>
    <row r="23">
      <c r="A23" s="258"/>
      <c r="B23" s="244">
        <v>43912.0</v>
      </c>
      <c r="D23" s="259"/>
      <c r="E23" s="271">
        <v>20127.0</v>
      </c>
      <c r="F23" s="103">
        <f t="shared" si="3"/>
        <v>2520</v>
      </c>
      <c r="G23" s="248">
        <f t="shared" si="1"/>
        <v>0.5239905235</v>
      </c>
      <c r="H23" s="103">
        <v>649.0</v>
      </c>
      <c r="I23" s="103">
        <f t="shared" si="4"/>
        <v>86</v>
      </c>
      <c r="J23" s="249">
        <f t="shared" si="2"/>
        <v>0.03224524271</v>
      </c>
      <c r="K23" s="260"/>
      <c r="L23" s="249">
        <f t="shared" si="8"/>
        <v>0.03412698413</v>
      </c>
      <c r="M23" s="260"/>
      <c r="N23" s="271">
        <v>19478.0</v>
      </c>
      <c r="O23" s="261">
        <f t="shared" si="6"/>
        <v>2434</v>
      </c>
      <c r="Q23" s="262"/>
      <c r="R23" s="263"/>
      <c r="T23" s="262"/>
      <c r="U23" s="259"/>
    </row>
    <row r="24">
      <c r="A24" s="258"/>
      <c r="B24" s="244">
        <v>43913.0</v>
      </c>
      <c r="D24" s="259"/>
      <c r="E24" s="271">
        <v>22898.0</v>
      </c>
      <c r="F24" s="103">
        <f t="shared" si="3"/>
        <v>2771</v>
      </c>
      <c r="G24" s="248">
        <f t="shared" si="1"/>
        <v>0.5961313165</v>
      </c>
      <c r="H24" s="103">
        <v>774.0</v>
      </c>
      <c r="I24" s="103">
        <f t="shared" si="4"/>
        <v>125</v>
      </c>
      <c r="J24" s="249">
        <f t="shared" si="2"/>
        <v>0.03380207878</v>
      </c>
      <c r="K24" s="260"/>
      <c r="L24" s="249">
        <f t="shared" si="8"/>
        <v>0.04511006857</v>
      </c>
      <c r="M24" s="260"/>
      <c r="N24" s="271">
        <v>22124.0</v>
      </c>
      <c r="O24" s="261">
        <f t="shared" si="6"/>
        <v>2646</v>
      </c>
      <c r="Q24" s="255">
        <f>AVERAGE(F24:F30)</f>
        <v>3782.857143</v>
      </c>
      <c r="R24" s="272">
        <f>AVERAGE(L24:L30)</f>
        <v>0.04755594403</v>
      </c>
      <c r="T24" s="255">
        <f>AVERAGE(F24:F26)</f>
        <v>3145.666667</v>
      </c>
      <c r="U24" s="256">
        <f>AVERAGE(L24:L26)</f>
        <v>0.0461188184</v>
      </c>
    </row>
    <row r="25" ht="13.5" customHeight="1">
      <c r="A25" s="258"/>
      <c r="B25" s="244">
        <v>43914.0</v>
      </c>
      <c r="D25" s="259"/>
      <c r="E25" s="271">
        <v>26244.0</v>
      </c>
      <c r="F25" s="103">
        <f t="shared" si="3"/>
        <v>3346</v>
      </c>
      <c r="G25" s="248">
        <f t="shared" si="1"/>
        <v>0.6832417797</v>
      </c>
      <c r="H25" s="103">
        <v>957.0</v>
      </c>
      <c r="I25" s="103">
        <f t="shared" si="4"/>
        <v>183</v>
      </c>
      <c r="J25" s="249">
        <f t="shared" si="2"/>
        <v>0.03646547782</v>
      </c>
      <c r="K25" s="260"/>
      <c r="L25" s="249">
        <f t="shared" si="8"/>
        <v>0.05469216975</v>
      </c>
      <c r="M25" s="260"/>
      <c r="N25" s="271">
        <v>25287.0</v>
      </c>
      <c r="O25" s="261">
        <f t="shared" si="6"/>
        <v>3163</v>
      </c>
      <c r="Q25" s="262"/>
      <c r="R25" s="263"/>
      <c r="T25" s="262"/>
      <c r="U25" s="259"/>
    </row>
    <row r="26" ht="13.5" customHeight="1">
      <c r="A26" s="258"/>
      <c r="B26" s="244">
        <v>43915.0</v>
      </c>
      <c r="D26" s="259"/>
      <c r="E26" s="274">
        <v>29564.0</v>
      </c>
      <c r="F26" s="103">
        <f t="shared" si="3"/>
        <v>3320</v>
      </c>
      <c r="G26" s="248">
        <f t="shared" si="1"/>
        <v>0.7696753534</v>
      </c>
      <c r="H26" s="115">
        <v>1085.0</v>
      </c>
      <c r="I26" s="103">
        <f t="shared" si="4"/>
        <v>128</v>
      </c>
      <c r="J26" s="275">
        <f t="shared" si="2"/>
        <v>0.03670004059</v>
      </c>
      <c r="K26" s="260"/>
      <c r="L26" s="275">
        <f t="shared" si="8"/>
        <v>0.03855421687</v>
      </c>
      <c r="M26" s="260"/>
      <c r="N26" s="274">
        <v>28479.0</v>
      </c>
      <c r="O26" s="261">
        <f t="shared" si="6"/>
        <v>3192</v>
      </c>
      <c r="Q26" s="262"/>
      <c r="R26" s="263"/>
      <c r="T26" s="262"/>
      <c r="U26" s="259"/>
    </row>
    <row r="27" ht="13.5" customHeight="1">
      <c r="A27" s="258"/>
      <c r="B27" s="244">
        <v>43916.0</v>
      </c>
      <c r="D27" s="259"/>
      <c r="E27" s="271">
        <v>34067.0</v>
      </c>
      <c r="F27" s="103">
        <f t="shared" si="3"/>
        <v>4503</v>
      </c>
      <c r="G27" s="248">
        <f t="shared" si="1"/>
        <v>0.8869073963</v>
      </c>
      <c r="H27" s="103">
        <v>1244.0</v>
      </c>
      <c r="I27" s="103">
        <f t="shared" si="4"/>
        <v>159</v>
      </c>
      <c r="J27" s="249">
        <f t="shared" si="2"/>
        <v>0.03651627675</v>
      </c>
      <c r="K27" s="260"/>
      <c r="L27" s="249">
        <f t="shared" si="8"/>
        <v>0.03530979347</v>
      </c>
      <c r="M27" s="260"/>
      <c r="N27" s="271">
        <v>32823.0</v>
      </c>
      <c r="O27" s="261">
        <f t="shared" si="6"/>
        <v>4344</v>
      </c>
      <c r="Q27" s="262"/>
      <c r="R27" s="263"/>
      <c r="T27" s="255">
        <f>AVERAGE(F27:F29)</f>
        <v>4406.333333</v>
      </c>
      <c r="U27" s="256">
        <f>AVERAGE(L27:L29)</f>
        <v>0.04845732436</v>
      </c>
    </row>
    <row r="28">
      <c r="A28" s="258"/>
      <c r="B28" s="244">
        <v>43917.0</v>
      </c>
      <c r="D28" s="259"/>
      <c r="E28" s="271">
        <v>38674.0</v>
      </c>
      <c r="F28" s="103">
        <f t="shared" si="3"/>
        <v>4607</v>
      </c>
      <c r="G28" s="248">
        <f t="shared" si="1"/>
        <v>1.006846997</v>
      </c>
      <c r="H28" s="103">
        <v>1436.0</v>
      </c>
      <c r="I28" s="103">
        <f t="shared" si="4"/>
        <v>192</v>
      </c>
      <c r="J28" s="249">
        <f t="shared" si="2"/>
        <v>0.03713088897</v>
      </c>
      <c r="K28" s="260"/>
      <c r="L28" s="249">
        <f t="shared" si="8"/>
        <v>0.04167571087</v>
      </c>
      <c r="M28" s="260"/>
      <c r="N28" s="271">
        <v>37238.0</v>
      </c>
      <c r="O28" s="261">
        <f t="shared" si="6"/>
        <v>4415</v>
      </c>
      <c r="Q28" s="262"/>
      <c r="R28" s="263"/>
      <c r="T28" s="262"/>
      <c r="U28" s="259"/>
    </row>
    <row r="29">
      <c r="A29" s="258"/>
      <c r="B29" s="244">
        <v>43918.0</v>
      </c>
      <c r="D29" s="259"/>
      <c r="E29" s="271">
        <v>42783.0</v>
      </c>
      <c r="F29" s="103">
        <f t="shared" si="3"/>
        <v>4109</v>
      </c>
      <c r="G29" s="248">
        <f t="shared" si="1"/>
        <v>1.113821562</v>
      </c>
      <c r="H29" s="103">
        <v>1717.0</v>
      </c>
      <c r="I29" s="103">
        <f t="shared" si="4"/>
        <v>281</v>
      </c>
      <c r="J29" s="249">
        <f t="shared" si="2"/>
        <v>0.04013276301</v>
      </c>
      <c r="K29" s="260"/>
      <c r="L29" s="249">
        <f t="shared" si="8"/>
        <v>0.06838646873</v>
      </c>
      <c r="M29" s="260"/>
      <c r="N29" s="271">
        <v>41066.0</v>
      </c>
      <c r="O29" s="261">
        <f t="shared" si="6"/>
        <v>3828</v>
      </c>
      <c r="Q29" s="262"/>
      <c r="R29" s="263"/>
      <c r="T29" s="262"/>
      <c r="U29" s="259"/>
    </row>
    <row r="30">
      <c r="A30" s="258"/>
      <c r="B30" s="244">
        <v>43919.0</v>
      </c>
      <c r="D30" s="259"/>
      <c r="E30" s="271">
        <v>46607.0</v>
      </c>
      <c r="F30" s="103">
        <f t="shared" si="3"/>
        <v>3824</v>
      </c>
      <c r="G30" s="248">
        <f t="shared" si="1"/>
        <v>1.213376377</v>
      </c>
      <c r="H30" s="103">
        <v>1905.0</v>
      </c>
      <c r="I30" s="103">
        <f t="shared" si="4"/>
        <v>188</v>
      </c>
      <c r="J30" s="249">
        <f t="shared" si="2"/>
        <v>0.0408736885</v>
      </c>
      <c r="K30" s="260"/>
      <c r="L30" s="249">
        <f t="shared" si="8"/>
        <v>0.04916317992</v>
      </c>
      <c r="M30" s="260"/>
      <c r="N30" s="271">
        <v>44702.0</v>
      </c>
      <c r="O30" s="261">
        <f t="shared" si="6"/>
        <v>3636</v>
      </c>
      <c r="Q30" s="262"/>
      <c r="R30" s="263"/>
      <c r="T30" s="255">
        <f>AVERAGE(F30:F32)</f>
        <v>4339.333333</v>
      </c>
      <c r="U30" s="256">
        <f>AVERAGE(L30:L32)</f>
        <v>0.04846708881</v>
      </c>
    </row>
    <row r="31">
      <c r="A31" s="258"/>
      <c r="B31" s="244">
        <v>43920.0</v>
      </c>
      <c r="D31" s="259"/>
      <c r="E31" s="271">
        <v>51419.0</v>
      </c>
      <c r="F31" s="103">
        <f t="shared" si="3"/>
        <v>4812</v>
      </c>
      <c r="G31" s="248">
        <f t="shared" si="1"/>
        <v>1.33865299</v>
      </c>
      <c r="H31" s="103">
        <v>2132.0</v>
      </c>
      <c r="I31" s="103">
        <f t="shared" si="4"/>
        <v>227</v>
      </c>
      <c r="J31" s="249">
        <f t="shared" si="2"/>
        <v>0.04146327233</v>
      </c>
      <c r="K31" s="260"/>
      <c r="L31" s="249">
        <f t="shared" si="8"/>
        <v>0.04717373234</v>
      </c>
      <c r="M31" s="260"/>
      <c r="N31" s="271">
        <v>49287.0</v>
      </c>
      <c r="O31" s="261">
        <f t="shared" si="6"/>
        <v>4585</v>
      </c>
      <c r="Q31" s="255">
        <f>AVERAGE(F31:F37)</f>
        <v>5551.428571</v>
      </c>
      <c r="R31" s="272">
        <f>AVERAGE(L31:L37)</f>
        <v>0.05977567763</v>
      </c>
      <c r="T31" s="262"/>
      <c r="U31" s="259"/>
    </row>
    <row r="32">
      <c r="A32" s="258"/>
      <c r="B32" s="244">
        <v>43921.0</v>
      </c>
      <c r="D32" s="259"/>
      <c r="E32" s="271">
        <v>55801.0</v>
      </c>
      <c r="F32" s="103">
        <f t="shared" si="3"/>
        <v>4382</v>
      </c>
      <c r="G32" s="248">
        <f t="shared" si="1"/>
        <v>1.452734894</v>
      </c>
      <c r="H32" s="103">
        <v>2347.0</v>
      </c>
      <c r="I32" s="103">
        <f t="shared" si="4"/>
        <v>215</v>
      </c>
      <c r="J32" s="249">
        <f t="shared" si="2"/>
        <v>0.04206017813</v>
      </c>
      <c r="K32" s="260"/>
      <c r="L32" s="249">
        <f t="shared" si="8"/>
        <v>0.04906435418</v>
      </c>
      <c r="M32" s="260"/>
      <c r="N32" s="271">
        <v>53454.0</v>
      </c>
      <c r="O32" s="261">
        <f t="shared" si="6"/>
        <v>4167</v>
      </c>
      <c r="Q32" s="262"/>
      <c r="R32" s="263"/>
      <c r="T32" s="262"/>
      <c r="U32" s="259"/>
    </row>
    <row r="33">
      <c r="A33" s="258"/>
      <c r="B33" s="244">
        <v>43922.0</v>
      </c>
      <c r="D33" s="259"/>
      <c r="E33" s="271">
        <v>61178.0</v>
      </c>
      <c r="F33" s="103">
        <f t="shared" si="3"/>
        <v>5377</v>
      </c>
      <c r="G33" s="248">
        <f t="shared" si="1"/>
        <v>1.592720835</v>
      </c>
      <c r="H33" s="103">
        <v>2633.0</v>
      </c>
      <c r="I33" s="103">
        <f t="shared" si="4"/>
        <v>286</v>
      </c>
      <c r="J33" s="249">
        <f t="shared" si="2"/>
        <v>0.04303834712</v>
      </c>
      <c r="K33" s="260"/>
      <c r="L33" s="249">
        <f t="shared" si="8"/>
        <v>0.05318951088</v>
      </c>
      <c r="M33" s="260"/>
      <c r="N33" s="271">
        <v>58545.0</v>
      </c>
      <c r="O33" s="261">
        <f t="shared" si="6"/>
        <v>5091</v>
      </c>
      <c r="Q33" s="262"/>
      <c r="R33" s="263"/>
      <c r="T33" s="255">
        <f>AVERAGE(F33:F35)</f>
        <v>5700</v>
      </c>
      <c r="U33" s="256">
        <f>AVERAGE(L33:L35)</f>
        <v>0.06737964504</v>
      </c>
    </row>
    <row r="34">
      <c r="A34" s="258"/>
      <c r="B34" s="244">
        <v>43923.0</v>
      </c>
      <c r="D34" s="259"/>
      <c r="E34" s="271">
        <v>66938.0</v>
      </c>
      <c r="F34" s="103">
        <f t="shared" si="3"/>
        <v>5760</v>
      </c>
      <c r="G34" s="248">
        <f t="shared" si="1"/>
        <v>1.742677879</v>
      </c>
      <c r="H34" s="103">
        <v>3149.0</v>
      </c>
      <c r="I34" s="103">
        <f t="shared" si="4"/>
        <v>516</v>
      </c>
      <c r="J34" s="249">
        <f t="shared" si="2"/>
        <v>0.04704353282</v>
      </c>
      <c r="K34" s="260"/>
      <c r="L34" s="249">
        <f t="shared" si="8"/>
        <v>0.08958333333</v>
      </c>
      <c r="M34" s="260"/>
      <c r="N34" s="271">
        <v>63789.0</v>
      </c>
      <c r="O34" s="261">
        <f t="shared" si="6"/>
        <v>5244</v>
      </c>
      <c r="Q34" s="262"/>
      <c r="R34" s="263"/>
      <c r="T34" s="262"/>
      <c r="U34" s="259"/>
    </row>
    <row r="35">
      <c r="A35" s="258"/>
      <c r="B35" s="244">
        <v>43924.0</v>
      </c>
      <c r="D35" s="259"/>
      <c r="E35" s="271">
        <v>72901.0</v>
      </c>
      <c r="F35" s="103">
        <f t="shared" si="3"/>
        <v>5963</v>
      </c>
      <c r="G35" s="248">
        <f t="shared" si="1"/>
        <v>1.897919867</v>
      </c>
      <c r="H35" s="103">
        <v>3503.0</v>
      </c>
      <c r="I35" s="103">
        <f t="shared" si="4"/>
        <v>354</v>
      </c>
      <c r="J35" s="249">
        <f t="shared" si="2"/>
        <v>0.04805146706</v>
      </c>
      <c r="K35" s="260"/>
      <c r="L35" s="249">
        <f t="shared" si="8"/>
        <v>0.05936609089</v>
      </c>
      <c r="M35" s="260"/>
      <c r="N35" s="271">
        <v>69398.0</v>
      </c>
      <c r="O35" s="261">
        <f t="shared" si="6"/>
        <v>5609</v>
      </c>
      <c r="Q35" s="262"/>
      <c r="R35" s="263"/>
      <c r="T35" s="262"/>
      <c r="U35" s="259"/>
    </row>
    <row r="36">
      <c r="A36" s="258"/>
      <c r="B36" s="244">
        <v>43925.0</v>
      </c>
      <c r="D36" s="259"/>
      <c r="E36" s="271">
        <v>80757.0</v>
      </c>
      <c r="F36" s="103">
        <f t="shared" si="3"/>
        <v>7856</v>
      </c>
      <c r="G36" s="248">
        <f t="shared" si="1"/>
        <v>2.102444612</v>
      </c>
      <c r="H36" s="103">
        <v>3834.0</v>
      </c>
      <c r="I36" s="103">
        <f t="shared" si="4"/>
        <v>331</v>
      </c>
      <c r="J36" s="249">
        <f t="shared" si="2"/>
        <v>0.04747576062</v>
      </c>
      <c r="K36" s="260"/>
      <c r="L36" s="249">
        <f t="shared" si="8"/>
        <v>0.04213340122</v>
      </c>
      <c r="M36" s="260"/>
      <c r="N36" s="271">
        <v>76923.0</v>
      </c>
      <c r="O36" s="261">
        <f t="shared" si="6"/>
        <v>7525</v>
      </c>
      <c r="Q36" s="262"/>
      <c r="R36" s="263"/>
      <c r="T36" s="255">
        <f>AVERAGE(F36:F38)</f>
        <v>6438</v>
      </c>
      <c r="U36" s="256">
        <f>AVERAGE(L36:L38)</f>
        <v>0.05636809755</v>
      </c>
    </row>
    <row r="37">
      <c r="A37" s="258"/>
      <c r="B37" s="244">
        <v>43926.0</v>
      </c>
      <c r="D37" s="259"/>
      <c r="E37" s="271">
        <v>85467.0</v>
      </c>
      <c r="F37" s="103">
        <f t="shared" si="3"/>
        <v>4710</v>
      </c>
      <c r="G37" s="248">
        <f t="shared" si="1"/>
        <v>2.225065736</v>
      </c>
      <c r="H37" s="103">
        <v>4201.0</v>
      </c>
      <c r="I37" s="103">
        <f t="shared" si="4"/>
        <v>367</v>
      </c>
      <c r="J37" s="249">
        <f t="shared" si="2"/>
        <v>0.04915347444</v>
      </c>
      <c r="K37" s="260"/>
      <c r="L37" s="249">
        <f t="shared" si="8"/>
        <v>0.07791932059</v>
      </c>
      <c r="M37" s="260"/>
      <c r="N37" s="271">
        <v>81266.0</v>
      </c>
      <c r="O37" s="261">
        <f t="shared" si="6"/>
        <v>4343</v>
      </c>
      <c r="Q37" s="262"/>
      <c r="R37" s="263"/>
      <c r="T37" s="262"/>
      <c r="U37" s="259"/>
    </row>
    <row r="38">
      <c r="A38" s="258"/>
      <c r="B38" s="244">
        <v>43927.0</v>
      </c>
      <c r="D38" s="259"/>
      <c r="E38" s="271">
        <v>92215.0</v>
      </c>
      <c r="F38" s="103">
        <f t="shared" si="3"/>
        <v>6748</v>
      </c>
      <c r="G38" s="248">
        <f t="shared" si="1"/>
        <v>2.400744578</v>
      </c>
      <c r="H38" s="103">
        <v>4532.0</v>
      </c>
      <c r="I38" s="103">
        <f t="shared" si="4"/>
        <v>331</v>
      </c>
      <c r="J38" s="249">
        <f t="shared" si="2"/>
        <v>0.04914601746</v>
      </c>
      <c r="K38" s="260"/>
      <c r="L38" s="249">
        <f t="shared" si="8"/>
        <v>0.04905157084</v>
      </c>
      <c r="M38" s="260"/>
      <c r="N38" s="271">
        <v>87683.0</v>
      </c>
      <c r="O38" s="261">
        <f t="shared" si="6"/>
        <v>6417</v>
      </c>
      <c r="Q38" s="255">
        <f>AVERAGE(F38:F44)</f>
        <v>8309</v>
      </c>
      <c r="R38" s="272">
        <f>AVERAGE(L38:L44)</f>
        <v>0.04853302604</v>
      </c>
      <c r="T38" s="262"/>
      <c r="U38" s="259"/>
    </row>
    <row r="39">
      <c r="A39" s="258"/>
      <c r="B39" s="244">
        <v>43928.0</v>
      </c>
      <c r="D39" s="259"/>
      <c r="E39" s="271">
        <v>99284.0</v>
      </c>
      <c r="F39" s="103">
        <f t="shared" si="3"/>
        <v>7069</v>
      </c>
      <c r="G39" s="248">
        <f t="shared" si="1"/>
        <v>2.584780401</v>
      </c>
      <c r="H39" s="103">
        <v>5000.0</v>
      </c>
      <c r="I39" s="103">
        <f t="shared" si="4"/>
        <v>468</v>
      </c>
      <c r="J39" s="249">
        <f t="shared" si="2"/>
        <v>0.05036058177</v>
      </c>
      <c r="K39" s="260"/>
      <c r="L39" s="249">
        <f t="shared" si="8"/>
        <v>0.0662045551</v>
      </c>
      <c r="M39" s="260"/>
      <c r="N39" s="271">
        <v>94284.0</v>
      </c>
      <c r="O39" s="261">
        <f t="shared" si="6"/>
        <v>6601</v>
      </c>
      <c r="Q39" s="262"/>
      <c r="R39" s="263"/>
      <c r="T39" s="255">
        <f>AVERAGE(F39:F41)</f>
        <v>8693.333333</v>
      </c>
      <c r="U39" s="256">
        <f>AVERAGE(L39:L41)</f>
        <v>0.04823609531</v>
      </c>
    </row>
    <row r="40">
      <c r="A40" s="258"/>
      <c r="B40" s="244">
        <v>43929.0</v>
      </c>
      <c r="D40" s="259"/>
      <c r="E40" s="271">
        <v>107597.0</v>
      </c>
      <c r="F40" s="103">
        <f t="shared" si="3"/>
        <v>8313</v>
      </c>
      <c r="G40" s="248">
        <f t="shared" si="1"/>
        <v>2.80120278</v>
      </c>
      <c r="H40" s="103">
        <v>5341.0</v>
      </c>
      <c r="I40" s="103">
        <f t="shared" si="4"/>
        <v>341</v>
      </c>
      <c r="J40" s="249">
        <f t="shared" si="2"/>
        <v>0.04963893045</v>
      </c>
      <c r="K40" s="260"/>
      <c r="L40" s="249">
        <f t="shared" si="8"/>
        <v>0.04102008902</v>
      </c>
      <c r="M40" s="260"/>
      <c r="N40" s="271">
        <v>102256.0</v>
      </c>
      <c r="O40" s="261">
        <f t="shared" si="6"/>
        <v>7972</v>
      </c>
      <c r="Q40" s="262"/>
      <c r="R40" s="263"/>
      <c r="T40" s="262"/>
      <c r="U40" s="259"/>
    </row>
    <row r="41">
      <c r="A41" s="258"/>
      <c r="B41" s="244">
        <v>43930.0</v>
      </c>
      <c r="D41" s="259"/>
      <c r="E41" s="271">
        <v>118295.0</v>
      </c>
      <c r="F41" s="103">
        <f t="shared" si="3"/>
        <v>10698</v>
      </c>
      <c r="G41" s="248">
        <f t="shared" si="1"/>
        <v>3.079716748</v>
      </c>
      <c r="H41" s="103">
        <v>5742.0</v>
      </c>
      <c r="I41" s="103">
        <f t="shared" si="4"/>
        <v>401</v>
      </c>
      <c r="J41" s="249">
        <f t="shared" si="2"/>
        <v>0.04853966778</v>
      </c>
      <c r="K41" s="260"/>
      <c r="L41" s="249">
        <f t="shared" si="8"/>
        <v>0.0374836418</v>
      </c>
      <c r="M41" s="260"/>
      <c r="N41" s="271">
        <v>112553.0</v>
      </c>
      <c r="O41" s="261">
        <f t="shared" si="6"/>
        <v>10297</v>
      </c>
      <c r="Q41" s="262"/>
      <c r="R41" s="263"/>
      <c r="T41" s="262"/>
      <c r="U41" s="259"/>
    </row>
    <row r="42">
      <c r="A42" s="258"/>
      <c r="B42" s="244">
        <v>43931.0</v>
      </c>
      <c r="D42" s="259"/>
      <c r="E42" s="271">
        <v>129560.0</v>
      </c>
      <c r="F42" s="103">
        <f t="shared" si="3"/>
        <v>11265</v>
      </c>
      <c r="G42" s="248">
        <f t="shared" si="1"/>
        <v>3.372992112</v>
      </c>
      <c r="H42" s="103">
        <v>6088.0</v>
      </c>
      <c r="I42" s="103">
        <f t="shared" si="4"/>
        <v>346</v>
      </c>
      <c r="J42" s="249">
        <f t="shared" si="2"/>
        <v>0.04698981167</v>
      </c>
      <c r="K42" s="260"/>
      <c r="L42" s="249">
        <f t="shared" si="8"/>
        <v>0.03071460275</v>
      </c>
      <c r="M42" s="260"/>
      <c r="N42" s="271">
        <v>123472.0</v>
      </c>
      <c r="O42" s="261">
        <f t="shared" si="6"/>
        <v>10919</v>
      </c>
      <c r="Q42" s="262"/>
      <c r="R42" s="263"/>
      <c r="T42" s="255">
        <f>AVERAGE(F42:F44)</f>
        <v>8445</v>
      </c>
      <c r="U42" s="256">
        <f>AVERAGE(L42:L44)</f>
        <v>0.04865710851</v>
      </c>
    </row>
    <row r="43">
      <c r="A43" s="258"/>
      <c r="B43" s="244">
        <v>43932.0</v>
      </c>
      <c r="D43" s="259"/>
      <c r="E43" s="271">
        <v>138007.0</v>
      </c>
      <c r="F43" s="103">
        <f t="shared" si="3"/>
        <v>8447</v>
      </c>
      <c r="G43" s="248">
        <f t="shared" si="1"/>
        <v>3.592903075</v>
      </c>
      <c r="H43" s="103">
        <v>6674.0</v>
      </c>
      <c r="I43" s="103">
        <f t="shared" si="4"/>
        <v>586</v>
      </c>
      <c r="J43" s="249">
        <f t="shared" si="2"/>
        <v>0.0483598658</v>
      </c>
      <c r="K43" s="260"/>
      <c r="L43" s="249">
        <f t="shared" si="8"/>
        <v>0.06937374216</v>
      </c>
      <c r="M43" s="260"/>
      <c r="N43" s="271">
        <v>131333.0</v>
      </c>
      <c r="O43" s="261">
        <f t="shared" si="6"/>
        <v>7861</v>
      </c>
      <c r="Q43" s="262"/>
      <c r="R43" s="263"/>
      <c r="T43" s="262"/>
      <c r="U43" s="259"/>
    </row>
    <row r="44">
      <c r="A44" s="258"/>
      <c r="B44" s="244">
        <v>43933.0</v>
      </c>
      <c r="D44" s="259"/>
      <c r="E44" s="271">
        <v>143630.0</v>
      </c>
      <c r="F44" s="103">
        <f t="shared" si="3"/>
        <v>5623</v>
      </c>
      <c r="G44" s="248">
        <f t="shared" si="1"/>
        <v>3.739293432</v>
      </c>
      <c r="H44" s="103">
        <v>6932.0</v>
      </c>
      <c r="I44" s="103">
        <f t="shared" si="4"/>
        <v>258</v>
      </c>
      <c r="J44" s="249">
        <f t="shared" si="2"/>
        <v>0.04826289772</v>
      </c>
      <c r="K44" s="260"/>
      <c r="L44" s="249">
        <f t="shared" si="8"/>
        <v>0.04588298062</v>
      </c>
      <c r="M44" s="260"/>
      <c r="N44" s="271">
        <v>136696.0</v>
      </c>
      <c r="O44" s="261">
        <f t="shared" si="6"/>
        <v>5363</v>
      </c>
      <c r="Q44" s="262"/>
      <c r="R44" s="263"/>
      <c r="T44" s="262"/>
      <c r="U44" s="259"/>
    </row>
    <row r="45">
      <c r="A45" s="258"/>
      <c r="B45" s="244">
        <v>43934.0</v>
      </c>
      <c r="D45" s="259"/>
      <c r="E45" s="271">
        <v>148321.0</v>
      </c>
      <c r="F45" s="103">
        <f t="shared" si="3"/>
        <v>4691</v>
      </c>
      <c r="G45" s="248">
        <f t="shared" si="1"/>
        <v>3.861419906</v>
      </c>
      <c r="H45" s="103">
        <v>7049.0</v>
      </c>
      <c r="I45" s="103">
        <f t="shared" si="4"/>
        <v>117</v>
      </c>
      <c r="J45" s="249">
        <f t="shared" si="2"/>
        <v>0.04752529986</v>
      </c>
      <c r="K45" s="260"/>
      <c r="L45" s="249">
        <f t="shared" si="8"/>
        <v>0.02494137711</v>
      </c>
      <c r="M45" s="260"/>
      <c r="N45" s="271">
        <v>141272.0</v>
      </c>
      <c r="O45" s="261">
        <f t="shared" si="6"/>
        <v>4576</v>
      </c>
      <c r="Q45" s="255">
        <f>AVERAGE(F45:F51)</f>
        <v>10086.57143</v>
      </c>
      <c r="R45" s="272">
        <f>AVERAGE(L45:L51)</f>
        <v>0.03556170867</v>
      </c>
      <c r="T45" s="255">
        <f>AVERAGE(F45:F47)</f>
        <v>8480.333333</v>
      </c>
      <c r="U45" s="256">
        <f>AVERAGE(L45:L47)</f>
        <v>0.03257726187</v>
      </c>
    </row>
    <row r="46">
      <c r="A46" s="258"/>
      <c r="B46" s="244">
        <v>43935.0</v>
      </c>
      <c r="D46" s="259"/>
      <c r="E46" s="271">
        <v>156493.0</v>
      </c>
      <c r="F46" s="103">
        <f t="shared" si="3"/>
        <v>8172</v>
      </c>
      <c r="G46" s="248">
        <f t="shared" si="1"/>
        <v>4.074171461</v>
      </c>
      <c r="H46" s="103">
        <v>7408.0</v>
      </c>
      <c r="I46" s="103">
        <f t="shared" si="4"/>
        <v>359</v>
      </c>
      <c r="J46" s="249">
        <f t="shared" si="2"/>
        <v>0.04733758059</v>
      </c>
      <c r="K46" s="260"/>
      <c r="L46" s="249">
        <f t="shared" si="8"/>
        <v>0.04393049437</v>
      </c>
      <c r="M46" s="260"/>
      <c r="N46" s="271">
        <v>149085.0</v>
      </c>
      <c r="O46" s="261">
        <f t="shared" si="6"/>
        <v>7813</v>
      </c>
      <c r="Q46" s="262"/>
      <c r="R46" s="263"/>
      <c r="T46" s="262"/>
      <c r="U46" s="259"/>
    </row>
    <row r="47">
      <c r="A47" s="258"/>
      <c r="B47" s="244">
        <v>43936.0</v>
      </c>
      <c r="D47" s="259"/>
      <c r="E47" s="271">
        <v>169071.0</v>
      </c>
      <c r="F47" s="103">
        <f t="shared" si="3"/>
        <v>12578</v>
      </c>
      <c r="G47" s="248">
        <f t="shared" si="1"/>
        <v>4.401629741</v>
      </c>
      <c r="H47" s="103">
        <v>7771.0</v>
      </c>
      <c r="I47" s="103">
        <f t="shared" si="4"/>
        <v>363</v>
      </c>
      <c r="J47" s="249">
        <f t="shared" si="2"/>
        <v>0.04596293865</v>
      </c>
      <c r="K47" s="260"/>
      <c r="L47" s="249">
        <f t="shared" si="8"/>
        <v>0.02885991414</v>
      </c>
      <c r="M47" s="260"/>
      <c r="N47" s="271">
        <v>161300.0</v>
      </c>
      <c r="O47" s="261">
        <f t="shared" si="6"/>
        <v>12215</v>
      </c>
      <c r="Q47" s="262"/>
      <c r="R47" s="263"/>
      <c r="T47" s="262"/>
      <c r="U47" s="259"/>
    </row>
    <row r="48">
      <c r="A48" s="258"/>
      <c r="B48" s="244">
        <v>43937.0</v>
      </c>
      <c r="D48" s="259"/>
      <c r="E48" s="271">
        <v>179654.0</v>
      </c>
      <c r="F48" s="103">
        <f t="shared" si="3"/>
        <v>10583</v>
      </c>
      <c r="G48" s="248">
        <f t="shared" si="1"/>
        <v>4.677149775</v>
      </c>
      <c r="H48" s="103">
        <v>8214.0</v>
      </c>
      <c r="I48" s="103">
        <f t="shared" si="4"/>
        <v>443</v>
      </c>
      <c r="J48" s="249">
        <f t="shared" si="2"/>
        <v>0.04572121968</v>
      </c>
      <c r="K48" s="260"/>
      <c r="L48" s="249">
        <f t="shared" si="8"/>
        <v>0.04185958613</v>
      </c>
      <c r="M48" s="260"/>
      <c r="N48" s="271">
        <v>171440.0</v>
      </c>
      <c r="O48" s="261">
        <f t="shared" si="6"/>
        <v>10140</v>
      </c>
      <c r="Q48" s="262"/>
      <c r="R48" s="263"/>
      <c r="T48" s="255">
        <f>AVERAGE(F48:F50)</f>
        <v>11725</v>
      </c>
      <c r="U48" s="256">
        <f>AVERAGE(L48:L50)</f>
        <v>0.03805437934</v>
      </c>
    </row>
    <row r="49">
      <c r="A49" s="258"/>
      <c r="B49" s="244">
        <v>43938.0</v>
      </c>
      <c r="D49" s="259"/>
      <c r="E49" s="271">
        <v>192960.0</v>
      </c>
      <c r="F49" s="103">
        <f t="shared" si="3"/>
        <v>13306</v>
      </c>
      <c r="G49" s="248">
        <f t="shared" si="1"/>
        <v>5.023560959</v>
      </c>
      <c r="H49" s="103">
        <v>8563.0</v>
      </c>
      <c r="I49" s="103">
        <f t="shared" si="4"/>
        <v>349</v>
      </c>
      <c r="J49" s="249">
        <f t="shared" si="2"/>
        <v>0.04437707297</v>
      </c>
      <c r="K49" s="260"/>
      <c r="L49" s="249">
        <f t="shared" si="8"/>
        <v>0.02622876898</v>
      </c>
      <c r="M49" s="260"/>
      <c r="N49" s="271">
        <v>184397.0</v>
      </c>
      <c r="O49" s="261">
        <f t="shared" si="6"/>
        <v>12957</v>
      </c>
      <c r="Q49" s="262"/>
      <c r="R49" s="263"/>
      <c r="T49" s="262"/>
      <c r="U49" s="259"/>
    </row>
    <row r="50">
      <c r="A50" s="258"/>
      <c r="B50" s="244">
        <v>43939.0</v>
      </c>
      <c r="D50" s="259"/>
      <c r="E50" s="271">
        <v>204246.0</v>
      </c>
      <c r="F50" s="103">
        <f t="shared" si="3"/>
        <v>11286</v>
      </c>
      <c r="G50" s="248">
        <f t="shared" si="1"/>
        <v>5.317383041</v>
      </c>
      <c r="H50" s="103">
        <v>9083.0</v>
      </c>
      <c r="I50" s="103">
        <f t="shared" si="4"/>
        <v>520</v>
      </c>
      <c r="J50" s="249">
        <f t="shared" si="2"/>
        <v>0.04447088315</v>
      </c>
      <c r="K50" s="260"/>
      <c r="L50" s="249">
        <f t="shared" si="8"/>
        <v>0.04607478292</v>
      </c>
      <c r="M50" s="260"/>
      <c r="N50" s="271">
        <v>195163.0</v>
      </c>
      <c r="O50" s="261">
        <f t="shared" si="6"/>
        <v>10766</v>
      </c>
      <c r="Q50" s="262"/>
      <c r="R50" s="263"/>
      <c r="T50" s="262"/>
      <c r="U50" s="259"/>
    </row>
    <row r="51">
      <c r="A51" s="258"/>
      <c r="B51" s="244">
        <v>43940.0</v>
      </c>
      <c r="D51" s="259"/>
      <c r="E51" s="271">
        <v>214236.0</v>
      </c>
      <c r="F51" s="103">
        <f t="shared" si="3"/>
        <v>9990</v>
      </c>
      <c r="G51" s="248">
        <f t="shared" si="1"/>
        <v>5.577464789</v>
      </c>
      <c r="H51" s="103">
        <v>9453.0</v>
      </c>
      <c r="I51" s="103">
        <f t="shared" si="4"/>
        <v>370</v>
      </c>
      <c r="J51" s="249">
        <f t="shared" si="2"/>
        <v>0.04412423682</v>
      </c>
      <c r="K51" s="260"/>
      <c r="L51" s="249">
        <f t="shared" si="8"/>
        <v>0.03703703704</v>
      </c>
      <c r="M51" s="260"/>
      <c r="N51" s="271">
        <v>204783.0</v>
      </c>
      <c r="O51" s="261">
        <f t="shared" si="6"/>
        <v>9620</v>
      </c>
      <c r="Q51" s="262"/>
      <c r="R51" s="263"/>
      <c r="T51" s="255">
        <f>AVERAGE(F51:F53)</f>
        <v>11517.66667</v>
      </c>
      <c r="U51" s="256">
        <f>AVERAGE(L51:L53)</f>
        <v>0.0285550742</v>
      </c>
    </row>
    <row r="52">
      <c r="A52" s="258"/>
      <c r="B52" s="244">
        <v>43941.0</v>
      </c>
      <c r="D52" s="259"/>
      <c r="E52" s="271">
        <v>224355.0</v>
      </c>
      <c r="F52" s="103">
        <f t="shared" si="3"/>
        <v>10119</v>
      </c>
      <c r="G52" s="248">
        <f t="shared" si="1"/>
        <v>5.840904949</v>
      </c>
      <c r="H52" s="103">
        <v>9737.0</v>
      </c>
      <c r="I52" s="103">
        <f t="shared" si="4"/>
        <v>284</v>
      </c>
      <c r="J52" s="249">
        <f t="shared" si="2"/>
        <v>0.0433999688</v>
      </c>
      <c r="K52" s="260"/>
      <c r="L52" s="249">
        <f t="shared" si="8"/>
        <v>0.02806601443</v>
      </c>
      <c r="M52" s="260"/>
      <c r="N52" s="271">
        <v>214618.0</v>
      </c>
      <c r="O52" s="261">
        <f t="shared" si="6"/>
        <v>9835</v>
      </c>
      <c r="Q52" s="255">
        <f>AVERAGE(F52:F58)</f>
        <v>11946.14286</v>
      </c>
      <c r="R52" s="272">
        <f>AVERAGE(L52:L58)</f>
        <v>0.02921179348</v>
      </c>
      <c r="T52" s="262"/>
      <c r="U52" s="259"/>
    </row>
    <row r="53">
      <c r="A53" s="258"/>
      <c r="B53" s="244">
        <v>43942.0</v>
      </c>
      <c r="D53" s="259"/>
      <c r="E53" s="271">
        <v>238799.0</v>
      </c>
      <c r="F53" s="103">
        <f t="shared" si="3"/>
        <v>14444</v>
      </c>
      <c r="G53" s="248">
        <f t="shared" si="1"/>
        <v>6.216943063</v>
      </c>
      <c r="H53" s="103">
        <v>10034.0</v>
      </c>
      <c r="I53" s="103">
        <f t="shared" si="4"/>
        <v>297</v>
      </c>
      <c r="J53" s="249">
        <f t="shared" si="2"/>
        <v>0.04201860142</v>
      </c>
      <c r="K53" s="260"/>
      <c r="L53" s="249">
        <f t="shared" si="8"/>
        <v>0.02056217114</v>
      </c>
      <c r="M53" s="260"/>
      <c r="N53" s="271">
        <v>228765.0</v>
      </c>
      <c r="O53" s="261">
        <f t="shared" si="6"/>
        <v>14147</v>
      </c>
      <c r="Q53" s="262"/>
      <c r="R53" s="263"/>
      <c r="T53" s="262"/>
      <c r="U53" s="259"/>
    </row>
    <row r="54">
      <c r="A54" s="258"/>
      <c r="B54" s="244">
        <v>43943.0</v>
      </c>
      <c r="D54" s="259"/>
      <c r="E54" s="274">
        <v>250719.0</v>
      </c>
      <c r="F54" s="115">
        <f t="shared" si="3"/>
        <v>11920</v>
      </c>
      <c r="G54" s="248">
        <f t="shared" si="1"/>
        <v>6.527270834</v>
      </c>
      <c r="H54" s="115">
        <v>10346.0</v>
      </c>
      <c r="I54" s="115">
        <f t="shared" si="4"/>
        <v>312</v>
      </c>
      <c r="J54" s="275">
        <f t="shared" si="2"/>
        <v>0.04126532094</v>
      </c>
      <c r="K54" s="260"/>
      <c r="L54" s="275">
        <f t="shared" si="8"/>
        <v>0.02617449664</v>
      </c>
      <c r="M54" s="260"/>
      <c r="N54" s="274">
        <v>240373.0</v>
      </c>
      <c r="O54" s="276">
        <f t="shared" si="6"/>
        <v>11608</v>
      </c>
      <c r="Q54" s="262"/>
      <c r="R54" s="263"/>
      <c r="T54" s="255">
        <f>AVERAGE(F54:F56)</f>
        <v>13398.33333</v>
      </c>
      <c r="U54" s="256">
        <f>AVERAGE(L54:L56)</f>
        <v>0.02567427487</v>
      </c>
    </row>
    <row r="55">
      <c r="A55" s="258"/>
      <c r="B55" s="244">
        <v>43944.0</v>
      </c>
      <c r="D55" s="259"/>
      <c r="E55" s="271">
        <v>265201.0</v>
      </c>
      <c r="F55" s="103">
        <f t="shared" si="3"/>
        <v>14482</v>
      </c>
      <c r="G55" s="248">
        <f t="shared" si="1"/>
        <v>6.904298248</v>
      </c>
      <c r="H55" s="103">
        <v>10759.0</v>
      </c>
      <c r="I55" s="103">
        <f t="shared" si="4"/>
        <v>413</v>
      </c>
      <c r="J55" s="249">
        <f t="shared" si="2"/>
        <v>0.04056922862</v>
      </c>
      <c r="K55" s="260"/>
      <c r="L55" s="249">
        <f t="shared" si="8"/>
        <v>0.02851816048</v>
      </c>
      <c r="M55" s="260"/>
      <c r="N55" s="271">
        <v>254442.0</v>
      </c>
      <c r="O55" s="261">
        <f t="shared" si="6"/>
        <v>14069</v>
      </c>
      <c r="Q55" s="262"/>
      <c r="R55" s="263"/>
      <c r="T55" s="262"/>
      <c r="U55" s="259"/>
    </row>
    <row r="56">
      <c r="A56" s="258"/>
      <c r="B56" s="244">
        <v>43945.0</v>
      </c>
      <c r="D56" s="259"/>
      <c r="E56" s="271">
        <v>278994.0</v>
      </c>
      <c r="F56" s="103">
        <f t="shared" si="3"/>
        <v>13793</v>
      </c>
      <c r="G56" s="248">
        <f t="shared" si="1"/>
        <v>7.263388092</v>
      </c>
      <c r="H56" s="103">
        <v>11067.0</v>
      </c>
      <c r="I56" s="103">
        <f t="shared" si="4"/>
        <v>308</v>
      </c>
      <c r="J56" s="249">
        <f t="shared" si="2"/>
        <v>0.03966751973</v>
      </c>
      <c r="K56" s="260"/>
      <c r="L56" s="249">
        <f t="shared" si="8"/>
        <v>0.02233016748</v>
      </c>
      <c r="M56" s="260"/>
      <c r="N56" s="271">
        <v>267927.0</v>
      </c>
      <c r="O56" s="261">
        <f t="shared" si="6"/>
        <v>13485</v>
      </c>
      <c r="Q56" s="262"/>
      <c r="R56" s="263"/>
      <c r="T56" s="262"/>
      <c r="U56" s="259"/>
    </row>
    <row r="57">
      <c r="A57" s="258"/>
      <c r="B57" s="244">
        <v>43946.0</v>
      </c>
      <c r="D57" s="259"/>
      <c r="E57" s="271">
        <v>290633.0</v>
      </c>
      <c r="F57" s="103">
        <f t="shared" si="3"/>
        <v>11639</v>
      </c>
      <c r="G57" s="248">
        <f t="shared" si="1"/>
        <v>7.56640025</v>
      </c>
      <c r="H57" s="103">
        <v>11395.0</v>
      </c>
      <c r="I57" s="103">
        <f t="shared" si="4"/>
        <v>328</v>
      </c>
      <c r="J57" s="249">
        <f t="shared" si="2"/>
        <v>0.03920752289</v>
      </c>
      <c r="K57" s="260"/>
      <c r="L57" s="249">
        <f t="shared" si="8"/>
        <v>0.02818111522</v>
      </c>
      <c r="M57" s="260"/>
      <c r="N57" s="271">
        <v>279238.0</v>
      </c>
      <c r="O57" s="261">
        <f t="shared" si="6"/>
        <v>11311</v>
      </c>
      <c r="Q57" s="262"/>
      <c r="R57" s="263"/>
      <c r="T57" s="255">
        <f>AVERAGE(F57:F59)</f>
        <v>10583.33333</v>
      </c>
      <c r="U57" s="256">
        <f>AVERAGE(L57:L59)</f>
        <v>0.03476250025</v>
      </c>
    </row>
    <row r="58">
      <c r="A58" s="258"/>
      <c r="B58" s="244">
        <v>43947.0</v>
      </c>
      <c r="D58" s="259"/>
      <c r="E58" s="271">
        <v>297859.0</v>
      </c>
      <c r="F58" s="103">
        <f t="shared" si="3"/>
        <v>7226</v>
      </c>
      <c r="G58" s="248">
        <f t="shared" si="1"/>
        <v>7.754523444</v>
      </c>
      <c r="H58" s="103">
        <v>11761.0</v>
      </c>
      <c r="I58" s="103">
        <f t="shared" si="4"/>
        <v>366</v>
      </c>
      <c r="J58" s="249">
        <f t="shared" si="2"/>
        <v>0.03948512551</v>
      </c>
      <c r="K58" s="260"/>
      <c r="L58" s="249">
        <f t="shared" si="8"/>
        <v>0.05065042901</v>
      </c>
      <c r="M58" s="260"/>
      <c r="N58" s="271">
        <v>286098.0</v>
      </c>
      <c r="O58" s="261">
        <f t="shared" si="6"/>
        <v>6860</v>
      </c>
      <c r="Q58" s="262"/>
      <c r="R58" s="263"/>
      <c r="T58" s="262"/>
      <c r="U58" s="259"/>
    </row>
    <row r="59">
      <c r="A59" s="277" t="s">
        <v>120</v>
      </c>
      <c r="B59" s="244">
        <v>43948.0</v>
      </c>
      <c r="C59" s="103">
        <v>281787.0</v>
      </c>
      <c r="D59" s="252" t="s">
        <v>66</v>
      </c>
      <c r="E59" s="271">
        <v>310744.0</v>
      </c>
      <c r="F59" s="103">
        <f t="shared" si="3"/>
        <v>12885</v>
      </c>
      <c r="G59" s="248">
        <f t="shared" si="1"/>
        <v>8.089974226</v>
      </c>
      <c r="H59" s="103">
        <v>12089.0</v>
      </c>
      <c r="I59" s="103">
        <f t="shared" si="4"/>
        <v>328</v>
      </c>
      <c r="J59" s="249">
        <f t="shared" si="2"/>
        <v>0.03890340602</v>
      </c>
      <c r="K59" s="278">
        <f t="shared" ref="K59:K228" si="9">H59/C59</f>
        <v>0.04290119842</v>
      </c>
      <c r="L59" s="249">
        <f t="shared" si="8"/>
        <v>0.02545595654</v>
      </c>
      <c r="M59" s="279" t="s">
        <v>66</v>
      </c>
      <c r="N59" s="271">
        <f t="shared" ref="N59:N228" si="10">E59-H59</f>
        <v>298655</v>
      </c>
      <c r="O59" s="261">
        <f t="shared" si="6"/>
        <v>12557</v>
      </c>
      <c r="Q59" s="255">
        <f>AVERAGE(F59:F65)</f>
        <v>12277.85714</v>
      </c>
      <c r="R59" s="272">
        <f>AVERAGE(L59:L65)</f>
        <v>0.02607411715</v>
      </c>
      <c r="T59" s="262"/>
      <c r="U59" s="259"/>
    </row>
    <row r="60">
      <c r="A60" s="280"/>
      <c r="B60" s="244">
        <v>43949.0</v>
      </c>
      <c r="C60" s="103">
        <v>294589.0</v>
      </c>
      <c r="D60" s="261">
        <f t="shared" ref="D60:D228" si="11">C60-C59</f>
        <v>12802</v>
      </c>
      <c r="E60" s="271">
        <v>324527.0</v>
      </c>
      <c r="F60" s="103">
        <f t="shared" si="3"/>
        <v>13783</v>
      </c>
      <c r="G60" s="248">
        <f t="shared" si="1"/>
        <v>8.448803728</v>
      </c>
      <c r="H60" s="103">
        <v>12415.0</v>
      </c>
      <c r="I60" s="103">
        <f t="shared" si="4"/>
        <v>326</v>
      </c>
      <c r="J60" s="249">
        <f t="shared" si="2"/>
        <v>0.03825567672</v>
      </c>
      <c r="K60" s="278">
        <f t="shared" si="9"/>
        <v>0.04214346089</v>
      </c>
      <c r="L60" s="249">
        <f t="shared" si="8"/>
        <v>0.02365232533</v>
      </c>
      <c r="M60" s="278">
        <f t="shared" ref="M60:M228" si="12">I60/D60</f>
        <v>0.02546477113</v>
      </c>
      <c r="N60" s="271">
        <f t="shared" si="10"/>
        <v>312112</v>
      </c>
      <c r="O60" s="261">
        <f t="shared" si="6"/>
        <v>13457</v>
      </c>
      <c r="Q60" s="262"/>
      <c r="R60" s="263"/>
      <c r="T60" s="255">
        <f>AVERAGE(F60:F62)</f>
        <v>14628</v>
      </c>
      <c r="U60" s="256">
        <f>AVERAGE(L60:L62)</f>
        <v>0.02342677767</v>
      </c>
    </row>
    <row r="61">
      <c r="A61" s="281"/>
      <c r="B61" s="282">
        <v>43950.0</v>
      </c>
      <c r="C61" s="115">
        <v>307098.0</v>
      </c>
      <c r="D61" s="276">
        <f t="shared" si="11"/>
        <v>12509</v>
      </c>
      <c r="E61" s="274">
        <v>338027.0</v>
      </c>
      <c r="F61" s="115">
        <f t="shared" si="3"/>
        <v>13500</v>
      </c>
      <c r="G61" s="248">
        <f t="shared" si="1"/>
        <v>8.800265549</v>
      </c>
      <c r="H61" s="115">
        <v>12781.0</v>
      </c>
      <c r="I61" s="115">
        <f t="shared" si="4"/>
        <v>366</v>
      </c>
      <c r="J61" s="275">
        <f t="shared" si="2"/>
        <v>0.03781058909</v>
      </c>
      <c r="K61" s="283">
        <f t="shared" si="9"/>
        <v>0.0416186364</v>
      </c>
      <c r="L61" s="275">
        <f t="shared" si="8"/>
        <v>0.02711111111</v>
      </c>
      <c r="M61" s="283">
        <f t="shared" si="12"/>
        <v>0.02925893357</v>
      </c>
      <c r="N61" s="274">
        <f t="shared" si="10"/>
        <v>325246</v>
      </c>
      <c r="O61" s="276">
        <f t="shared" si="6"/>
        <v>13134</v>
      </c>
      <c r="Q61" s="262"/>
      <c r="R61" s="263"/>
      <c r="T61" s="262"/>
      <c r="U61" s="259"/>
    </row>
    <row r="62">
      <c r="A62" s="281"/>
      <c r="B62" s="244">
        <v>43951.0</v>
      </c>
      <c r="C62" s="103">
        <v>322749.0</v>
      </c>
      <c r="D62" s="261">
        <f t="shared" si="11"/>
        <v>15651</v>
      </c>
      <c r="E62" s="271">
        <v>354628.0</v>
      </c>
      <c r="F62" s="103">
        <f t="shared" si="3"/>
        <v>16601</v>
      </c>
      <c r="G62" s="248">
        <f t="shared" si="1"/>
        <v>9.232459452</v>
      </c>
      <c r="H62" s="103">
        <v>13105.0</v>
      </c>
      <c r="I62" s="103">
        <f t="shared" si="4"/>
        <v>324</v>
      </c>
      <c r="J62" s="249">
        <f t="shared" si="2"/>
        <v>0.03695421681</v>
      </c>
      <c r="K62" s="278">
        <f t="shared" si="9"/>
        <v>0.04060430861</v>
      </c>
      <c r="L62" s="249">
        <f t="shared" si="8"/>
        <v>0.01951689657</v>
      </c>
      <c r="M62" s="278">
        <f t="shared" si="12"/>
        <v>0.02070155262</v>
      </c>
      <c r="N62" s="271">
        <f t="shared" si="10"/>
        <v>341523</v>
      </c>
      <c r="O62" s="261">
        <f t="shared" si="6"/>
        <v>16277</v>
      </c>
      <c r="Q62" s="262"/>
      <c r="R62" s="263"/>
      <c r="T62" s="262"/>
      <c r="U62" s="259"/>
    </row>
    <row r="63">
      <c r="A63" s="281"/>
      <c r="B63" s="244">
        <v>43952.0</v>
      </c>
      <c r="C63" s="103">
        <v>333362.0</v>
      </c>
      <c r="D63" s="261">
        <f t="shared" si="11"/>
        <v>10613</v>
      </c>
      <c r="E63" s="271">
        <v>366013.0</v>
      </c>
      <c r="F63" s="103">
        <f t="shared" si="3"/>
        <v>11385</v>
      </c>
      <c r="G63" s="248">
        <f t="shared" si="1"/>
        <v>9.528858921</v>
      </c>
      <c r="H63" s="103">
        <v>13375.0</v>
      </c>
      <c r="I63" s="103">
        <f t="shared" si="4"/>
        <v>270</v>
      </c>
      <c r="J63" s="249">
        <f t="shared" si="2"/>
        <v>0.03654241789</v>
      </c>
      <c r="K63" s="278">
        <f t="shared" si="9"/>
        <v>0.04012154955</v>
      </c>
      <c r="L63" s="249">
        <f t="shared" si="8"/>
        <v>0.02371541502</v>
      </c>
      <c r="M63" s="278">
        <f t="shared" si="12"/>
        <v>0.0254404975</v>
      </c>
      <c r="N63" s="271">
        <f t="shared" si="10"/>
        <v>352638</v>
      </c>
      <c r="O63" s="261">
        <f t="shared" si="6"/>
        <v>11115</v>
      </c>
      <c r="Q63" s="262"/>
      <c r="R63" s="263"/>
      <c r="T63" s="255">
        <f>AVERAGE(F63:F65)</f>
        <v>9725.333333</v>
      </c>
      <c r="U63" s="256">
        <f>AVERAGE(L63:L65)</f>
        <v>0.02892751017</v>
      </c>
    </row>
    <row r="64">
      <c r="A64" s="281"/>
      <c r="B64" s="244">
        <v>43953.0</v>
      </c>
      <c r="C64" s="103">
        <v>342744.0</v>
      </c>
      <c r="D64" s="261">
        <f t="shared" si="11"/>
        <v>9382</v>
      </c>
      <c r="E64" s="271">
        <v>375948.0</v>
      </c>
      <c r="F64" s="103">
        <f t="shared" si="3"/>
        <v>9935</v>
      </c>
      <c r="G64" s="248">
        <f t="shared" si="1"/>
        <v>9.787508787</v>
      </c>
      <c r="H64" s="103">
        <v>13693.0</v>
      </c>
      <c r="I64" s="103">
        <f t="shared" si="4"/>
        <v>318</v>
      </c>
      <c r="J64" s="249">
        <f t="shared" si="2"/>
        <v>0.03642259036</v>
      </c>
      <c r="K64" s="278">
        <f t="shared" si="9"/>
        <v>0.03995110053</v>
      </c>
      <c r="L64" s="249">
        <f t="shared" si="8"/>
        <v>0.03200805234</v>
      </c>
      <c r="M64" s="278">
        <f t="shared" si="12"/>
        <v>0.03389469196</v>
      </c>
      <c r="N64" s="271">
        <f t="shared" si="10"/>
        <v>362255</v>
      </c>
      <c r="O64" s="261">
        <f t="shared" si="6"/>
        <v>9617</v>
      </c>
      <c r="Q64" s="262"/>
      <c r="R64" s="263"/>
      <c r="T64" s="262"/>
      <c r="U64" s="259"/>
    </row>
    <row r="65">
      <c r="A65" s="281"/>
      <c r="B65" s="244">
        <v>43954.0</v>
      </c>
      <c r="C65" s="103">
        <v>350048.0</v>
      </c>
      <c r="D65" s="261">
        <f t="shared" si="11"/>
        <v>7304</v>
      </c>
      <c r="E65" s="271">
        <v>383804.0</v>
      </c>
      <c r="F65" s="103">
        <f t="shared" si="3"/>
        <v>7856</v>
      </c>
      <c r="G65" s="248">
        <f t="shared" si="1"/>
        <v>9.992033532</v>
      </c>
      <c r="H65" s="103">
        <v>13937.0</v>
      </c>
      <c r="I65" s="103">
        <f t="shared" si="4"/>
        <v>244</v>
      </c>
      <c r="J65" s="249">
        <f t="shared" si="2"/>
        <v>0.03631280549</v>
      </c>
      <c r="K65" s="278">
        <f t="shared" si="9"/>
        <v>0.03981453972</v>
      </c>
      <c r="L65" s="249">
        <f t="shared" si="8"/>
        <v>0.03105906314</v>
      </c>
      <c r="M65" s="278">
        <f t="shared" si="12"/>
        <v>0.03340635268</v>
      </c>
      <c r="N65" s="271">
        <f t="shared" si="10"/>
        <v>369867</v>
      </c>
      <c r="O65" s="261">
        <f t="shared" si="6"/>
        <v>7612</v>
      </c>
      <c r="Q65" s="262"/>
      <c r="R65" s="263"/>
      <c r="T65" s="262"/>
      <c r="U65" s="259"/>
    </row>
    <row r="66">
      <c r="A66" s="281"/>
      <c r="B66" s="244">
        <v>43955.0</v>
      </c>
      <c r="C66" s="103">
        <v>359690.0</v>
      </c>
      <c r="D66" s="261">
        <f t="shared" si="11"/>
        <v>9642</v>
      </c>
      <c r="E66" s="271">
        <v>394270.0</v>
      </c>
      <c r="F66" s="103">
        <f t="shared" si="3"/>
        <v>10466</v>
      </c>
      <c r="G66" s="248">
        <f t="shared" si="1"/>
        <v>10.26450756</v>
      </c>
      <c r="H66" s="103">
        <v>14242.0</v>
      </c>
      <c r="I66" s="103">
        <f t="shared" si="4"/>
        <v>305</v>
      </c>
      <c r="J66" s="249">
        <f t="shared" si="2"/>
        <v>0.03612245416</v>
      </c>
      <c r="K66" s="278">
        <f t="shared" si="9"/>
        <v>0.03959520698</v>
      </c>
      <c r="L66" s="249">
        <f t="shared" si="8"/>
        <v>0.02914198357</v>
      </c>
      <c r="M66" s="278">
        <f t="shared" si="12"/>
        <v>0.0316324414</v>
      </c>
      <c r="N66" s="271">
        <f t="shared" si="10"/>
        <v>380028</v>
      </c>
      <c r="O66" s="261">
        <f t="shared" si="6"/>
        <v>10161</v>
      </c>
      <c r="Q66" s="255">
        <f>AVERAGE(F66:F72)</f>
        <v>15344.57143</v>
      </c>
      <c r="R66" s="272">
        <f>AVERAGE(L66:L72)</f>
        <v>0.0216682547</v>
      </c>
      <c r="T66" s="255">
        <f>AVERAGE(F66:F68)</f>
        <v>14063.33333</v>
      </c>
      <c r="U66" s="256">
        <f>AVERAGE(L66:L68)</f>
        <v>0.02343716696</v>
      </c>
    </row>
    <row r="67">
      <c r="A67" s="281"/>
      <c r="B67" s="244">
        <v>43956.0</v>
      </c>
      <c r="C67" s="103">
        <v>374694.0</v>
      </c>
      <c r="D67" s="261">
        <f t="shared" si="11"/>
        <v>15004</v>
      </c>
      <c r="E67" s="271">
        <v>410468.0</v>
      </c>
      <c r="F67" s="103">
        <f t="shared" si="3"/>
        <v>16198</v>
      </c>
      <c r="G67" s="248">
        <f t="shared" si="1"/>
        <v>10.68620968</v>
      </c>
      <c r="H67" s="103">
        <v>14647.0</v>
      </c>
      <c r="I67" s="103">
        <f t="shared" si="4"/>
        <v>405</v>
      </c>
      <c r="J67" s="249">
        <f t="shared" si="2"/>
        <v>0.03568365865</v>
      </c>
      <c r="K67" s="278">
        <f t="shared" si="9"/>
        <v>0.03909056457</v>
      </c>
      <c r="L67" s="249">
        <f t="shared" si="8"/>
        <v>0.0250030868</v>
      </c>
      <c r="M67" s="278">
        <f t="shared" si="12"/>
        <v>0.02699280192</v>
      </c>
      <c r="N67" s="271">
        <f t="shared" si="10"/>
        <v>395821</v>
      </c>
      <c r="O67" s="261">
        <f t="shared" si="6"/>
        <v>15793</v>
      </c>
      <c r="Q67" s="262"/>
      <c r="R67" s="263"/>
      <c r="T67" s="262"/>
      <c r="U67" s="259"/>
    </row>
    <row r="68">
      <c r="A68" s="281"/>
      <c r="B68" s="244">
        <v>43957.0</v>
      </c>
      <c r="C68" s="103">
        <v>389076.0</v>
      </c>
      <c r="D68" s="261">
        <f t="shared" si="11"/>
        <v>14382</v>
      </c>
      <c r="E68" s="271">
        <v>425994.0</v>
      </c>
      <c r="F68" s="103">
        <f t="shared" si="3"/>
        <v>15526</v>
      </c>
      <c r="G68" s="248">
        <f t="shared" si="1"/>
        <v>11.09041681</v>
      </c>
      <c r="H68" s="103">
        <v>14898.0</v>
      </c>
      <c r="I68" s="103">
        <f t="shared" si="4"/>
        <v>251</v>
      </c>
      <c r="J68" s="249">
        <f t="shared" si="2"/>
        <v>0.03497232355</v>
      </c>
      <c r="K68" s="278">
        <f t="shared" si="9"/>
        <v>0.03829071955</v>
      </c>
      <c r="L68" s="249">
        <f t="shared" si="8"/>
        <v>0.0161664305</v>
      </c>
      <c r="M68" s="278">
        <f t="shared" si="12"/>
        <v>0.01745237102</v>
      </c>
      <c r="N68" s="271">
        <f t="shared" si="10"/>
        <v>411096</v>
      </c>
      <c r="O68" s="261">
        <f t="shared" si="6"/>
        <v>15275</v>
      </c>
      <c r="Q68" s="262"/>
      <c r="R68" s="263"/>
      <c r="T68" s="262"/>
      <c r="U68" s="259"/>
    </row>
    <row r="69">
      <c r="A69" s="281"/>
      <c r="B69" s="244">
        <v>43958.0</v>
      </c>
      <c r="C69" s="103">
        <v>405282.0</v>
      </c>
      <c r="D69" s="261">
        <f t="shared" si="11"/>
        <v>16206</v>
      </c>
      <c r="E69" s="271">
        <v>443506.0</v>
      </c>
      <c r="F69" s="103">
        <f t="shared" si="3"/>
        <v>17512</v>
      </c>
      <c r="G69" s="248">
        <f t="shared" si="1"/>
        <v>11.54632787</v>
      </c>
      <c r="H69" s="103">
        <v>15200.0</v>
      </c>
      <c r="I69" s="103">
        <f t="shared" si="4"/>
        <v>302</v>
      </c>
      <c r="J69" s="249">
        <f t="shared" si="2"/>
        <v>0.0342723661</v>
      </c>
      <c r="K69" s="278">
        <f t="shared" si="9"/>
        <v>0.03750474978</v>
      </c>
      <c r="L69" s="249">
        <f t="shared" si="8"/>
        <v>0.0172453175</v>
      </c>
      <c r="M69" s="278">
        <f t="shared" si="12"/>
        <v>0.01863507343</v>
      </c>
      <c r="N69" s="271">
        <f t="shared" si="10"/>
        <v>428306</v>
      </c>
      <c r="O69" s="261">
        <f t="shared" si="6"/>
        <v>17210</v>
      </c>
      <c r="Q69" s="262"/>
      <c r="R69" s="263"/>
      <c r="T69" s="255">
        <f>AVERAGE(F69:F71)</f>
        <v>16970</v>
      </c>
      <c r="U69" s="256">
        <f>AVERAGE(L69:L71)</f>
        <v>0.01815525964</v>
      </c>
    </row>
    <row r="70">
      <c r="A70" s="281"/>
      <c r="B70" s="244">
        <v>43959.0</v>
      </c>
      <c r="C70" s="103">
        <v>421168.0</v>
      </c>
      <c r="D70" s="261">
        <f t="shared" si="11"/>
        <v>15886</v>
      </c>
      <c r="E70" s="271">
        <v>460686.0</v>
      </c>
      <c r="F70" s="103">
        <f t="shared" si="3"/>
        <v>17180</v>
      </c>
      <c r="G70" s="248">
        <f t="shared" si="1"/>
        <v>11.99359558</v>
      </c>
      <c r="H70" s="103">
        <v>15510.0</v>
      </c>
      <c r="I70" s="103">
        <f t="shared" si="4"/>
        <v>310</v>
      </c>
      <c r="J70" s="249">
        <f t="shared" si="2"/>
        <v>0.03366718329</v>
      </c>
      <c r="K70" s="278">
        <f t="shared" si="9"/>
        <v>0.03682615963</v>
      </c>
      <c r="L70" s="249">
        <f t="shared" si="8"/>
        <v>0.01804423749</v>
      </c>
      <c r="M70" s="278">
        <f t="shared" si="12"/>
        <v>0.01951403752</v>
      </c>
      <c r="N70" s="271">
        <f t="shared" si="10"/>
        <v>445176</v>
      </c>
      <c r="O70" s="261">
        <f t="shared" si="6"/>
        <v>16870</v>
      </c>
      <c r="Q70" s="262"/>
      <c r="R70" s="263"/>
      <c r="T70" s="262"/>
      <c r="U70" s="259"/>
    </row>
    <row r="71">
      <c r="A71" s="281"/>
      <c r="B71" s="244">
        <v>43960.0</v>
      </c>
      <c r="C71" s="103">
        <v>436641.0</v>
      </c>
      <c r="D71" s="261">
        <f t="shared" si="11"/>
        <v>15473</v>
      </c>
      <c r="E71" s="271">
        <v>476904.0</v>
      </c>
      <c r="F71" s="103">
        <f t="shared" si="3"/>
        <v>16218</v>
      </c>
      <c r="G71" s="248">
        <f t="shared" si="1"/>
        <v>12.41581839</v>
      </c>
      <c r="H71" s="103">
        <v>15821.0</v>
      </c>
      <c r="I71" s="103">
        <f t="shared" si="4"/>
        <v>311</v>
      </c>
      <c r="J71" s="249">
        <f t="shared" si="2"/>
        <v>0.03317439149</v>
      </c>
      <c r="K71" s="278">
        <f t="shared" si="9"/>
        <v>0.03623342746</v>
      </c>
      <c r="L71" s="249">
        <f t="shared" si="8"/>
        <v>0.01917622395</v>
      </c>
      <c r="M71" s="278">
        <f t="shared" si="12"/>
        <v>0.02009952821</v>
      </c>
      <c r="N71" s="271">
        <f t="shared" si="10"/>
        <v>461083</v>
      </c>
      <c r="O71" s="261">
        <f t="shared" si="6"/>
        <v>15907</v>
      </c>
      <c r="Q71" s="262"/>
      <c r="R71" s="263"/>
      <c r="T71" s="262"/>
      <c r="U71" s="259"/>
    </row>
    <row r="72">
      <c r="A72" s="281"/>
      <c r="B72" s="244">
        <v>43961.0</v>
      </c>
      <c r="C72" s="103">
        <v>450254.0</v>
      </c>
      <c r="D72" s="261">
        <f t="shared" si="11"/>
        <v>13613</v>
      </c>
      <c r="E72" s="271">
        <v>491216.0</v>
      </c>
      <c r="F72" s="103">
        <f t="shared" si="3"/>
        <v>14312</v>
      </c>
      <c r="G72" s="248">
        <f t="shared" si="1"/>
        <v>12.78841998</v>
      </c>
      <c r="H72" s="103">
        <v>16206.0</v>
      </c>
      <c r="I72" s="103">
        <f t="shared" si="4"/>
        <v>385</v>
      </c>
      <c r="J72" s="249">
        <f t="shared" si="2"/>
        <v>0.03299159636</v>
      </c>
      <c r="K72" s="278">
        <f t="shared" si="9"/>
        <v>0.03599301727</v>
      </c>
      <c r="L72" s="249">
        <f t="shared" si="8"/>
        <v>0.02690050307</v>
      </c>
      <c r="M72" s="278">
        <f t="shared" si="12"/>
        <v>0.02828178947</v>
      </c>
      <c r="N72" s="271">
        <f t="shared" si="10"/>
        <v>475010</v>
      </c>
      <c r="O72" s="261">
        <f t="shared" si="6"/>
        <v>13927</v>
      </c>
      <c r="Q72" s="262"/>
      <c r="R72" s="263"/>
      <c r="T72" s="255">
        <f>AVERAGE(F72:F74)</f>
        <v>17072.66667</v>
      </c>
      <c r="U72" s="256">
        <f>AVERAGE(L72:L74)</f>
        <v>0.02432056862</v>
      </c>
    </row>
    <row r="73">
      <c r="A73" s="281"/>
      <c r="B73" s="244">
        <v>43962.0</v>
      </c>
      <c r="C73" s="103">
        <v>465976.0</v>
      </c>
      <c r="D73" s="261">
        <f t="shared" si="11"/>
        <v>15722</v>
      </c>
      <c r="E73" s="271">
        <v>507776.0</v>
      </c>
      <c r="F73" s="103">
        <f t="shared" si="3"/>
        <v>16560</v>
      </c>
      <c r="G73" s="248">
        <f t="shared" si="1"/>
        <v>13.21954648</v>
      </c>
      <c r="H73" s="103">
        <v>16561.0</v>
      </c>
      <c r="I73" s="103">
        <f t="shared" si="4"/>
        <v>355</v>
      </c>
      <c r="J73" s="249">
        <f t="shared" si="2"/>
        <v>0.03261477502</v>
      </c>
      <c r="K73" s="278">
        <f t="shared" si="9"/>
        <v>0.03554045702</v>
      </c>
      <c r="L73" s="249">
        <f t="shared" si="8"/>
        <v>0.02143719807</v>
      </c>
      <c r="M73" s="278">
        <f t="shared" si="12"/>
        <v>0.02257982445</v>
      </c>
      <c r="N73" s="271">
        <f t="shared" si="10"/>
        <v>491215</v>
      </c>
      <c r="O73" s="261">
        <f t="shared" si="6"/>
        <v>16205</v>
      </c>
      <c r="Q73" s="255">
        <f>AVERAGE(F73:F79)</f>
        <v>20690</v>
      </c>
      <c r="R73" s="272">
        <f>AVERAGE(L73:L79)</f>
        <v>0.01795351253</v>
      </c>
      <c r="T73" s="262"/>
      <c r="U73" s="259"/>
    </row>
    <row r="74">
      <c r="A74" s="281"/>
      <c r="B74" s="244">
        <v>43963.0</v>
      </c>
      <c r="C74" s="103">
        <v>485169.0</v>
      </c>
      <c r="D74" s="261">
        <f t="shared" si="11"/>
        <v>19193</v>
      </c>
      <c r="E74" s="271">
        <v>528122.0</v>
      </c>
      <c r="F74" s="103">
        <f t="shared" si="3"/>
        <v>20346</v>
      </c>
      <c r="G74" s="248">
        <f t="shared" si="1"/>
        <v>13.7492385</v>
      </c>
      <c r="H74" s="103">
        <v>17062.0</v>
      </c>
      <c r="I74" s="103">
        <f t="shared" si="4"/>
        <v>501</v>
      </c>
      <c r="J74" s="249">
        <f t="shared" si="2"/>
        <v>0.03230692908</v>
      </c>
      <c r="K74" s="278">
        <f t="shared" si="9"/>
        <v>0.03516712733</v>
      </c>
      <c r="L74" s="249">
        <f t="shared" si="8"/>
        <v>0.02462400472</v>
      </c>
      <c r="M74" s="278">
        <f t="shared" si="12"/>
        <v>0.02610326682</v>
      </c>
      <c r="N74" s="271">
        <f t="shared" si="10"/>
        <v>511060</v>
      </c>
      <c r="O74" s="261">
        <f t="shared" si="6"/>
        <v>19845</v>
      </c>
      <c r="Q74" s="262"/>
      <c r="R74" s="263"/>
      <c r="T74" s="262"/>
      <c r="U74" s="259"/>
    </row>
    <row r="75">
      <c r="A75" s="281"/>
      <c r="B75" s="244">
        <v>43964.0</v>
      </c>
      <c r="C75" s="103">
        <v>506733.0</v>
      </c>
      <c r="D75" s="261">
        <f t="shared" si="11"/>
        <v>21564</v>
      </c>
      <c r="E75" s="271">
        <v>554357.0</v>
      </c>
      <c r="F75" s="103">
        <f t="shared" si="3"/>
        <v>26235</v>
      </c>
      <c r="G75" s="248">
        <f t="shared" si="1"/>
        <v>14.43224597</v>
      </c>
      <c r="H75" s="103">
        <v>17469.0</v>
      </c>
      <c r="I75" s="103">
        <f t="shared" si="4"/>
        <v>407</v>
      </c>
      <c r="J75" s="249">
        <f t="shared" si="2"/>
        <v>0.03151218439</v>
      </c>
      <c r="K75" s="278">
        <f t="shared" si="9"/>
        <v>0.03447377613</v>
      </c>
      <c r="L75" s="249">
        <f t="shared" si="8"/>
        <v>0.01551362683</v>
      </c>
      <c r="M75" s="278">
        <f t="shared" si="12"/>
        <v>0.01887404934</v>
      </c>
      <c r="N75" s="271">
        <f t="shared" si="10"/>
        <v>536888</v>
      </c>
      <c r="O75" s="261">
        <f t="shared" si="6"/>
        <v>25828</v>
      </c>
      <c r="Q75" s="262"/>
      <c r="R75" s="263"/>
      <c r="T75" s="255">
        <f>AVERAGE(F75:F77)</f>
        <v>24424</v>
      </c>
      <c r="U75" s="256">
        <f>AVERAGE(L75:L77)</f>
        <v>0.01539768124</v>
      </c>
    </row>
    <row r="76">
      <c r="A76" s="281"/>
      <c r="B76" s="244">
        <v>43965.0</v>
      </c>
      <c r="C76" s="103">
        <v>526895.0</v>
      </c>
      <c r="D76" s="261">
        <f t="shared" si="11"/>
        <v>20162</v>
      </c>
      <c r="E76" s="271">
        <v>576276.0</v>
      </c>
      <c r="F76" s="103">
        <f t="shared" si="3"/>
        <v>21919</v>
      </c>
      <c r="G76" s="248">
        <f t="shared" si="1"/>
        <v>15.0028898</v>
      </c>
      <c r="H76" s="103">
        <v>17850.0</v>
      </c>
      <c r="I76" s="103">
        <f t="shared" si="4"/>
        <v>381</v>
      </c>
      <c r="J76" s="249">
        <f t="shared" si="2"/>
        <v>0.03097474127</v>
      </c>
      <c r="K76" s="278">
        <f t="shared" si="9"/>
        <v>0.03387771757</v>
      </c>
      <c r="L76" s="249">
        <f t="shared" si="8"/>
        <v>0.01738217984</v>
      </c>
      <c r="M76" s="278">
        <f t="shared" si="12"/>
        <v>0.01889693483</v>
      </c>
      <c r="N76" s="271">
        <f t="shared" si="10"/>
        <v>558426</v>
      </c>
      <c r="O76" s="261">
        <f t="shared" si="6"/>
        <v>21538</v>
      </c>
      <c r="Q76" s="262"/>
      <c r="R76" s="263"/>
      <c r="T76" s="262"/>
      <c r="U76" s="259"/>
    </row>
    <row r="77">
      <c r="A77" s="281"/>
      <c r="B77" s="244">
        <v>43966.0</v>
      </c>
      <c r="C77" s="103">
        <v>549792.0</v>
      </c>
      <c r="D77" s="261">
        <f t="shared" si="11"/>
        <v>22897</v>
      </c>
      <c r="E77" s="271">
        <v>601394.0</v>
      </c>
      <c r="F77" s="103">
        <f t="shared" si="3"/>
        <v>25118</v>
      </c>
      <c r="G77" s="248">
        <f t="shared" si="1"/>
        <v>15.65681706</v>
      </c>
      <c r="H77" s="103">
        <v>18184.0</v>
      </c>
      <c r="I77" s="103">
        <f t="shared" si="4"/>
        <v>334</v>
      </c>
      <c r="J77" s="249">
        <f t="shared" si="2"/>
        <v>0.03023641739</v>
      </c>
      <c r="K77" s="278">
        <f t="shared" si="9"/>
        <v>0.03307432629</v>
      </c>
      <c r="L77" s="249">
        <f t="shared" si="8"/>
        <v>0.01329723704</v>
      </c>
      <c r="M77" s="278">
        <f t="shared" si="12"/>
        <v>0.01458706381</v>
      </c>
      <c r="N77" s="271">
        <f t="shared" si="10"/>
        <v>583210</v>
      </c>
      <c r="O77" s="261">
        <f t="shared" si="6"/>
        <v>24784</v>
      </c>
      <c r="Q77" s="262"/>
      <c r="R77" s="263"/>
      <c r="T77" s="262"/>
      <c r="U77" s="259"/>
    </row>
    <row r="78">
      <c r="A78" s="281"/>
      <c r="B78" s="244">
        <v>43967.0</v>
      </c>
      <c r="C78" s="103">
        <v>567055.0</v>
      </c>
      <c r="D78" s="261">
        <f t="shared" si="11"/>
        <v>17263</v>
      </c>
      <c r="E78" s="271">
        <v>620249.0</v>
      </c>
      <c r="F78" s="103">
        <f t="shared" si="3"/>
        <v>18855</v>
      </c>
      <c r="G78" s="248">
        <f t="shared" si="1"/>
        <v>16.14769207</v>
      </c>
      <c r="H78" s="103">
        <v>18394.0</v>
      </c>
      <c r="I78" s="103">
        <f t="shared" si="4"/>
        <v>210</v>
      </c>
      <c r="J78" s="249">
        <f t="shared" si="2"/>
        <v>0.02965583177</v>
      </c>
      <c r="K78" s="278">
        <f t="shared" si="9"/>
        <v>0.03243777059</v>
      </c>
      <c r="L78" s="249">
        <f t="shared" si="8"/>
        <v>0.01113762928</v>
      </c>
      <c r="M78" s="278">
        <f t="shared" si="12"/>
        <v>0.01216474541</v>
      </c>
      <c r="N78" s="271">
        <f t="shared" si="10"/>
        <v>601855</v>
      </c>
      <c r="O78" s="261">
        <f t="shared" si="6"/>
        <v>18645</v>
      </c>
      <c r="Q78" s="262"/>
      <c r="R78" s="263"/>
      <c r="T78" s="255">
        <f>AVERAGE(F78:F80)</f>
        <v>17276.66667</v>
      </c>
      <c r="U78" s="256">
        <f>AVERAGE(L78:L80)</f>
        <v>0.0176212718</v>
      </c>
    </row>
    <row r="79">
      <c r="A79" s="281"/>
      <c r="B79" s="244">
        <v>43968.0</v>
      </c>
      <c r="C79" s="103">
        <v>581471.0</v>
      </c>
      <c r="D79" s="261">
        <f t="shared" si="11"/>
        <v>14416</v>
      </c>
      <c r="E79" s="271">
        <v>636046.0</v>
      </c>
      <c r="F79" s="103">
        <f t="shared" si="3"/>
        <v>15797</v>
      </c>
      <c r="G79" s="248">
        <f t="shared" si="1"/>
        <v>16.55895447</v>
      </c>
      <c r="H79" s="103">
        <v>18746.0</v>
      </c>
      <c r="I79" s="103">
        <f t="shared" si="4"/>
        <v>352</v>
      </c>
      <c r="J79" s="249">
        <f t="shared" si="2"/>
        <v>0.02947271109</v>
      </c>
      <c r="K79" s="278">
        <f t="shared" si="9"/>
        <v>0.03223892507</v>
      </c>
      <c r="L79" s="249">
        <f t="shared" si="8"/>
        <v>0.02228271191</v>
      </c>
      <c r="M79" s="278">
        <f t="shared" si="12"/>
        <v>0.0244173141</v>
      </c>
      <c r="N79" s="271">
        <f t="shared" si="10"/>
        <v>617300</v>
      </c>
      <c r="O79" s="261">
        <f t="shared" si="6"/>
        <v>15445</v>
      </c>
      <c r="Q79" s="262"/>
      <c r="R79" s="263"/>
      <c r="T79" s="262"/>
      <c r="U79" s="259"/>
    </row>
    <row r="80">
      <c r="A80" s="281"/>
      <c r="B80" s="244">
        <v>43969.0</v>
      </c>
      <c r="C80" s="103">
        <v>597725.0</v>
      </c>
      <c r="D80" s="261">
        <f t="shared" si="11"/>
        <v>16254</v>
      </c>
      <c r="E80" s="271">
        <v>653224.0</v>
      </c>
      <c r="F80" s="103">
        <f t="shared" si="3"/>
        <v>17178</v>
      </c>
      <c r="G80" s="248">
        <f t="shared" si="1"/>
        <v>17.00617011</v>
      </c>
      <c r="H80" s="103">
        <v>19080.0</v>
      </c>
      <c r="I80" s="103">
        <f t="shared" si="4"/>
        <v>334</v>
      </c>
      <c r="J80" s="249">
        <f t="shared" si="2"/>
        <v>0.02920896966</v>
      </c>
      <c r="K80" s="278">
        <f t="shared" si="9"/>
        <v>0.03192103392</v>
      </c>
      <c r="L80" s="249">
        <f t="shared" si="8"/>
        <v>0.01944347421</v>
      </c>
      <c r="M80" s="278">
        <f t="shared" si="12"/>
        <v>0.02054878799</v>
      </c>
      <c r="N80" s="271">
        <f t="shared" si="10"/>
        <v>634144</v>
      </c>
      <c r="O80" s="261">
        <f t="shared" si="6"/>
        <v>16844</v>
      </c>
      <c r="Q80" s="255">
        <f>AVERAGE(F80:F86)</f>
        <v>20504.28571</v>
      </c>
      <c r="R80" s="272">
        <f>AVERAGE(L80:L86)</f>
        <v>0.01911979681</v>
      </c>
      <c r="T80" s="262"/>
      <c r="U80" s="259"/>
    </row>
    <row r="81">
      <c r="A81" s="281"/>
      <c r="B81" s="244">
        <v>43970.0</v>
      </c>
      <c r="C81" s="103">
        <v>617967.0</v>
      </c>
      <c r="D81" s="261">
        <f t="shared" si="11"/>
        <v>20242</v>
      </c>
      <c r="E81" s="271">
        <v>674861.0</v>
      </c>
      <c r="F81" s="103">
        <f t="shared" si="3"/>
        <v>21637</v>
      </c>
      <c r="G81" s="248">
        <f t="shared" si="1"/>
        <v>17.56947229</v>
      </c>
      <c r="H81" s="103">
        <v>19569.0</v>
      </c>
      <c r="I81" s="103">
        <f t="shared" si="4"/>
        <v>489</v>
      </c>
      <c r="J81" s="249">
        <f t="shared" si="2"/>
        <v>0.02899708236</v>
      </c>
      <c r="K81" s="278">
        <f t="shared" si="9"/>
        <v>0.03166673949</v>
      </c>
      <c r="L81" s="249">
        <f t="shared" si="8"/>
        <v>0.02260017563</v>
      </c>
      <c r="M81" s="278">
        <f t="shared" si="12"/>
        <v>0.02415769193</v>
      </c>
      <c r="N81" s="271">
        <f t="shared" si="10"/>
        <v>655292</v>
      </c>
      <c r="O81" s="261">
        <f t="shared" si="6"/>
        <v>21148</v>
      </c>
      <c r="Q81" s="262"/>
      <c r="R81" s="263"/>
      <c r="T81" s="255">
        <f>AVERAGE(F81:F83)</f>
        <v>22115.66667</v>
      </c>
      <c r="U81" s="256">
        <f>AVERAGE(L81:L83)</f>
        <v>0.01961106346</v>
      </c>
    </row>
    <row r="82">
      <c r="A82" s="281"/>
      <c r="B82" s="244">
        <v>43971.0</v>
      </c>
      <c r="C82" s="103">
        <v>639523.0</v>
      </c>
      <c r="D82" s="261">
        <f t="shared" si="11"/>
        <v>21556</v>
      </c>
      <c r="E82" s="271">
        <v>697230.0</v>
      </c>
      <c r="F82" s="103">
        <f t="shared" si="3"/>
        <v>22369</v>
      </c>
      <c r="G82" s="248">
        <f t="shared" si="1"/>
        <v>18.15183151</v>
      </c>
      <c r="H82" s="103">
        <v>19983.0</v>
      </c>
      <c r="I82" s="103">
        <f t="shared" si="4"/>
        <v>414</v>
      </c>
      <c r="J82" s="249">
        <f t="shared" si="2"/>
        <v>0.02866055677</v>
      </c>
      <c r="K82" s="278">
        <f t="shared" si="9"/>
        <v>0.03124672608</v>
      </c>
      <c r="L82" s="249">
        <f t="shared" si="8"/>
        <v>0.01850775627</v>
      </c>
      <c r="M82" s="278">
        <f t="shared" si="12"/>
        <v>0.01920578957</v>
      </c>
      <c r="N82" s="271">
        <f t="shared" si="10"/>
        <v>677247</v>
      </c>
      <c r="O82" s="261">
        <f t="shared" si="6"/>
        <v>21955</v>
      </c>
      <c r="Q82" s="262"/>
      <c r="R82" s="263"/>
      <c r="T82" s="262"/>
      <c r="U82" s="259"/>
    </row>
    <row r="83">
      <c r="A83" s="281"/>
      <c r="B83" s="244">
        <v>43972.0</v>
      </c>
      <c r="C83" s="103">
        <v>660800.0</v>
      </c>
      <c r="D83" s="261">
        <f t="shared" si="11"/>
        <v>21277</v>
      </c>
      <c r="E83" s="271">
        <v>719571.0</v>
      </c>
      <c r="F83" s="103">
        <f t="shared" si="3"/>
        <v>22341</v>
      </c>
      <c r="G83" s="248">
        <f t="shared" si="1"/>
        <v>18.73346177</v>
      </c>
      <c r="H83" s="103">
        <v>20379.0</v>
      </c>
      <c r="I83" s="103">
        <f t="shared" si="4"/>
        <v>396</v>
      </c>
      <c r="J83" s="249">
        <f t="shared" si="2"/>
        <v>0.02832104129</v>
      </c>
      <c r="K83" s="278">
        <f t="shared" si="9"/>
        <v>0.03083989104</v>
      </c>
      <c r="L83" s="249">
        <f t="shared" si="8"/>
        <v>0.01772525849</v>
      </c>
      <c r="M83" s="278">
        <f t="shared" si="12"/>
        <v>0.01861164638</v>
      </c>
      <c r="N83" s="271">
        <f t="shared" si="10"/>
        <v>699192</v>
      </c>
      <c r="O83" s="261">
        <f t="shared" si="6"/>
        <v>21945</v>
      </c>
      <c r="Q83" s="262"/>
      <c r="R83" s="263"/>
      <c r="T83" s="262"/>
      <c r="U83" s="259"/>
    </row>
    <row r="84">
      <c r="A84" s="281"/>
      <c r="B84" s="244">
        <v>43973.0</v>
      </c>
      <c r="C84" s="103">
        <v>687080.0</v>
      </c>
      <c r="D84" s="261">
        <f t="shared" si="11"/>
        <v>26280</v>
      </c>
      <c r="E84" s="271">
        <v>750939.0</v>
      </c>
      <c r="F84" s="103">
        <f t="shared" si="3"/>
        <v>31368</v>
      </c>
      <c r="G84" s="248">
        <f t="shared" si="1"/>
        <v>19.55010284</v>
      </c>
      <c r="H84" s="103">
        <v>20838.0</v>
      </c>
      <c r="I84" s="103">
        <f t="shared" si="4"/>
        <v>459</v>
      </c>
      <c r="J84" s="249">
        <f t="shared" si="2"/>
        <v>0.02774925793</v>
      </c>
      <c r="K84" s="278">
        <f t="shared" si="9"/>
        <v>0.03032834604</v>
      </c>
      <c r="L84" s="249">
        <f t="shared" si="8"/>
        <v>0.01463274675</v>
      </c>
      <c r="M84" s="278">
        <f t="shared" si="12"/>
        <v>0.01746575342</v>
      </c>
      <c r="N84" s="271">
        <f t="shared" si="10"/>
        <v>730101</v>
      </c>
      <c r="O84" s="261">
        <f t="shared" si="6"/>
        <v>30909</v>
      </c>
      <c r="Q84" s="262"/>
      <c r="R84" s="263"/>
      <c r="T84" s="255">
        <f>AVERAGE(F84:F86)</f>
        <v>20001.66667</v>
      </c>
      <c r="U84" s="256">
        <f>AVERAGE(L84:L86)</f>
        <v>0.01852063769</v>
      </c>
    </row>
    <row r="85">
      <c r="A85" s="281"/>
      <c r="B85" s="244">
        <v>43974.0</v>
      </c>
      <c r="C85" s="103">
        <v>701969.0</v>
      </c>
      <c r="D85" s="261">
        <f t="shared" si="11"/>
        <v>14889</v>
      </c>
      <c r="E85" s="271">
        <v>767441.0</v>
      </c>
      <c r="F85" s="103">
        <f t="shared" si="3"/>
        <v>16502</v>
      </c>
      <c r="G85" s="248">
        <f t="shared" si="1"/>
        <v>19.97971935</v>
      </c>
      <c r="H85" s="103">
        <v>21236.0</v>
      </c>
      <c r="I85" s="103">
        <f t="shared" si="4"/>
        <v>398</v>
      </c>
      <c r="J85" s="249">
        <f t="shared" si="2"/>
        <v>0.02767118254</v>
      </c>
      <c r="K85" s="278">
        <f t="shared" si="9"/>
        <v>0.03025204817</v>
      </c>
      <c r="L85" s="249">
        <f t="shared" si="8"/>
        <v>0.02411828869</v>
      </c>
      <c r="M85" s="278">
        <f t="shared" si="12"/>
        <v>0.0267311438</v>
      </c>
      <c r="N85" s="271">
        <f t="shared" si="10"/>
        <v>746205</v>
      </c>
      <c r="O85" s="261">
        <f t="shared" si="6"/>
        <v>16104</v>
      </c>
      <c r="Q85" s="262"/>
      <c r="R85" s="263"/>
      <c r="T85" s="262"/>
      <c r="U85" s="259"/>
    </row>
    <row r="86">
      <c r="A86" s="281"/>
      <c r="B86" s="244">
        <v>43975.0</v>
      </c>
      <c r="C86" s="103">
        <v>712675.0</v>
      </c>
      <c r="D86" s="261">
        <f t="shared" si="11"/>
        <v>10706</v>
      </c>
      <c r="E86" s="271">
        <v>779576.0</v>
      </c>
      <c r="F86" s="103">
        <f t="shared" si="3"/>
        <v>12135</v>
      </c>
      <c r="G86" s="248">
        <f t="shared" si="1"/>
        <v>20.29564448</v>
      </c>
      <c r="H86" s="103">
        <v>21440.0</v>
      </c>
      <c r="I86" s="103">
        <f t="shared" si="4"/>
        <v>204</v>
      </c>
      <c r="J86" s="249">
        <f t="shared" si="2"/>
        <v>0.02750212936</v>
      </c>
      <c r="K86" s="278">
        <f t="shared" si="9"/>
        <v>0.03008383906</v>
      </c>
      <c r="L86" s="249">
        <f t="shared" si="8"/>
        <v>0.01681087763</v>
      </c>
      <c r="M86" s="278">
        <f t="shared" si="12"/>
        <v>0.01905473566</v>
      </c>
      <c r="N86" s="271">
        <f t="shared" si="10"/>
        <v>758136</v>
      </c>
      <c r="O86" s="261">
        <f t="shared" si="6"/>
        <v>11931</v>
      </c>
      <c r="Q86" s="262"/>
      <c r="R86" s="263"/>
      <c r="T86" s="262"/>
      <c r="U86" s="259"/>
    </row>
    <row r="87">
      <c r="A87" s="281"/>
      <c r="B87" s="244">
        <v>43976.0</v>
      </c>
      <c r="C87" s="103">
        <v>733701.0</v>
      </c>
      <c r="D87" s="261">
        <f t="shared" si="11"/>
        <v>21026</v>
      </c>
      <c r="E87" s="271">
        <v>801753.0</v>
      </c>
      <c r="F87" s="103">
        <f t="shared" si="3"/>
        <v>22177</v>
      </c>
      <c r="G87" s="248">
        <f t="shared" si="1"/>
        <v>20.87300513</v>
      </c>
      <c r="H87" s="103">
        <v>21867.0</v>
      </c>
      <c r="I87" s="103">
        <f t="shared" si="4"/>
        <v>427</v>
      </c>
      <c r="J87" s="249">
        <f t="shared" si="2"/>
        <v>0.02727398588</v>
      </c>
      <c r="K87" s="278">
        <f t="shared" si="9"/>
        <v>0.02980369388</v>
      </c>
      <c r="L87" s="249">
        <f t="shared" si="8"/>
        <v>0.01925418226</v>
      </c>
      <c r="M87" s="278">
        <f t="shared" si="12"/>
        <v>0.02030818986</v>
      </c>
      <c r="N87" s="271">
        <f t="shared" si="10"/>
        <v>779886</v>
      </c>
      <c r="O87" s="261">
        <f t="shared" si="6"/>
        <v>21750</v>
      </c>
      <c r="Q87" s="255">
        <f>AVERAGE(F87:F93)</f>
        <v>21706.28571</v>
      </c>
      <c r="R87" s="272">
        <f>AVERAGE(L87:L93)</f>
        <v>0.01701182218</v>
      </c>
      <c r="T87" s="255">
        <f>AVERAGE(F87:F89)</f>
        <v>22385.33333</v>
      </c>
      <c r="U87" s="256">
        <f>AVERAGE(L87:L89)</f>
        <v>0.01723974456</v>
      </c>
    </row>
    <row r="88">
      <c r="A88" s="281"/>
      <c r="B88" s="244">
        <v>43977.0</v>
      </c>
      <c r="C88" s="103">
        <v>753675.0</v>
      </c>
      <c r="D88" s="261">
        <f t="shared" si="11"/>
        <v>19974</v>
      </c>
      <c r="E88" s="271">
        <v>824774.0</v>
      </c>
      <c r="F88" s="103">
        <f t="shared" si="3"/>
        <v>23021</v>
      </c>
      <c r="G88" s="248">
        <f t="shared" si="1"/>
        <v>21.47233865</v>
      </c>
      <c r="H88" s="103">
        <v>22303.0</v>
      </c>
      <c r="I88" s="103">
        <f t="shared" si="4"/>
        <v>436</v>
      </c>
      <c r="J88" s="249">
        <f t="shared" si="2"/>
        <v>0.02704134708</v>
      </c>
      <c r="K88" s="278">
        <f t="shared" si="9"/>
        <v>0.02959233091</v>
      </c>
      <c r="L88" s="249">
        <f t="shared" si="8"/>
        <v>0.0189392294</v>
      </c>
      <c r="M88" s="278">
        <f t="shared" si="12"/>
        <v>0.02182837689</v>
      </c>
      <c r="N88" s="271">
        <f t="shared" si="10"/>
        <v>802471</v>
      </c>
      <c r="O88" s="261">
        <f t="shared" si="6"/>
        <v>22585</v>
      </c>
      <c r="Q88" s="262"/>
      <c r="R88" s="263"/>
      <c r="T88" s="262"/>
      <c r="U88" s="259"/>
    </row>
    <row r="89">
      <c r="A89" s="281"/>
      <c r="B89" s="244">
        <v>43978.0</v>
      </c>
      <c r="C89" s="103">
        <v>773625.0</v>
      </c>
      <c r="D89" s="261">
        <f t="shared" si="11"/>
        <v>19950</v>
      </c>
      <c r="E89" s="271">
        <v>846732.0</v>
      </c>
      <c r="F89" s="103">
        <f t="shared" si="3"/>
        <v>21958</v>
      </c>
      <c r="G89" s="248">
        <f t="shared" si="1"/>
        <v>22.04399781</v>
      </c>
      <c r="H89" s="103">
        <v>22600.0</v>
      </c>
      <c r="I89" s="103">
        <f t="shared" si="4"/>
        <v>297</v>
      </c>
      <c r="J89" s="249">
        <f t="shared" si="2"/>
        <v>0.02669085378</v>
      </c>
      <c r="K89" s="278">
        <f t="shared" si="9"/>
        <v>0.02921312005</v>
      </c>
      <c r="L89" s="249">
        <f t="shared" si="8"/>
        <v>0.01352582202</v>
      </c>
      <c r="M89" s="278">
        <f t="shared" si="12"/>
        <v>0.01488721805</v>
      </c>
      <c r="N89" s="271">
        <f t="shared" si="10"/>
        <v>824132</v>
      </c>
      <c r="O89" s="261">
        <f t="shared" si="6"/>
        <v>21661</v>
      </c>
      <c r="Q89" s="262"/>
      <c r="R89" s="263"/>
      <c r="T89" s="262"/>
      <c r="U89" s="259"/>
    </row>
    <row r="90">
      <c r="A90" s="281"/>
      <c r="B90" s="244">
        <v>43979.0</v>
      </c>
      <c r="C90" s="103">
        <v>798476.0</v>
      </c>
      <c r="D90" s="261">
        <f t="shared" si="11"/>
        <v>24851</v>
      </c>
      <c r="E90" s="271">
        <v>873456.0</v>
      </c>
      <c r="F90" s="103">
        <f t="shared" si="3"/>
        <v>26724</v>
      </c>
      <c r="G90" s="248">
        <f t="shared" si="1"/>
        <v>22.73973601</v>
      </c>
      <c r="H90" s="103">
        <v>22964.0</v>
      </c>
      <c r="I90" s="103">
        <f t="shared" si="4"/>
        <v>364</v>
      </c>
      <c r="J90" s="249">
        <f t="shared" si="2"/>
        <v>0.02629096371</v>
      </c>
      <c r="K90" s="278">
        <f t="shared" si="9"/>
        <v>0.02875978739</v>
      </c>
      <c r="L90" s="249">
        <f t="shared" si="8"/>
        <v>0.01362071546</v>
      </c>
      <c r="M90" s="278">
        <f t="shared" si="12"/>
        <v>0.0146472979</v>
      </c>
      <c r="N90" s="271">
        <f t="shared" si="10"/>
        <v>850492</v>
      </c>
      <c r="O90" s="261">
        <f t="shared" si="6"/>
        <v>26360</v>
      </c>
      <c r="Q90" s="262"/>
      <c r="R90" s="263"/>
      <c r="T90" s="255">
        <f>AVERAGE(F90:F92)</f>
        <v>22938</v>
      </c>
      <c r="U90" s="256">
        <f>AVERAGE(L90:L92)</f>
        <v>0.01617346717</v>
      </c>
    </row>
    <row r="91">
      <c r="A91" s="281"/>
      <c r="B91" s="244">
        <v>43980.0</v>
      </c>
      <c r="C91" s="103">
        <v>821811.0</v>
      </c>
      <c r="D91" s="261">
        <f t="shared" si="11"/>
        <v>23335</v>
      </c>
      <c r="E91" s="271">
        <v>899069.0</v>
      </c>
      <c r="F91" s="103">
        <f t="shared" si="3"/>
        <v>25613</v>
      </c>
      <c r="G91" s="248">
        <f t="shared" si="1"/>
        <v>23.40655021</v>
      </c>
      <c r="H91" s="103">
        <v>23376.0</v>
      </c>
      <c r="I91" s="103">
        <f t="shared" si="4"/>
        <v>412</v>
      </c>
      <c r="J91" s="249">
        <f t="shared" si="2"/>
        <v>0.02600022913</v>
      </c>
      <c r="K91" s="278">
        <f t="shared" si="9"/>
        <v>0.02844449636</v>
      </c>
      <c r="L91" s="249">
        <f t="shared" si="8"/>
        <v>0.01608558154</v>
      </c>
      <c r="M91" s="278">
        <f t="shared" si="12"/>
        <v>0.01765588172</v>
      </c>
      <c r="N91" s="271">
        <f t="shared" si="10"/>
        <v>875693</v>
      </c>
      <c r="O91" s="261">
        <f t="shared" si="6"/>
        <v>25201</v>
      </c>
      <c r="Q91" s="262"/>
      <c r="R91" s="263"/>
      <c r="T91" s="262"/>
      <c r="U91" s="259"/>
    </row>
    <row r="92">
      <c r="A92" s="281"/>
      <c r="B92" s="244">
        <v>43981.0</v>
      </c>
      <c r="C92" s="103">
        <v>836298.0</v>
      </c>
      <c r="D92" s="261">
        <f t="shared" si="11"/>
        <v>14487</v>
      </c>
      <c r="E92" s="271">
        <v>915546.0</v>
      </c>
      <c r="F92" s="103">
        <f t="shared" si="3"/>
        <v>16477</v>
      </c>
      <c r="G92" s="248">
        <f t="shared" si="1"/>
        <v>23.83551587</v>
      </c>
      <c r="H92" s="103">
        <v>23686.0</v>
      </c>
      <c r="I92" s="103">
        <f t="shared" si="4"/>
        <v>310</v>
      </c>
      <c r="J92" s="249">
        <f t="shared" si="2"/>
        <v>0.02587090108</v>
      </c>
      <c r="K92" s="278">
        <f t="shared" si="9"/>
        <v>0.02832244009</v>
      </c>
      <c r="L92" s="249">
        <f t="shared" si="8"/>
        <v>0.01881410451</v>
      </c>
      <c r="M92" s="278">
        <f t="shared" si="12"/>
        <v>0.0213984952</v>
      </c>
      <c r="N92" s="271">
        <f t="shared" si="10"/>
        <v>891860</v>
      </c>
      <c r="O92" s="261">
        <f t="shared" si="6"/>
        <v>16167</v>
      </c>
      <c r="Q92" s="262"/>
      <c r="R92" s="263"/>
      <c r="T92" s="262"/>
      <c r="U92" s="259"/>
    </row>
    <row r="93">
      <c r="A93" s="281"/>
      <c r="B93" s="244">
        <v>43982.0</v>
      </c>
      <c r="C93" s="103">
        <v>850417.0</v>
      </c>
      <c r="D93" s="261">
        <f t="shared" si="11"/>
        <v>14119</v>
      </c>
      <c r="E93" s="271">
        <v>931520.0</v>
      </c>
      <c r="F93" s="103">
        <f t="shared" si="3"/>
        <v>15974</v>
      </c>
      <c r="G93" s="248">
        <f t="shared" si="1"/>
        <v>24.25138632</v>
      </c>
      <c r="H93" s="103">
        <v>23987.0</v>
      </c>
      <c r="I93" s="103">
        <f t="shared" si="4"/>
        <v>301</v>
      </c>
      <c r="J93" s="249">
        <f t="shared" si="2"/>
        <v>0.02575038647</v>
      </c>
      <c r="K93" s="278">
        <f t="shared" si="9"/>
        <v>0.02820616239</v>
      </c>
      <c r="L93" s="249">
        <f t="shared" si="8"/>
        <v>0.01884312007</v>
      </c>
      <c r="M93" s="278">
        <f t="shared" si="12"/>
        <v>0.02131879028</v>
      </c>
      <c r="N93" s="271">
        <f t="shared" si="10"/>
        <v>907533</v>
      </c>
      <c r="O93" s="261">
        <f t="shared" si="6"/>
        <v>15673</v>
      </c>
      <c r="Q93" s="262"/>
      <c r="R93" s="263"/>
      <c r="T93" s="255">
        <f>AVERAGE(F93:F95)</f>
        <v>17210.33333</v>
      </c>
      <c r="U93" s="256">
        <f>AVERAGE(L93:L95)</f>
        <v>0.01714288417</v>
      </c>
    </row>
    <row r="94">
      <c r="A94" s="281"/>
      <c r="B94" s="244">
        <v>43983.0</v>
      </c>
      <c r="C94" s="103">
        <v>862883.0</v>
      </c>
      <c r="D94" s="261">
        <f t="shared" si="11"/>
        <v>12466</v>
      </c>
      <c r="E94" s="271">
        <v>945955.0</v>
      </c>
      <c r="F94" s="103">
        <f t="shared" si="3"/>
        <v>14435</v>
      </c>
      <c r="G94" s="248">
        <f t="shared" si="1"/>
        <v>24.62719013</v>
      </c>
      <c r="H94" s="103">
        <v>24271.0</v>
      </c>
      <c r="I94" s="103">
        <f t="shared" si="4"/>
        <v>284</v>
      </c>
      <c r="J94" s="249">
        <f t="shared" si="2"/>
        <v>0.02565766871</v>
      </c>
      <c r="K94" s="278">
        <f t="shared" si="9"/>
        <v>0.02812779948</v>
      </c>
      <c r="L94" s="249">
        <f t="shared" si="8"/>
        <v>0.01967440249</v>
      </c>
      <c r="M94" s="278">
        <f t="shared" si="12"/>
        <v>0.02278196695</v>
      </c>
      <c r="N94" s="271">
        <f t="shared" si="10"/>
        <v>921684</v>
      </c>
      <c r="O94" s="261">
        <f t="shared" si="6"/>
        <v>14151</v>
      </c>
      <c r="Q94" s="255">
        <f>AVERAGE(F94:F100)</f>
        <v>19897.14286</v>
      </c>
      <c r="R94" s="272">
        <f>AVERAGE(L94:L100)</f>
        <v>0.02160555613</v>
      </c>
      <c r="T94" s="262"/>
      <c r="U94" s="259"/>
    </row>
    <row r="95">
      <c r="A95" s="281"/>
      <c r="B95" s="244">
        <v>43984.0</v>
      </c>
      <c r="C95" s="103">
        <v>881907.0</v>
      </c>
      <c r="D95" s="261">
        <f t="shared" si="11"/>
        <v>19024</v>
      </c>
      <c r="E95" s="271">
        <v>967177.0</v>
      </c>
      <c r="F95" s="103">
        <f t="shared" si="3"/>
        <v>21222</v>
      </c>
      <c r="G95" s="248">
        <f t="shared" si="1"/>
        <v>25.17968811</v>
      </c>
      <c r="H95" s="103">
        <v>24545.0</v>
      </c>
      <c r="I95" s="103">
        <f t="shared" si="4"/>
        <v>274</v>
      </c>
      <c r="J95" s="249">
        <f t="shared" si="2"/>
        <v>0.02537798149</v>
      </c>
      <c r="K95" s="278">
        <f t="shared" si="9"/>
        <v>0.02783173282</v>
      </c>
      <c r="L95" s="249">
        <f t="shared" si="8"/>
        <v>0.01291112996</v>
      </c>
      <c r="M95" s="278">
        <f t="shared" si="12"/>
        <v>0.01440285955</v>
      </c>
      <c r="N95" s="271">
        <f t="shared" si="10"/>
        <v>942632</v>
      </c>
      <c r="O95" s="261">
        <f t="shared" si="6"/>
        <v>20948</v>
      </c>
      <c r="Q95" s="262"/>
      <c r="R95" s="263"/>
      <c r="T95" s="262"/>
      <c r="U95" s="259"/>
    </row>
    <row r="96">
      <c r="A96" s="281"/>
      <c r="B96" s="244">
        <v>43985.0</v>
      </c>
      <c r="C96" s="103">
        <v>903486.0</v>
      </c>
      <c r="D96" s="261">
        <f t="shared" si="11"/>
        <v>21579</v>
      </c>
      <c r="E96" s="271">
        <v>996604.0</v>
      </c>
      <c r="F96" s="103">
        <f t="shared" si="3"/>
        <v>29427</v>
      </c>
      <c r="G96" s="248">
        <f t="shared" si="1"/>
        <v>25.94579678</v>
      </c>
      <c r="H96" s="103">
        <v>24826.0</v>
      </c>
      <c r="I96" s="103">
        <f t="shared" si="4"/>
        <v>281</v>
      </c>
      <c r="J96" s="249">
        <f t="shared" si="2"/>
        <v>0.02491059639</v>
      </c>
      <c r="K96" s="278">
        <f t="shared" si="9"/>
        <v>0.02747801294</v>
      </c>
      <c r="L96" s="249">
        <f t="shared" si="8"/>
        <v>0.00954905359</v>
      </c>
      <c r="M96" s="278">
        <f t="shared" si="12"/>
        <v>0.01302191946</v>
      </c>
      <c r="N96" s="271">
        <f t="shared" si="10"/>
        <v>971778</v>
      </c>
      <c r="O96" s="261">
        <f t="shared" si="6"/>
        <v>29146</v>
      </c>
      <c r="Q96" s="262"/>
      <c r="R96" s="263"/>
      <c r="T96" s="255">
        <f>AVERAGE(F96:F98)</f>
        <v>23701.33333</v>
      </c>
      <c r="U96" s="256">
        <f>AVERAGE(L96:L98)</f>
        <v>0.01659031192</v>
      </c>
    </row>
    <row r="97">
      <c r="A97" s="281"/>
      <c r="B97" s="244">
        <v>43986.0</v>
      </c>
      <c r="C97" s="103">
        <v>924896.0</v>
      </c>
      <c r="D97" s="261">
        <f t="shared" si="11"/>
        <v>21410</v>
      </c>
      <c r="E97" s="271">
        <v>1014937.0</v>
      </c>
      <c r="F97" s="103">
        <f t="shared" si="3"/>
        <v>18333</v>
      </c>
      <c r="G97" s="248">
        <f t="shared" si="1"/>
        <v>26.42308193</v>
      </c>
      <c r="H97" s="103">
        <v>25177.0</v>
      </c>
      <c r="I97" s="103">
        <f t="shared" si="4"/>
        <v>351</v>
      </c>
      <c r="J97" s="249">
        <f t="shared" si="2"/>
        <v>0.02480646582</v>
      </c>
      <c r="K97" s="278">
        <f t="shared" si="9"/>
        <v>0.02722143895</v>
      </c>
      <c r="L97" s="249">
        <f t="shared" si="8"/>
        <v>0.01914580265</v>
      </c>
      <c r="M97" s="278">
        <f t="shared" si="12"/>
        <v>0.01639420831</v>
      </c>
      <c r="N97" s="271">
        <f t="shared" si="10"/>
        <v>989760</v>
      </c>
      <c r="O97" s="261">
        <f t="shared" si="6"/>
        <v>17982</v>
      </c>
      <c r="Q97" s="262"/>
      <c r="R97" s="263"/>
      <c r="T97" s="262"/>
      <c r="U97" s="259"/>
    </row>
    <row r="98">
      <c r="A98" s="281"/>
      <c r="B98" s="244">
        <v>43987.0</v>
      </c>
      <c r="C98" s="103">
        <v>945648.0</v>
      </c>
      <c r="D98" s="261">
        <f t="shared" si="11"/>
        <v>20752</v>
      </c>
      <c r="E98" s="271">
        <v>1038281.0</v>
      </c>
      <c r="F98" s="103">
        <f t="shared" si="3"/>
        <v>23344</v>
      </c>
      <c r="G98" s="248">
        <f t="shared" si="1"/>
        <v>27.0308245</v>
      </c>
      <c r="H98" s="103">
        <v>25669.0</v>
      </c>
      <c r="I98" s="103">
        <f t="shared" si="4"/>
        <v>492</v>
      </c>
      <c r="J98" s="249">
        <f t="shared" si="2"/>
        <v>0.02472259437</v>
      </c>
      <c r="K98" s="278">
        <f t="shared" si="9"/>
        <v>0.02714434969</v>
      </c>
      <c r="L98" s="249">
        <f t="shared" si="8"/>
        <v>0.02107607951</v>
      </c>
      <c r="M98" s="278">
        <f t="shared" si="12"/>
        <v>0.02370855821</v>
      </c>
      <c r="N98" s="271">
        <f t="shared" si="10"/>
        <v>1012612</v>
      </c>
      <c r="O98" s="261">
        <f t="shared" si="6"/>
        <v>22852</v>
      </c>
      <c r="Q98" s="262"/>
      <c r="R98" s="263"/>
      <c r="T98" s="262"/>
      <c r="U98" s="259"/>
    </row>
    <row r="99">
      <c r="A99" s="281"/>
      <c r="B99" s="244">
        <v>43988.0</v>
      </c>
      <c r="C99" s="103">
        <v>961312.0</v>
      </c>
      <c r="D99" s="261">
        <f t="shared" si="11"/>
        <v>15664</v>
      </c>
      <c r="E99" s="271">
        <v>1056396.0</v>
      </c>
      <c r="F99" s="103">
        <f t="shared" si="3"/>
        <v>18115</v>
      </c>
      <c r="G99" s="248">
        <f t="shared" si="1"/>
        <v>27.5024342</v>
      </c>
      <c r="H99" s="103">
        <v>26249.0</v>
      </c>
      <c r="I99" s="103">
        <f t="shared" si="4"/>
        <v>580</v>
      </c>
      <c r="J99" s="249">
        <f t="shared" si="2"/>
        <v>0.02484768969</v>
      </c>
      <c r="K99" s="278">
        <f t="shared" si="9"/>
        <v>0.02730539097</v>
      </c>
      <c r="L99" s="249">
        <f t="shared" si="8"/>
        <v>0.03201766492</v>
      </c>
      <c r="M99" s="278">
        <f t="shared" si="12"/>
        <v>0.03702757916</v>
      </c>
      <c r="N99" s="271">
        <f t="shared" si="10"/>
        <v>1030147</v>
      </c>
      <c r="O99" s="261">
        <f t="shared" si="6"/>
        <v>17535</v>
      </c>
      <c r="Q99" s="262"/>
      <c r="R99" s="263"/>
      <c r="T99" s="255">
        <f>AVERAGE(F99:F101)</f>
        <v>16524</v>
      </c>
      <c r="U99" s="256">
        <f>AVERAGE(L99:L101)</f>
        <v>0.03439574637</v>
      </c>
    </row>
    <row r="100">
      <c r="A100" s="281"/>
      <c r="B100" s="244">
        <v>43989.0</v>
      </c>
      <c r="C100" s="103">
        <v>973553.0</v>
      </c>
      <c r="D100" s="261">
        <f t="shared" si="11"/>
        <v>12241</v>
      </c>
      <c r="E100" s="271">
        <v>1070800.0</v>
      </c>
      <c r="F100" s="103">
        <f t="shared" si="3"/>
        <v>14404</v>
      </c>
      <c r="G100" s="248">
        <f t="shared" si="1"/>
        <v>27.87743094</v>
      </c>
      <c r="H100" s="103">
        <v>26780.0</v>
      </c>
      <c r="I100" s="103">
        <f t="shared" si="4"/>
        <v>531</v>
      </c>
      <c r="J100" s="249">
        <f t="shared" si="2"/>
        <v>0.02500933881</v>
      </c>
      <c r="K100" s="278">
        <f t="shared" si="9"/>
        <v>0.0275074906</v>
      </c>
      <c r="L100" s="249">
        <f t="shared" si="8"/>
        <v>0.03686475979</v>
      </c>
      <c r="M100" s="278">
        <f t="shared" si="12"/>
        <v>0.04337880892</v>
      </c>
      <c r="N100" s="271">
        <f t="shared" si="10"/>
        <v>1044020</v>
      </c>
      <c r="O100" s="261">
        <f t="shared" si="6"/>
        <v>13873</v>
      </c>
      <c r="Q100" s="262"/>
      <c r="R100" s="263"/>
      <c r="T100" s="262"/>
      <c r="U100" s="259"/>
    </row>
    <row r="101">
      <c r="A101" s="281"/>
      <c r="B101" s="244">
        <v>43990.0</v>
      </c>
      <c r="C101" s="103">
        <v>988351.0</v>
      </c>
      <c r="D101" s="261">
        <f t="shared" si="11"/>
        <v>14798</v>
      </c>
      <c r="E101" s="271">
        <v>1087853.0</v>
      </c>
      <c r="F101" s="103">
        <f t="shared" si="3"/>
        <v>17053</v>
      </c>
      <c r="G101" s="248">
        <f t="shared" si="1"/>
        <v>28.32139231</v>
      </c>
      <c r="H101" s="103">
        <v>27365.0</v>
      </c>
      <c r="I101" s="103">
        <f t="shared" si="4"/>
        <v>585</v>
      </c>
      <c r="J101" s="249">
        <f t="shared" si="2"/>
        <v>0.02515505312</v>
      </c>
      <c r="K101" s="278">
        <f t="shared" si="9"/>
        <v>0.02768753206</v>
      </c>
      <c r="L101" s="249">
        <f t="shared" si="8"/>
        <v>0.0343048144</v>
      </c>
      <c r="M101" s="278">
        <f t="shared" si="12"/>
        <v>0.03953236924</v>
      </c>
      <c r="N101" s="271">
        <f t="shared" si="10"/>
        <v>1060488</v>
      </c>
      <c r="O101" s="261">
        <f t="shared" si="6"/>
        <v>16468</v>
      </c>
      <c r="Q101" s="255">
        <f>AVERAGE(F101:F107)</f>
        <v>18746.28571</v>
      </c>
      <c r="R101" s="272">
        <f>AVERAGE(L101:L107)</f>
        <v>0.02374809217</v>
      </c>
      <c r="T101" s="262"/>
      <c r="U101" s="259"/>
    </row>
    <row r="102">
      <c r="A102" s="281"/>
      <c r="B102" s="244">
        <v>43991.0</v>
      </c>
      <c r="C102" s="103">
        <v>1007719.0</v>
      </c>
      <c r="D102" s="261">
        <f t="shared" si="11"/>
        <v>19368</v>
      </c>
      <c r="E102" s="271">
        <v>1109909.0</v>
      </c>
      <c r="F102" s="103">
        <f t="shared" si="3"/>
        <v>22056</v>
      </c>
      <c r="G102" s="248">
        <f t="shared" si="1"/>
        <v>28.89560282</v>
      </c>
      <c r="H102" s="103">
        <v>27668.0</v>
      </c>
      <c r="I102" s="103">
        <f t="shared" si="4"/>
        <v>303</v>
      </c>
      <c r="J102" s="249">
        <f t="shared" si="2"/>
        <v>0.02492816979</v>
      </c>
      <c r="K102" s="278">
        <f t="shared" si="9"/>
        <v>0.02745606662</v>
      </c>
      <c r="L102" s="249">
        <f t="shared" si="8"/>
        <v>0.01373775843</v>
      </c>
      <c r="M102" s="278">
        <f t="shared" si="12"/>
        <v>0.01564436183</v>
      </c>
      <c r="N102" s="271">
        <f t="shared" si="10"/>
        <v>1082241</v>
      </c>
      <c r="O102" s="261">
        <f t="shared" si="6"/>
        <v>21753</v>
      </c>
      <c r="Q102" s="262"/>
      <c r="R102" s="263"/>
      <c r="T102" s="255">
        <f>AVERAGE(F102:F104)</f>
        <v>21043.33333</v>
      </c>
      <c r="U102" s="256">
        <f>AVERAGE(L102:L104)</f>
        <v>0.01957809318</v>
      </c>
    </row>
    <row r="103">
      <c r="A103" s="284" t="s">
        <v>120</v>
      </c>
      <c r="B103" s="244">
        <v>43992.0</v>
      </c>
      <c r="C103" s="103">
        <v>1024261.0</v>
      </c>
      <c r="D103" s="261">
        <f t="shared" si="11"/>
        <v>16542</v>
      </c>
      <c r="E103" s="271">
        <v>1129039.0</v>
      </c>
      <c r="F103" s="103">
        <f t="shared" si="3"/>
        <v>19130</v>
      </c>
      <c r="G103" s="248">
        <f t="shared" si="1"/>
        <v>29.39363724</v>
      </c>
      <c r="H103" s="103">
        <v>28201.0</v>
      </c>
      <c r="I103" s="103">
        <f t="shared" si="4"/>
        <v>533</v>
      </c>
      <c r="J103" s="249">
        <f t="shared" si="2"/>
        <v>0.02497787942</v>
      </c>
      <c r="K103" s="278">
        <f t="shared" si="9"/>
        <v>0.02753302137</v>
      </c>
      <c r="L103" s="249">
        <f t="shared" si="8"/>
        <v>0.02786199686</v>
      </c>
      <c r="M103" s="278">
        <f t="shared" si="12"/>
        <v>0.03222101318</v>
      </c>
      <c r="N103" s="271">
        <f t="shared" si="10"/>
        <v>1100838</v>
      </c>
      <c r="O103" s="261">
        <f t="shared" si="6"/>
        <v>18597</v>
      </c>
      <c r="Q103" s="262"/>
      <c r="R103" s="263"/>
      <c r="T103" s="262"/>
      <c r="U103" s="259"/>
    </row>
    <row r="104">
      <c r="A104" s="285"/>
      <c r="B104" s="244">
        <v>43993.0</v>
      </c>
      <c r="C104" s="103">
        <v>1043639.0</v>
      </c>
      <c r="D104" s="261">
        <f t="shared" si="11"/>
        <v>19378</v>
      </c>
      <c r="E104" s="271">
        <v>1150983.0</v>
      </c>
      <c r="F104" s="103">
        <f t="shared" si="3"/>
        <v>21944</v>
      </c>
      <c r="G104" s="248">
        <f t="shared" si="1"/>
        <v>29.96493192</v>
      </c>
      <c r="H104" s="103">
        <v>28577.0</v>
      </c>
      <c r="I104" s="103">
        <f t="shared" si="4"/>
        <v>376</v>
      </c>
      <c r="J104" s="249">
        <f t="shared" si="2"/>
        <v>0.02482834238</v>
      </c>
      <c r="K104" s="278">
        <f t="shared" si="9"/>
        <v>0.02738207369</v>
      </c>
      <c r="L104" s="249">
        <f t="shared" si="8"/>
        <v>0.01713452424</v>
      </c>
      <c r="M104" s="278">
        <f t="shared" si="12"/>
        <v>0.01940344721</v>
      </c>
      <c r="N104" s="271">
        <f t="shared" si="10"/>
        <v>1122406</v>
      </c>
      <c r="O104" s="261">
        <f t="shared" si="6"/>
        <v>21568</v>
      </c>
      <c r="Q104" s="262"/>
      <c r="R104" s="263"/>
      <c r="T104" s="262"/>
      <c r="U104" s="259"/>
    </row>
    <row r="105">
      <c r="A105" s="286"/>
      <c r="B105" s="244">
        <v>43994.0</v>
      </c>
      <c r="C105" s="103">
        <v>1059202.0</v>
      </c>
      <c r="D105" s="261">
        <f t="shared" si="11"/>
        <v>15563</v>
      </c>
      <c r="E105" s="271">
        <v>1169088.0</v>
      </c>
      <c r="F105" s="103">
        <f t="shared" si="3"/>
        <v>18105</v>
      </c>
      <c r="G105" s="248">
        <f t="shared" si="1"/>
        <v>30.43628127</v>
      </c>
      <c r="H105" s="103">
        <v>29017.0</v>
      </c>
      <c r="I105" s="103">
        <f t="shared" si="4"/>
        <v>440</v>
      </c>
      <c r="J105" s="249">
        <f t="shared" si="2"/>
        <v>0.02482020173</v>
      </c>
      <c r="K105" s="278">
        <f t="shared" si="9"/>
        <v>0.0273951522</v>
      </c>
      <c r="L105" s="249">
        <f t="shared" si="8"/>
        <v>0.02430267882</v>
      </c>
      <c r="M105" s="278">
        <f t="shared" si="12"/>
        <v>0.02827218403</v>
      </c>
      <c r="N105" s="271">
        <f t="shared" si="10"/>
        <v>1140071</v>
      </c>
      <c r="O105" s="261">
        <f t="shared" si="6"/>
        <v>17665</v>
      </c>
      <c r="Q105" s="262"/>
      <c r="R105" s="263"/>
      <c r="T105" s="255">
        <f>AVERAGE(F105:F107)</f>
        <v>17013.66667</v>
      </c>
      <c r="U105" s="256">
        <f>AVERAGE(L105:L107)</f>
        <v>0.02439918374</v>
      </c>
    </row>
    <row r="106">
      <c r="A106" s="286"/>
      <c r="B106" s="244">
        <v>43995.0</v>
      </c>
      <c r="C106" s="103">
        <v>1076251.0</v>
      </c>
      <c r="D106" s="261">
        <f t="shared" si="11"/>
        <v>17049</v>
      </c>
      <c r="E106" s="271">
        <v>1188742.0</v>
      </c>
      <c r="F106" s="103">
        <f t="shared" si="3"/>
        <v>19654</v>
      </c>
      <c r="G106" s="248">
        <f t="shared" si="1"/>
        <v>30.94795762</v>
      </c>
      <c r="H106" s="103">
        <v>29392.0</v>
      </c>
      <c r="I106" s="103">
        <f t="shared" si="4"/>
        <v>375</v>
      </c>
      <c r="J106" s="249">
        <f t="shared" si="2"/>
        <v>0.02472529784</v>
      </c>
      <c r="K106" s="278">
        <f t="shared" si="9"/>
        <v>0.02730961458</v>
      </c>
      <c r="L106" s="249">
        <f t="shared" si="8"/>
        <v>0.01908008548</v>
      </c>
      <c r="M106" s="278">
        <f t="shared" si="12"/>
        <v>0.02199542495</v>
      </c>
      <c r="N106" s="271">
        <f t="shared" si="10"/>
        <v>1159350</v>
      </c>
      <c r="O106" s="261">
        <f t="shared" si="6"/>
        <v>19279</v>
      </c>
      <c r="Q106" s="262"/>
      <c r="R106" s="263"/>
      <c r="T106" s="262"/>
      <c r="U106" s="259"/>
    </row>
    <row r="107">
      <c r="A107" s="286"/>
      <c r="B107" s="244">
        <v>43996.0</v>
      </c>
      <c r="C107" s="103">
        <v>1086927.0</v>
      </c>
      <c r="D107" s="261">
        <f t="shared" si="11"/>
        <v>10676</v>
      </c>
      <c r="E107" s="271">
        <v>1202024.0</v>
      </c>
      <c r="F107" s="103">
        <f t="shared" si="3"/>
        <v>13282</v>
      </c>
      <c r="G107" s="248">
        <f t="shared" si="1"/>
        <v>31.29374398</v>
      </c>
      <c r="H107" s="103">
        <v>29788.0</v>
      </c>
      <c r="I107" s="103">
        <f t="shared" si="4"/>
        <v>396</v>
      </c>
      <c r="J107" s="249">
        <f t="shared" si="2"/>
        <v>0.02478153514</v>
      </c>
      <c r="K107" s="278">
        <f t="shared" si="9"/>
        <v>0.02740570434</v>
      </c>
      <c r="L107" s="249">
        <f t="shared" si="8"/>
        <v>0.02981478693</v>
      </c>
      <c r="M107" s="278">
        <f t="shared" si="12"/>
        <v>0.03709254402</v>
      </c>
      <c r="N107" s="271">
        <f t="shared" si="10"/>
        <v>1172236</v>
      </c>
      <c r="O107" s="261">
        <f t="shared" si="6"/>
        <v>12886</v>
      </c>
      <c r="Q107" s="262"/>
      <c r="R107" s="263"/>
      <c r="T107" s="262"/>
      <c r="U107" s="259"/>
    </row>
    <row r="108">
      <c r="A108" s="286"/>
      <c r="B108" s="244">
        <v>43997.0</v>
      </c>
      <c r="C108" s="103">
        <v>1103330.0</v>
      </c>
      <c r="D108" s="261">
        <f t="shared" si="11"/>
        <v>16403</v>
      </c>
      <c r="E108" s="271">
        <v>1221133.0</v>
      </c>
      <c r="F108" s="103">
        <f t="shared" si="3"/>
        <v>19109</v>
      </c>
      <c r="G108" s="248">
        <f t="shared" si="1"/>
        <v>31.79123168</v>
      </c>
      <c r="H108" s="103">
        <v>30195.0</v>
      </c>
      <c r="I108" s="103">
        <f t="shared" si="4"/>
        <v>407</v>
      </c>
      <c r="J108" s="249">
        <f t="shared" si="2"/>
        <v>0.02472703629</v>
      </c>
      <c r="K108" s="278">
        <f t="shared" si="9"/>
        <v>0.02736715217</v>
      </c>
      <c r="L108" s="249">
        <f t="shared" si="8"/>
        <v>0.02129886441</v>
      </c>
      <c r="M108" s="278">
        <f t="shared" si="12"/>
        <v>0.02481253429</v>
      </c>
      <c r="N108" s="271">
        <f t="shared" si="10"/>
        <v>1190938</v>
      </c>
      <c r="O108" s="261">
        <f t="shared" si="6"/>
        <v>18702</v>
      </c>
      <c r="Q108" s="255">
        <f>AVERAGE(F108:F114)</f>
        <v>22001.57143</v>
      </c>
      <c r="R108" s="272">
        <f>AVERAGE(L108:L114)</f>
        <v>0.01627867098</v>
      </c>
      <c r="T108" s="255">
        <f>AVERAGE(F108:F110)</f>
        <v>22975.66667</v>
      </c>
      <c r="U108" s="256">
        <f>AVERAGE(L108:L110)</f>
        <v>0.0179834668</v>
      </c>
    </row>
    <row r="109">
      <c r="A109" s="286"/>
      <c r="B109" s="244">
        <v>43998.0</v>
      </c>
      <c r="C109" s="103">
        <v>1126312.0</v>
      </c>
      <c r="D109" s="261">
        <f t="shared" si="11"/>
        <v>22982</v>
      </c>
      <c r="E109" s="271">
        <v>1247099.0</v>
      </c>
      <c r="F109" s="103">
        <f t="shared" si="3"/>
        <v>25966</v>
      </c>
      <c r="G109" s="248">
        <f t="shared" si="1"/>
        <v>32.46723595</v>
      </c>
      <c r="H109" s="103">
        <v>30701.0</v>
      </c>
      <c r="I109" s="103">
        <f t="shared" si="4"/>
        <v>506</v>
      </c>
      <c r="J109" s="249">
        <f t="shared" si="2"/>
        <v>0.0246179333</v>
      </c>
      <c r="K109" s="278">
        <f t="shared" si="9"/>
        <v>0.02725798891</v>
      </c>
      <c r="L109" s="249">
        <f t="shared" si="8"/>
        <v>0.01948702149</v>
      </c>
      <c r="M109" s="278">
        <f t="shared" si="12"/>
        <v>0.02201723088</v>
      </c>
      <c r="N109" s="271">
        <f t="shared" si="10"/>
        <v>1216398</v>
      </c>
      <c r="O109" s="261">
        <f t="shared" si="6"/>
        <v>25460</v>
      </c>
      <c r="Q109" s="262"/>
      <c r="R109" s="263"/>
      <c r="T109" s="262"/>
      <c r="U109" s="259"/>
    </row>
    <row r="110">
      <c r="A110" s="286"/>
      <c r="B110" s="244">
        <v>43999.0</v>
      </c>
      <c r="C110" s="103">
        <v>1147218.0</v>
      </c>
      <c r="D110" s="261">
        <f t="shared" si="11"/>
        <v>20906</v>
      </c>
      <c r="E110" s="271">
        <v>1270951.0</v>
      </c>
      <c r="F110" s="103">
        <f t="shared" si="3"/>
        <v>23852</v>
      </c>
      <c r="G110" s="248">
        <f t="shared" si="1"/>
        <v>33.0882039</v>
      </c>
      <c r="H110" s="103">
        <v>31015.0</v>
      </c>
      <c r="I110" s="103">
        <f t="shared" si="4"/>
        <v>314</v>
      </c>
      <c r="J110" s="249">
        <f t="shared" si="2"/>
        <v>0.02440298643</v>
      </c>
      <c r="K110" s="278">
        <f t="shared" si="9"/>
        <v>0.02703496633</v>
      </c>
      <c r="L110" s="249">
        <f t="shared" si="8"/>
        <v>0.01316451451</v>
      </c>
      <c r="M110" s="278">
        <f t="shared" si="12"/>
        <v>0.01501961159</v>
      </c>
      <c r="N110" s="271">
        <f t="shared" si="10"/>
        <v>1239936</v>
      </c>
      <c r="O110" s="261">
        <f t="shared" si="6"/>
        <v>23538</v>
      </c>
      <c r="Q110" s="262"/>
      <c r="R110" s="263"/>
      <c r="T110" s="262"/>
      <c r="U110" s="259"/>
    </row>
    <row r="111">
      <c r="A111" s="286"/>
      <c r="B111" s="244">
        <v>44000.0</v>
      </c>
      <c r="C111" s="103">
        <v>1170761.0</v>
      </c>
      <c r="D111" s="261">
        <f t="shared" si="11"/>
        <v>23543</v>
      </c>
      <c r="E111" s="271">
        <v>1297676.0</v>
      </c>
      <c r="F111" s="103">
        <f t="shared" si="3"/>
        <v>26725</v>
      </c>
      <c r="G111" s="248">
        <f t="shared" si="1"/>
        <v>33.78396813</v>
      </c>
      <c r="H111" s="103">
        <v>31316.0</v>
      </c>
      <c r="I111" s="103">
        <f t="shared" si="4"/>
        <v>301</v>
      </c>
      <c r="J111" s="249">
        <f t="shared" si="2"/>
        <v>0.02413237203</v>
      </c>
      <c r="K111" s="278">
        <f t="shared" si="9"/>
        <v>0.02674841407</v>
      </c>
      <c r="L111" s="249">
        <f t="shared" si="8"/>
        <v>0.01126286249</v>
      </c>
      <c r="M111" s="278">
        <f t="shared" si="12"/>
        <v>0.0127851166</v>
      </c>
      <c r="N111" s="271">
        <f t="shared" si="10"/>
        <v>1266360</v>
      </c>
      <c r="O111" s="261">
        <f t="shared" si="6"/>
        <v>26424</v>
      </c>
      <c r="Q111" s="262"/>
      <c r="R111" s="263"/>
      <c r="T111" s="255">
        <f>AVERAGE(F111:F113)</f>
        <v>23630.33333</v>
      </c>
      <c r="U111" s="256">
        <f>AVERAGE(L111:L113)</f>
        <v>0.01304831508</v>
      </c>
    </row>
    <row r="112">
      <c r="A112" s="286"/>
      <c r="B112" s="244">
        <v>44001.0</v>
      </c>
      <c r="C112" s="103">
        <v>1190401.0</v>
      </c>
      <c r="D112" s="261">
        <f t="shared" si="11"/>
        <v>19640</v>
      </c>
      <c r="E112" s="271">
        <v>1320399.0</v>
      </c>
      <c r="F112" s="103">
        <f t="shared" si="3"/>
        <v>22723</v>
      </c>
      <c r="G112" s="248">
        <f t="shared" si="1"/>
        <v>34.37554346</v>
      </c>
      <c r="H112" s="103">
        <v>31620.0</v>
      </c>
      <c r="I112" s="103">
        <f t="shared" si="4"/>
        <v>304</v>
      </c>
      <c r="J112" s="249">
        <f t="shared" si="2"/>
        <v>0.02394730684</v>
      </c>
      <c r="K112" s="278">
        <f t="shared" si="9"/>
        <v>0.02656247769</v>
      </c>
      <c r="L112" s="249">
        <f t="shared" si="8"/>
        <v>0.01337851516</v>
      </c>
      <c r="M112" s="278">
        <f t="shared" si="12"/>
        <v>0.01547861507</v>
      </c>
      <c r="N112" s="271">
        <f t="shared" si="10"/>
        <v>1288779</v>
      </c>
      <c r="O112" s="261">
        <f t="shared" si="6"/>
        <v>22419</v>
      </c>
      <c r="Q112" s="262"/>
      <c r="R112" s="263"/>
      <c r="T112" s="262"/>
      <c r="U112" s="259"/>
    </row>
    <row r="113">
      <c r="A113" s="286"/>
      <c r="B113" s="244">
        <v>44002.0</v>
      </c>
      <c r="C113" s="103">
        <v>1208632.0</v>
      </c>
      <c r="D113" s="261">
        <f t="shared" si="11"/>
        <v>18231</v>
      </c>
      <c r="E113" s="271">
        <v>1341842.0</v>
      </c>
      <c r="F113" s="103">
        <f t="shared" si="3"/>
        <v>21443</v>
      </c>
      <c r="G113" s="248">
        <f t="shared" si="1"/>
        <v>34.93379501</v>
      </c>
      <c r="H113" s="103">
        <v>31931.0</v>
      </c>
      <c r="I113" s="103">
        <f t="shared" si="4"/>
        <v>311</v>
      </c>
      <c r="J113" s="249">
        <f t="shared" si="2"/>
        <v>0.02379639332</v>
      </c>
      <c r="K113" s="278">
        <f t="shared" si="9"/>
        <v>0.02641912509</v>
      </c>
      <c r="L113" s="249">
        <f t="shared" si="8"/>
        <v>0.0145035676</v>
      </c>
      <c r="M113" s="278">
        <f t="shared" si="12"/>
        <v>0.0170588558</v>
      </c>
      <c r="N113" s="271">
        <f t="shared" si="10"/>
        <v>1309911</v>
      </c>
      <c r="O113" s="261">
        <f t="shared" si="6"/>
        <v>21132</v>
      </c>
      <c r="Q113" s="262"/>
      <c r="R113" s="263"/>
      <c r="T113" s="262"/>
      <c r="U113" s="259"/>
    </row>
    <row r="114">
      <c r="A114" s="286"/>
      <c r="B114" s="244">
        <v>44003.0</v>
      </c>
      <c r="C114" s="103">
        <v>1219673.0</v>
      </c>
      <c r="D114" s="261">
        <f t="shared" si="11"/>
        <v>11041</v>
      </c>
      <c r="E114" s="271">
        <v>1356035.0</v>
      </c>
      <c r="F114" s="103">
        <f t="shared" si="3"/>
        <v>14193</v>
      </c>
      <c r="G114" s="248">
        <f t="shared" si="1"/>
        <v>35.30329853</v>
      </c>
      <c r="H114" s="103">
        <v>32227.0</v>
      </c>
      <c r="I114" s="103">
        <f t="shared" si="4"/>
        <v>296</v>
      </c>
      <c r="J114" s="249">
        <f t="shared" si="2"/>
        <v>0.02376561077</v>
      </c>
      <c r="K114" s="278">
        <f t="shared" si="9"/>
        <v>0.02642265591</v>
      </c>
      <c r="L114" s="249">
        <f t="shared" si="8"/>
        <v>0.02085535123</v>
      </c>
      <c r="M114" s="278">
        <f t="shared" si="12"/>
        <v>0.02680916584</v>
      </c>
      <c r="N114" s="271">
        <f t="shared" si="10"/>
        <v>1323808</v>
      </c>
      <c r="O114" s="261">
        <f t="shared" si="6"/>
        <v>13897</v>
      </c>
      <c r="Q114" s="262"/>
      <c r="R114" s="263"/>
      <c r="T114" s="255">
        <f>AVERAGE(F114:F116)</f>
        <v>19268.33333</v>
      </c>
      <c r="U114" s="256">
        <f>AVERAGE(L114:L116)</f>
        <v>0.01604223301</v>
      </c>
    </row>
    <row r="115">
      <c r="A115" s="286"/>
      <c r="B115" s="244">
        <v>44004.0</v>
      </c>
      <c r="C115" s="103">
        <v>1237750.0</v>
      </c>
      <c r="D115" s="261">
        <f t="shared" si="11"/>
        <v>18077</v>
      </c>
      <c r="E115" s="271">
        <v>1377206.0</v>
      </c>
      <c r="F115" s="103">
        <f t="shared" si="3"/>
        <v>21171</v>
      </c>
      <c r="G115" s="248">
        <f t="shared" si="1"/>
        <v>35.85446877</v>
      </c>
      <c r="H115" s="103">
        <v>32527.0</v>
      </c>
      <c r="I115" s="103">
        <f t="shared" si="4"/>
        <v>300</v>
      </c>
      <c r="J115" s="249">
        <f t="shared" si="2"/>
        <v>0.02361810797</v>
      </c>
      <c r="K115" s="278">
        <f t="shared" si="9"/>
        <v>0.02627913553</v>
      </c>
      <c r="L115" s="249">
        <f t="shared" si="8"/>
        <v>0.01417032733</v>
      </c>
      <c r="M115" s="278">
        <f t="shared" si="12"/>
        <v>0.01659567406</v>
      </c>
      <c r="N115" s="271">
        <f t="shared" si="10"/>
        <v>1344679</v>
      </c>
      <c r="O115" s="261">
        <f t="shared" si="6"/>
        <v>20871</v>
      </c>
      <c r="Q115" s="255">
        <f>AVERAGE(F115:F121)</f>
        <v>20500.71429</v>
      </c>
      <c r="R115" s="272">
        <f>AVERAGE(L115:L121)</f>
        <v>0.01685914408</v>
      </c>
      <c r="T115" s="262"/>
      <c r="U115" s="259"/>
    </row>
    <row r="116">
      <c r="A116" s="286"/>
      <c r="B116" s="244">
        <v>44005.0</v>
      </c>
      <c r="C116" s="103">
        <v>1257001.0</v>
      </c>
      <c r="D116" s="261">
        <f t="shared" si="11"/>
        <v>19251</v>
      </c>
      <c r="E116" s="271">
        <v>1399647.0</v>
      </c>
      <c r="F116" s="103">
        <f t="shared" si="3"/>
        <v>22441</v>
      </c>
      <c r="G116" s="248">
        <f t="shared" si="1"/>
        <v>36.43870246</v>
      </c>
      <c r="H116" s="103">
        <v>32821.0</v>
      </c>
      <c r="I116" s="103">
        <f t="shared" si="4"/>
        <v>294</v>
      </c>
      <c r="J116" s="249">
        <f t="shared" si="2"/>
        <v>0.02344948405</v>
      </c>
      <c r="K116" s="278">
        <f t="shared" si="9"/>
        <v>0.02611055998</v>
      </c>
      <c r="L116" s="249">
        <f t="shared" si="8"/>
        <v>0.01310102045</v>
      </c>
      <c r="M116" s="278">
        <f t="shared" si="12"/>
        <v>0.01527193393</v>
      </c>
      <c r="N116" s="271">
        <f t="shared" si="10"/>
        <v>1366826</v>
      </c>
      <c r="O116" s="261">
        <f t="shared" si="6"/>
        <v>22147</v>
      </c>
      <c r="Q116" s="262"/>
      <c r="R116" s="263"/>
      <c r="T116" s="262"/>
      <c r="U116" s="259"/>
    </row>
    <row r="117">
      <c r="A117" s="286"/>
      <c r="B117" s="244">
        <v>44006.0</v>
      </c>
      <c r="C117" s="103">
        <v>1278454.0</v>
      </c>
      <c r="D117" s="261">
        <f t="shared" si="11"/>
        <v>21453</v>
      </c>
      <c r="E117" s="271">
        <v>1424843.0</v>
      </c>
      <c r="F117" s="103">
        <f t="shared" si="3"/>
        <v>25196</v>
      </c>
      <c r="G117" s="248">
        <f t="shared" si="1"/>
        <v>37.09466038</v>
      </c>
      <c r="H117" s="103">
        <v>33119.0</v>
      </c>
      <c r="I117" s="103">
        <f t="shared" si="4"/>
        <v>298</v>
      </c>
      <c r="J117" s="249">
        <f t="shared" si="2"/>
        <v>0.02324396442</v>
      </c>
      <c r="K117" s="278">
        <f t="shared" si="9"/>
        <v>0.02590550775</v>
      </c>
      <c r="L117" s="249">
        <f t="shared" si="8"/>
        <v>0.01182727417</v>
      </c>
      <c r="M117" s="278">
        <f t="shared" si="12"/>
        <v>0.01389083112</v>
      </c>
      <c r="N117" s="271">
        <f t="shared" si="10"/>
        <v>1391724</v>
      </c>
      <c r="O117" s="261">
        <f t="shared" si="6"/>
        <v>24898</v>
      </c>
      <c r="Q117" s="262"/>
      <c r="R117" s="263"/>
      <c r="T117" s="255">
        <f>AVERAGE(F117:F119)</f>
        <v>23438.33333</v>
      </c>
      <c r="U117" s="256">
        <f>AVERAGE(L117:L119)</f>
        <v>0.01272759796</v>
      </c>
    </row>
    <row r="118">
      <c r="A118" s="286"/>
      <c r="B118" s="244">
        <v>44007.0</v>
      </c>
      <c r="C118" s="103">
        <v>1296790.0</v>
      </c>
      <c r="D118" s="261">
        <f t="shared" si="11"/>
        <v>18336</v>
      </c>
      <c r="E118" s="271">
        <v>1447130.0</v>
      </c>
      <c r="F118" s="103">
        <f t="shared" si="3"/>
        <v>22287</v>
      </c>
      <c r="G118" s="248">
        <f t="shared" si="1"/>
        <v>37.6748848</v>
      </c>
      <c r="H118" s="103">
        <v>33395.0</v>
      </c>
      <c r="I118" s="103">
        <f t="shared" si="4"/>
        <v>276</v>
      </c>
      <c r="J118" s="249">
        <f t="shared" si="2"/>
        <v>0.02307671045</v>
      </c>
      <c r="K118" s="278">
        <f t="shared" si="9"/>
        <v>0.02575204929</v>
      </c>
      <c r="L118" s="249">
        <f t="shared" si="8"/>
        <v>0.01238390093</v>
      </c>
      <c r="M118" s="278">
        <f t="shared" si="12"/>
        <v>0.01505235602</v>
      </c>
      <c r="N118" s="271">
        <f t="shared" si="10"/>
        <v>1413735</v>
      </c>
      <c r="O118" s="261">
        <f t="shared" si="6"/>
        <v>22011</v>
      </c>
      <c r="Q118" s="262"/>
      <c r="R118" s="263"/>
      <c r="T118" s="262"/>
      <c r="U118" s="259"/>
    </row>
    <row r="119">
      <c r="A119" s="286"/>
      <c r="B119" s="244">
        <v>44008.0</v>
      </c>
      <c r="C119" s="103">
        <v>1315933.0</v>
      </c>
      <c r="D119" s="261">
        <f t="shared" si="11"/>
        <v>19143</v>
      </c>
      <c r="E119" s="271">
        <v>1469962.0</v>
      </c>
      <c r="F119" s="103">
        <f t="shared" si="3"/>
        <v>22832</v>
      </c>
      <c r="G119" s="248">
        <f t="shared" si="1"/>
        <v>38.26929786</v>
      </c>
      <c r="H119" s="103">
        <v>33714.0</v>
      </c>
      <c r="I119" s="103">
        <f t="shared" si="4"/>
        <v>319</v>
      </c>
      <c r="J119" s="249">
        <f t="shared" si="2"/>
        <v>0.02293528676</v>
      </c>
      <c r="K119" s="278">
        <f t="shared" si="9"/>
        <v>0.02561984539</v>
      </c>
      <c r="L119" s="249">
        <f t="shared" si="8"/>
        <v>0.01397161878</v>
      </c>
      <c r="M119" s="278">
        <f t="shared" si="12"/>
        <v>0.01666405475</v>
      </c>
      <c r="N119" s="271">
        <f t="shared" si="10"/>
        <v>1436248</v>
      </c>
      <c r="O119" s="261">
        <f t="shared" si="6"/>
        <v>22513</v>
      </c>
      <c r="Q119" s="262"/>
      <c r="R119" s="263"/>
      <c r="T119" s="262"/>
      <c r="U119" s="259"/>
    </row>
    <row r="120">
      <c r="A120" s="286"/>
      <c r="B120" s="244">
        <v>44009.0</v>
      </c>
      <c r="C120" s="103">
        <v>1330751.0</v>
      </c>
      <c r="D120" s="261">
        <f t="shared" si="11"/>
        <v>14818</v>
      </c>
      <c r="E120" s="271">
        <v>1493993.0</v>
      </c>
      <c r="F120" s="103">
        <f t="shared" si="3"/>
        <v>24031</v>
      </c>
      <c r="G120" s="248">
        <f t="shared" si="1"/>
        <v>38.89492593</v>
      </c>
      <c r="H120" s="103">
        <v>33907.0</v>
      </c>
      <c r="I120" s="103">
        <f t="shared" si="4"/>
        <v>193</v>
      </c>
      <c r="J120" s="249">
        <f t="shared" si="2"/>
        <v>0.0226955548</v>
      </c>
      <c r="K120" s="278">
        <f t="shared" si="9"/>
        <v>0.02547959761</v>
      </c>
      <c r="L120" s="249">
        <f t="shared" si="8"/>
        <v>0.008031292913</v>
      </c>
      <c r="M120" s="278">
        <f t="shared" si="12"/>
        <v>0.01302469969</v>
      </c>
      <c r="N120" s="271">
        <f t="shared" si="10"/>
        <v>1460086</v>
      </c>
      <c r="O120" s="261">
        <f t="shared" si="6"/>
        <v>23838</v>
      </c>
      <c r="Q120" s="262"/>
      <c r="R120" s="263"/>
      <c r="T120" s="255">
        <f>AVERAGE(F120:F122)</f>
        <v>17148</v>
      </c>
      <c r="U120" s="256">
        <f>AVERAGE(L120:L122)</f>
        <v>0.0211633594</v>
      </c>
    </row>
    <row r="121">
      <c r="A121" s="286"/>
      <c r="B121" s="244">
        <v>44010.0</v>
      </c>
      <c r="C121" s="103">
        <v>1338503.0</v>
      </c>
      <c r="D121" s="261">
        <f t="shared" si="11"/>
        <v>7752</v>
      </c>
      <c r="E121" s="271">
        <v>1499540.0</v>
      </c>
      <c r="F121" s="103">
        <f t="shared" si="3"/>
        <v>5547</v>
      </c>
      <c r="G121" s="248">
        <f t="shared" si="1"/>
        <v>39.03933769</v>
      </c>
      <c r="H121" s="103">
        <v>34154.0</v>
      </c>
      <c r="I121" s="103">
        <f t="shared" si="4"/>
        <v>247</v>
      </c>
      <c r="J121" s="249">
        <f t="shared" si="2"/>
        <v>0.02277631807</v>
      </c>
      <c r="K121" s="278">
        <f t="shared" si="9"/>
        <v>0.02551656589</v>
      </c>
      <c r="L121" s="249">
        <f t="shared" si="8"/>
        <v>0.044528574</v>
      </c>
      <c r="M121" s="278">
        <f t="shared" si="12"/>
        <v>0.0318627451</v>
      </c>
      <c r="N121" s="271">
        <f t="shared" si="10"/>
        <v>1465386</v>
      </c>
      <c r="O121" s="261">
        <f t="shared" si="6"/>
        <v>5300</v>
      </c>
      <c r="Q121" s="262"/>
      <c r="R121" s="263"/>
      <c r="T121" s="262"/>
      <c r="U121" s="259"/>
    </row>
    <row r="122">
      <c r="A122" s="286"/>
      <c r="B122" s="244">
        <v>44011.0</v>
      </c>
      <c r="C122" s="103">
        <v>1356310.0</v>
      </c>
      <c r="D122" s="261">
        <f t="shared" si="11"/>
        <v>17807</v>
      </c>
      <c r="E122" s="271">
        <v>1521406.0</v>
      </c>
      <c r="F122" s="103">
        <f t="shared" si="3"/>
        <v>21866</v>
      </c>
      <c r="G122" s="248">
        <f t="shared" si="1"/>
        <v>39.6086017</v>
      </c>
      <c r="H122" s="103">
        <v>34393.0</v>
      </c>
      <c r="I122" s="103">
        <f t="shared" si="4"/>
        <v>239</v>
      </c>
      <c r="J122" s="249">
        <f t="shared" si="2"/>
        <v>0.02260606308</v>
      </c>
      <c r="K122" s="278">
        <f t="shared" si="9"/>
        <v>0.02535777219</v>
      </c>
      <c r="L122" s="249">
        <f t="shared" si="8"/>
        <v>0.01093021129</v>
      </c>
      <c r="M122" s="278">
        <f t="shared" si="12"/>
        <v>0.0134216881</v>
      </c>
      <c r="N122" s="271">
        <f t="shared" si="10"/>
        <v>1487013</v>
      </c>
      <c r="O122" s="261">
        <f t="shared" si="6"/>
        <v>21627</v>
      </c>
      <c r="Q122" s="255">
        <f>AVERAGE(F122:F128)</f>
        <v>22303.42857</v>
      </c>
      <c r="R122" s="272">
        <f>AVERAGE(L122:L128)</f>
        <v>0.01284667282</v>
      </c>
      <c r="T122" s="262"/>
      <c r="U122" s="259"/>
    </row>
    <row r="123">
      <c r="A123" s="286"/>
      <c r="B123" s="244">
        <v>44012.0</v>
      </c>
      <c r="C123" s="103">
        <v>1377374.0</v>
      </c>
      <c r="D123" s="261">
        <f t="shared" si="11"/>
        <v>21064</v>
      </c>
      <c r="E123" s="271">
        <v>1546510.0</v>
      </c>
      <c r="F123" s="103">
        <f t="shared" si="3"/>
        <v>25104</v>
      </c>
      <c r="G123" s="248">
        <f t="shared" si="1"/>
        <v>40.26216448</v>
      </c>
      <c r="H123" s="103">
        <v>34775.0</v>
      </c>
      <c r="I123" s="103">
        <f t="shared" si="4"/>
        <v>382</v>
      </c>
      <c r="J123" s="249">
        <f t="shared" si="2"/>
        <v>0.0224861139</v>
      </c>
      <c r="K123" s="278">
        <f t="shared" si="9"/>
        <v>0.02524731845</v>
      </c>
      <c r="L123" s="249">
        <f t="shared" si="8"/>
        <v>0.01521669853</v>
      </c>
      <c r="M123" s="278">
        <f t="shared" si="12"/>
        <v>0.01813520699</v>
      </c>
      <c r="N123" s="271">
        <f t="shared" si="10"/>
        <v>1511735</v>
      </c>
      <c r="O123" s="261">
        <f t="shared" si="6"/>
        <v>24722</v>
      </c>
      <c r="Q123" s="262"/>
      <c r="R123" s="263"/>
      <c r="T123" s="255">
        <f>AVERAGE(F123:F125)</f>
        <v>25363.66667</v>
      </c>
      <c r="U123" s="256">
        <f>AVERAGE(L123:L125)</f>
        <v>0.01351167023</v>
      </c>
    </row>
    <row r="124">
      <c r="A124" s="286"/>
      <c r="B124" s="244">
        <v>44013.0</v>
      </c>
      <c r="C124" s="103">
        <v>1396177.0</v>
      </c>
      <c r="D124" s="261">
        <f t="shared" si="11"/>
        <v>18803</v>
      </c>
      <c r="E124" s="271">
        <v>1569693.0</v>
      </c>
      <c r="F124" s="103">
        <f t="shared" si="3"/>
        <v>23183</v>
      </c>
      <c r="G124" s="248">
        <f t="shared" si="1"/>
        <v>40.86571555</v>
      </c>
      <c r="H124" s="103">
        <v>35146.0</v>
      </c>
      <c r="I124" s="103">
        <f t="shared" si="4"/>
        <v>371</v>
      </c>
      <c r="J124" s="249">
        <f t="shared" si="2"/>
        <v>0.0223903655</v>
      </c>
      <c r="K124" s="278">
        <f t="shared" si="9"/>
        <v>0.02517302606</v>
      </c>
      <c r="L124" s="249">
        <f t="shared" si="8"/>
        <v>0.01600310572</v>
      </c>
      <c r="M124" s="278">
        <f t="shared" si="12"/>
        <v>0.01973089401</v>
      </c>
      <c r="N124" s="271">
        <f t="shared" si="10"/>
        <v>1534547</v>
      </c>
      <c r="O124" s="261">
        <f t="shared" si="6"/>
        <v>22812</v>
      </c>
      <c r="Q124" s="262"/>
      <c r="R124" s="263"/>
      <c r="T124" s="262"/>
      <c r="U124" s="259"/>
    </row>
    <row r="125">
      <c r="A125" s="286"/>
      <c r="B125" s="244">
        <v>44014.0</v>
      </c>
      <c r="C125" s="103">
        <v>1419434.0</v>
      </c>
      <c r="D125" s="261">
        <f t="shared" si="11"/>
        <v>23257</v>
      </c>
      <c r="E125" s="271">
        <v>1597497.0</v>
      </c>
      <c r="F125" s="103">
        <f t="shared" si="3"/>
        <v>27804</v>
      </c>
      <c r="G125" s="248">
        <f t="shared" si="1"/>
        <v>41.5895707</v>
      </c>
      <c r="H125" s="103">
        <v>35405.0</v>
      </c>
      <c r="I125" s="103">
        <f t="shared" si="4"/>
        <v>259</v>
      </c>
      <c r="J125" s="249">
        <f t="shared" si="2"/>
        <v>0.02216279592</v>
      </c>
      <c r="K125" s="278">
        <f t="shared" si="9"/>
        <v>0.02494304068</v>
      </c>
      <c r="L125" s="249">
        <f t="shared" si="8"/>
        <v>0.009315206445</v>
      </c>
      <c r="M125" s="278">
        <f t="shared" si="12"/>
        <v>0.01113643204</v>
      </c>
      <c r="N125" s="271">
        <f t="shared" si="10"/>
        <v>1562092</v>
      </c>
      <c r="O125" s="261">
        <f t="shared" si="6"/>
        <v>27545</v>
      </c>
      <c r="Q125" s="262"/>
      <c r="R125" s="263"/>
      <c r="T125" s="262"/>
      <c r="U125" s="259"/>
    </row>
    <row r="126">
      <c r="A126" s="286"/>
      <c r="B126" s="244">
        <v>44015.0</v>
      </c>
      <c r="C126" s="103">
        <v>1437849.0</v>
      </c>
      <c r="D126" s="261">
        <f t="shared" si="11"/>
        <v>18415</v>
      </c>
      <c r="E126" s="271">
        <v>1620160.0</v>
      </c>
      <c r="F126" s="103">
        <f t="shared" si="3"/>
        <v>22663</v>
      </c>
      <c r="G126" s="248">
        <f t="shared" si="1"/>
        <v>42.17958397</v>
      </c>
      <c r="H126" s="103">
        <v>35719.0</v>
      </c>
      <c r="I126" s="103">
        <f t="shared" si="4"/>
        <v>314</v>
      </c>
      <c r="J126" s="249">
        <f t="shared" si="2"/>
        <v>0.02204658799</v>
      </c>
      <c r="K126" s="278">
        <f t="shared" si="9"/>
        <v>0.0248419688</v>
      </c>
      <c r="L126" s="249">
        <f t="shared" si="8"/>
        <v>0.01385518246</v>
      </c>
      <c r="M126" s="278">
        <f t="shared" si="12"/>
        <v>0.01705131686</v>
      </c>
      <c r="N126" s="271">
        <f t="shared" si="10"/>
        <v>1584441</v>
      </c>
      <c r="O126" s="261">
        <f t="shared" si="6"/>
        <v>22349</v>
      </c>
      <c r="Q126" s="262"/>
      <c r="R126" s="263"/>
      <c r="T126" s="255">
        <f>AVERAGE(F126:F128)</f>
        <v>19389</v>
      </c>
      <c r="U126" s="256">
        <f>AVERAGE(L126:L128)</f>
        <v>0.01282049591</v>
      </c>
    </row>
    <row r="127">
      <c r="A127" s="286"/>
      <c r="B127" s="244">
        <v>44016.0</v>
      </c>
      <c r="C127" s="103">
        <v>1452787.0</v>
      </c>
      <c r="D127" s="261">
        <f t="shared" si="11"/>
        <v>14938</v>
      </c>
      <c r="E127" s="271">
        <v>1639370.0</v>
      </c>
      <c r="F127" s="103">
        <f t="shared" si="3"/>
        <v>19210</v>
      </c>
      <c r="G127" s="248">
        <f t="shared" si="1"/>
        <v>42.67970113</v>
      </c>
      <c r="H127" s="103">
        <v>35950.0</v>
      </c>
      <c r="I127" s="103">
        <f t="shared" si="4"/>
        <v>231</v>
      </c>
      <c r="J127" s="249">
        <f t="shared" si="2"/>
        <v>0.02192915571</v>
      </c>
      <c r="K127" s="278">
        <f t="shared" si="9"/>
        <v>0.02474554081</v>
      </c>
      <c r="L127" s="249">
        <f t="shared" si="8"/>
        <v>0.01202498699</v>
      </c>
      <c r="M127" s="278">
        <f t="shared" si="12"/>
        <v>0.01546391753</v>
      </c>
      <c r="N127" s="271">
        <f t="shared" si="10"/>
        <v>1603420</v>
      </c>
      <c r="O127" s="261">
        <f t="shared" si="6"/>
        <v>18979</v>
      </c>
      <c r="Q127" s="262"/>
      <c r="R127" s="263"/>
      <c r="T127" s="262"/>
      <c r="U127" s="259"/>
    </row>
    <row r="128">
      <c r="A128" s="286"/>
      <c r="B128" s="244">
        <v>44017.0</v>
      </c>
      <c r="C128" s="103">
        <v>1464912.0</v>
      </c>
      <c r="D128" s="261">
        <f t="shared" si="11"/>
        <v>12125</v>
      </c>
      <c r="E128" s="271">
        <v>1655664.0</v>
      </c>
      <c r="F128" s="103">
        <f t="shared" si="3"/>
        <v>16294</v>
      </c>
      <c r="G128" s="248">
        <f t="shared" si="1"/>
        <v>43.10390253</v>
      </c>
      <c r="H128" s="103">
        <v>36155.0</v>
      </c>
      <c r="I128" s="103">
        <f t="shared" si="4"/>
        <v>205</v>
      </c>
      <c r="J128" s="249">
        <f t="shared" si="2"/>
        <v>0.0218371602</v>
      </c>
      <c r="K128" s="278">
        <f t="shared" si="9"/>
        <v>0.02468066341</v>
      </c>
      <c r="L128" s="249">
        <f t="shared" si="8"/>
        <v>0.01258131828</v>
      </c>
      <c r="M128" s="278">
        <f t="shared" si="12"/>
        <v>0.01690721649</v>
      </c>
      <c r="N128" s="271">
        <f t="shared" si="10"/>
        <v>1619509</v>
      </c>
      <c r="O128" s="261">
        <f t="shared" si="6"/>
        <v>16089</v>
      </c>
      <c r="Q128" s="262"/>
      <c r="R128" s="263"/>
      <c r="T128" s="262"/>
      <c r="U128" s="259"/>
    </row>
    <row r="129">
      <c r="A129" s="286"/>
      <c r="B129" s="244">
        <v>44018.0</v>
      </c>
      <c r="C129" s="103">
        <v>1481219.0</v>
      </c>
      <c r="D129" s="261">
        <f t="shared" si="11"/>
        <v>16307</v>
      </c>
      <c r="E129" s="271">
        <v>1676364.0</v>
      </c>
      <c r="F129" s="103">
        <f t="shared" si="3"/>
        <v>20700</v>
      </c>
      <c r="G129" s="248">
        <f t="shared" si="1"/>
        <v>43.64281065</v>
      </c>
      <c r="H129" s="103">
        <v>36412.0</v>
      </c>
      <c r="I129" s="103">
        <f t="shared" si="4"/>
        <v>257</v>
      </c>
      <c r="J129" s="249">
        <f t="shared" si="2"/>
        <v>0.02172081958</v>
      </c>
      <c r="K129" s="278">
        <f t="shared" si="9"/>
        <v>0.0245824554</v>
      </c>
      <c r="L129" s="249">
        <f t="shared" si="8"/>
        <v>0.01241545894</v>
      </c>
      <c r="M129" s="278">
        <f t="shared" si="12"/>
        <v>0.01576010302</v>
      </c>
      <c r="N129" s="271">
        <f t="shared" si="10"/>
        <v>1639952</v>
      </c>
      <c r="O129" s="261">
        <f t="shared" si="6"/>
        <v>20443</v>
      </c>
      <c r="Q129" s="255">
        <f>AVERAGE(F129:F135)</f>
        <v>22528.71429</v>
      </c>
      <c r="R129" s="272">
        <f>AVERAGE(L129:L135)</f>
        <v>0.01376244715</v>
      </c>
      <c r="T129" s="255">
        <f>AVERAGE(F129:F131)</f>
        <v>21588</v>
      </c>
      <c r="U129" s="256">
        <f>AVERAGE(L129:L131)</f>
        <v>0.01236841523</v>
      </c>
    </row>
    <row r="130">
      <c r="A130" s="286"/>
      <c r="B130" s="244">
        <v>44019.0</v>
      </c>
      <c r="C130" s="103">
        <v>1510573.0</v>
      </c>
      <c r="D130" s="261">
        <f t="shared" si="11"/>
        <v>29354</v>
      </c>
      <c r="E130" s="271">
        <v>1696573.0</v>
      </c>
      <c r="F130" s="103">
        <f t="shared" si="3"/>
        <v>20209</v>
      </c>
      <c r="G130" s="248">
        <f t="shared" si="1"/>
        <v>44.16893598</v>
      </c>
      <c r="H130" s="103">
        <v>36689.0</v>
      </c>
      <c r="I130" s="103">
        <f t="shared" si="4"/>
        <v>277</v>
      </c>
      <c r="J130" s="249">
        <f t="shared" si="2"/>
        <v>0.02162535889</v>
      </c>
      <c r="K130" s="278">
        <f t="shared" si="9"/>
        <v>0.02428813437</v>
      </c>
      <c r="L130" s="249">
        <f t="shared" si="8"/>
        <v>0.01370676431</v>
      </c>
      <c r="M130" s="278">
        <f t="shared" si="12"/>
        <v>0.009436533352</v>
      </c>
      <c r="N130" s="271">
        <f t="shared" si="10"/>
        <v>1659884</v>
      </c>
      <c r="O130" s="261">
        <f t="shared" si="6"/>
        <v>19932</v>
      </c>
      <c r="Q130" s="262"/>
      <c r="R130" s="263"/>
      <c r="T130" s="262"/>
      <c r="U130" s="259"/>
    </row>
    <row r="131">
      <c r="A131" s="286"/>
      <c r="B131" s="244">
        <v>44020.0</v>
      </c>
      <c r="C131" s="103">
        <v>1529354.0</v>
      </c>
      <c r="D131" s="261">
        <f t="shared" si="11"/>
        <v>18781</v>
      </c>
      <c r="E131" s="271">
        <v>1720428.0</v>
      </c>
      <c r="F131" s="103">
        <f t="shared" si="3"/>
        <v>23855</v>
      </c>
      <c r="G131" s="248">
        <f t="shared" si="1"/>
        <v>44.78998204</v>
      </c>
      <c r="H131" s="103">
        <v>36951.0</v>
      </c>
      <c r="I131" s="103">
        <f t="shared" si="4"/>
        <v>262</v>
      </c>
      <c r="J131" s="249">
        <f t="shared" si="2"/>
        <v>0.02147779506</v>
      </c>
      <c r="K131" s="278">
        <f t="shared" si="9"/>
        <v>0.02416118178</v>
      </c>
      <c r="L131" s="249">
        <f t="shared" si="8"/>
        <v>0.01098302243</v>
      </c>
      <c r="M131" s="278">
        <f t="shared" si="12"/>
        <v>0.01395026889</v>
      </c>
      <c r="N131" s="271">
        <f t="shared" si="10"/>
        <v>1683477</v>
      </c>
      <c r="O131" s="261">
        <f t="shared" si="6"/>
        <v>23593</v>
      </c>
      <c r="Q131" s="262"/>
      <c r="R131" s="263"/>
      <c r="T131" s="262"/>
      <c r="U131" s="259"/>
    </row>
    <row r="132">
      <c r="A132" s="286"/>
      <c r="B132" s="244">
        <v>44021.0</v>
      </c>
      <c r="C132" s="103">
        <v>1548706.0</v>
      </c>
      <c r="D132" s="261">
        <f t="shared" si="11"/>
        <v>19352</v>
      </c>
      <c r="E132" s="271">
        <v>1744631.0</v>
      </c>
      <c r="F132" s="103">
        <f t="shared" si="3"/>
        <v>24203</v>
      </c>
      <c r="G132" s="248">
        <f t="shared" si="1"/>
        <v>45.420088</v>
      </c>
      <c r="H132" s="103">
        <v>37216.0</v>
      </c>
      <c r="I132" s="103">
        <f t="shared" si="4"/>
        <v>265</v>
      </c>
      <c r="J132" s="249">
        <f t="shared" si="2"/>
        <v>0.02133173147</v>
      </c>
      <c r="K132" s="278">
        <f t="shared" si="9"/>
        <v>0.02403038408</v>
      </c>
      <c r="L132" s="249">
        <f t="shared" si="8"/>
        <v>0.0109490559</v>
      </c>
      <c r="M132" s="278">
        <f t="shared" si="12"/>
        <v>0.01369367507</v>
      </c>
      <c r="N132" s="271">
        <f t="shared" si="10"/>
        <v>1707415</v>
      </c>
      <c r="O132" s="261">
        <f t="shared" si="6"/>
        <v>23938</v>
      </c>
      <c r="Q132" s="262"/>
      <c r="R132" s="263"/>
      <c r="T132" s="255">
        <f>AVERAGE(F132:F134)</f>
        <v>25728</v>
      </c>
      <c r="U132" s="256">
        <f>AVERAGE(L132:L134)</f>
        <v>0.01341712425</v>
      </c>
    </row>
    <row r="133">
      <c r="A133" s="286"/>
      <c r="B133" s="244">
        <v>44022.0</v>
      </c>
      <c r="C133" s="103">
        <v>1581440.0</v>
      </c>
      <c r="D133" s="261">
        <f t="shared" si="11"/>
        <v>32734</v>
      </c>
      <c r="E133" s="271">
        <v>1779643.0</v>
      </c>
      <c r="F133" s="103">
        <f t="shared" si="3"/>
        <v>35012</v>
      </c>
      <c r="G133" s="248">
        <f t="shared" si="1"/>
        <v>46.33159772</v>
      </c>
      <c r="H133" s="103">
        <v>37521.0</v>
      </c>
      <c r="I133" s="103">
        <f t="shared" si="4"/>
        <v>305</v>
      </c>
      <c r="J133" s="249">
        <f t="shared" si="2"/>
        <v>0.02108344202</v>
      </c>
      <c r="K133" s="278">
        <f t="shared" si="9"/>
        <v>0.0237258448</v>
      </c>
      <c r="L133" s="249">
        <f t="shared" si="8"/>
        <v>0.008711298983</v>
      </c>
      <c r="M133" s="278">
        <f t="shared" si="12"/>
        <v>0.009317529175</v>
      </c>
      <c r="N133" s="271">
        <f t="shared" si="10"/>
        <v>1742122</v>
      </c>
      <c r="O133" s="261">
        <f t="shared" si="6"/>
        <v>34707</v>
      </c>
      <c r="Q133" s="262"/>
      <c r="R133" s="263"/>
      <c r="T133" s="262"/>
      <c r="U133" s="259"/>
    </row>
    <row r="134">
      <c r="A134" s="286"/>
      <c r="B134" s="244">
        <v>44023.0</v>
      </c>
      <c r="C134" s="103">
        <v>1594625.0</v>
      </c>
      <c r="D134" s="261">
        <f t="shared" si="11"/>
        <v>13185</v>
      </c>
      <c r="E134" s="271">
        <v>1797612.0</v>
      </c>
      <c r="F134" s="103">
        <f t="shared" si="3"/>
        <v>17969</v>
      </c>
      <c r="G134" s="248">
        <f t="shared" si="1"/>
        <v>46.79940642</v>
      </c>
      <c r="H134" s="103">
        <v>37891.0</v>
      </c>
      <c r="I134" s="103">
        <f t="shared" si="4"/>
        <v>370</v>
      </c>
      <c r="J134" s="249">
        <f t="shared" si="2"/>
        <v>0.02107851973</v>
      </c>
      <c r="K134" s="278">
        <f t="shared" si="9"/>
        <v>0.02376169946</v>
      </c>
      <c r="L134" s="249">
        <f t="shared" si="8"/>
        <v>0.02059101786</v>
      </c>
      <c r="M134" s="278">
        <f t="shared" si="12"/>
        <v>0.02806219188</v>
      </c>
      <c r="N134" s="271">
        <f t="shared" si="10"/>
        <v>1759721</v>
      </c>
      <c r="O134" s="261">
        <f t="shared" si="6"/>
        <v>17599</v>
      </c>
      <c r="Q134" s="262"/>
      <c r="R134" s="263"/>
      <c r="T134" s="262"/>
      <c r="U134" s="259"/>
    </row>
    <row r="135">
      <c r="A135" s="286"/>
      <c r="B135" s="244">
        <v>44024.0</v>
      </c>
      <c r="C135" s="103">
        <v>1605344.0</v>
      </c>
      <c r="D135" s="261">
        <f t="shared" si="11"/>
        <v>10719</v>
      </c>
      <c r="E135" s="271">
        <v>1813365.0</v>
      </c>
      <c r="F135" s="103">
        <f t="shared" si="3"/>
        <v>15753</v>
      </c>
      <c r="G135" s="248">
        <f t="shared" si="1"/>
        <v>47.20952331</v>
      </c>
      <c r="H135" s="103">
        <v>38190.0</v>
      </c>
      <c r="I135" s="103">
        <f t="shared" si="4"/>
        <v>299</v>
      </c>
      <c r="J135" s="249">
        <f t="shared" si="2"/>
        <v>0.02106029398</v>
      </c>
      <c r="K135" s="278">
        <f t="shared" si="9"/>
        <v>0.02378929376</v>
      </c>
      <c r="L135" s="249">
        <f t="shared" si="8"/>
        <v>0.01898051165</v>
      </c>
      <c r="M135" s="278">
        <f t="shared" si="12"/>
        <v>0.02789439313</v>
      </c>
      <c r="N135" s="271">
        <f t="shared" si="10"/>
        <v>1775175</v>
      </c>
      <c r="O135" s="261">
        <f t="shared" si="6"/>
        <v>15454</v>
      </c>
      <c r="Q135" s="262"/>
      <c r="R135" s="263"/>
      <c r="T135" s="255">
        <f>AVERAGE(F135:F137)</f>
        <v>20993.33333</v>
      </c>
      <c r="U135" s="256">
        <f>AVERAGE(L135:L137)</f>
        <v>0.01386512371</v>
      </c>
    </row>
    <row r="136">
      <c r="A136" s="286"/>
      <c r="B136" s="244">
        <v>44025.0</v>
      </c>
      <c r="C136" s="103">
        <v>1621972.0</v>
      </c>
      <c r="D136" s="261">
        <f t="shared" si="11"/>
        <v>16628</v>
      </c>
      <c r="E136" s="271">
        <v>1835269.0</v>
      </c>
      <c r="F136" s="103">
        <f t="shared" si="3"/>
        <v>21904</v>
      </c>
      <c r="G136" s="248">
        <f t="shared" si="1"/>
        <v>47.77977663</v>
      </c>
      <c r="H136" s="103">
        <v>38457.0</v>
      </c>
      <c r="I136" s="103">
        <f t="shared" si="4"/>
        <v>267</v>
      </c>
      <c r="J136" s="249">
        <f t="shared" si="2"/>
        <v>0.0209544214</v>
      </c>
      <c r="K136" s="278">
        <f t="shared" si="9"/>
        <v>0.02371002705</v>
      </c>
      <c r="L136" s="249">
        <f t="shared" si="8"/>
        <v>0.01218955442</v>
      </c>
      <c r="M136" s="278">
        <f t="shared" si="12"/>
        <v>0.01605725283</v>
      </c>
      <c r="N136" s="271">
        <f t="shared" si="10"/>
        <v>1796812</v>
      </c>
      <c r="O136" s="261">
        <f t="shared" si="6"/>
        <v>21637</v>
      </c>
      <c r="Q136" s="255">
        <f>AVERAGE(F136:F142)</f>
        <v>22624.42857</v>
      </c>
      <c r="R136" s="272">
        <f>AVERAGE(L136:L142)</f>
        <v>0.0142061844</v>
      </c>
      <c r="T136" s="262"/>
      <c r="U136" s="259"/>
    </row>
    <row r="137">
      <c r="A137" s="286"/>
      <c r="B137" s="244">
        <v>44026.0</v>
      </c>
      <c r="C137" s="103">
        <v>1641890.0</v>
      </c>
      <c r="D137" s="261">
        <f t="shared" si="11"/>
        <v>19918</v>
      </c>
      <c r="E137" s="271">
        <v>1860592.0</v>
      </c>
      <c r="F137" s="103">
        <f t="shared" si="3"/>
        <v>25323</v>
      </c>
      <c r="G137" s="248">
        <f t="shared" si="1"/>
        <v>48.4390409</v>
      </c>
      <c r="H137" s="103">
        <v>38721.0</v>
      </c>
      <c r="I137" s="103">
        <f t="shared" si="4"/>
        <v>264</v>
      </c>
      <c r="J137" s="249">
        <f t="shared" si="2"/>
        <v>0.02081111818</v>
      </c>
      <c r="K137" s="278">
        <f t="shared" si="9"/>
        <v>0.02358318767</v>
      </c>
      <c r="L137" s="249">
        <f t="shared" si="8"/>
        <v>0.01042530506</v>
      </c>
      <c r="M137" s="278">
        <f t="shared" si="12"/>
        <v>0.01325434281</v>
      </c>
      <c r="N137" s="271">
        <f t="shared" si="10"/>
        <v>1821871</v>
      </c>
      <c r="O137" s="261">
        <f t="shared" si="6"/>
        <v>25059</v>
      </c>
      <c r="Q137" s="262"/>
      <c r="R137" s="263"/>
      <c r="T137" s="262"/>
      <c r="U137" s="259"/>
    </row>
    <row r="138">
      <c r="A138" s="286"/>
      <c r="B138" s="244">
        <v>44027.0</v>
      </c>
      <c r="C138" s="103">
        <v>1661906.0</v>
      </c>
      <c r="D138" s="261">
        <f t="shared" si="11"/>
        <v>20016</v>
      </c>
      <c r="E138" s="271">
        <v>1886089.0</v>
      </c>
      <c r="F138" s="103">
        <f t="shared" si="3"/>
        <v>25497</v>
      </c>
      <c r="G138" s="248">
        <f t="shared" si="1"/>
        <v>49.10283513</v>
      </c>
      <c r="H138" s="103">
        <v>39054.0</v>
      </c>
      <c r="I138" s="103">
        <f t="shared" si="4"/>
        <v>333</v>
      </c>
      <c r="J138" s="249">
        <f t="shared" si="2"/>
        <v>0.02070633994</v>
      </c>
      <c r="K138" s="278">
        <f t="shared" si="9"/>
        <v>0.02349952404</v>
      </c>
      <c r="L138" s="249">
        <f t="shared" si="8"/>
        <v>0.01306036004</v>
      </c>
      <c r="M138" s="278">
        <f t="shared" si="12"/>
        <v>0.01663669065</v>
      </c>
      <c r="N138" s="271">
        <f t="shared" si="10"/>
        <v>1847035</v>
      </c>
      <c r="O138" s="261">
        <f t="shared" si="6"/>
        <v>25164</v>
      </c>
      <c r="Q138" s="262"/>
      <c r="R138" s="263"/>
      <c r="T138" s="255">
        <f>AVERAGE(F138:F140)</f>
        <v>25432.33333</v>
      </c>
      <c r="U138" s="256">
        <f>AVERAGE(L138:L140)</f>
        <v>0.01343891148</v>
      </c>
    </row>
    <row r="139">
      <c r="A139" s="286"/>
      <c r="B139" s="244">
        <v>44028.0</v>
      </c>
      <c r="C139" s="103">
        <v>1682473.0</v>
      </c>
      <c r="D139" s="261">
        <f t="shared" si="11"/>
        <v>20567</v>
      </c>
      <c r="E139" s="271">
        <v>1912343.0</v>
      </c>
      <c r="F139" s="103">
        <f t="shared" si="3"/>
        <v>26254</v>
      </c>
      <c r="G139" s="248">
        <f t="shared" si="1"/>
        <v>49.78633725</v>
      </c>
      <c r="H139" s="103">
        <v>39407.0</v>
      </c>
      <c r="I139" s="103">
        <f t="shared" si="4"/>
        <v>353</v>
      </c>
      <c r="J139" s="249">
        <f t="shared" si="2"/>
        <v>0.02060665895</v>
      </c>
      <c r="K139" s="278">
        <f t="shared" si="9"/>
        <v>0.02342206977</v>
      </c>
      <c r="L139" s="249">
        <f t="shared" si="8"/>
        <v>0.0134455702</v>
      </c>
      <c r="M139" s="278">
        <f t="shared" si="12"/>
        <v>0.01716341712</v>
      </c>
      <c r="N139" s="271">
        <f t="shared" si="10"/>
        <v>1872936</v>
      </c>
      <c r="O139" s="261">
        <f t="shared" si="6"/>
        <v>25901</v>
      </c>
      <c r="Q139" s="262"/>
      <c r="R139" s="263"/>
      <c r="T139" s="262"/>
      <c r="U139" s="259"/>
    </row>
    <row r="140">
      <c r="A140" s="286"/>
      <c r="B140" s="244">
        <v>44029.0</v>
      </c>
      <c r="C140" s="103">
        <v>1701400.0</v>
      </c>
      <c r="D140" s="261">
        <f t="shared" si="11"/>
        <v>18927</v>
      </c>
      <c r="E140" s="271">
        <v>1936889.0</v>
      </c>
      <c r="F140" s="103">
        <f t="shared" si="3"/>
        <v>24546</v>
      </c>
      <c r="G140" s="248">
        <f t="shared" si="1"/>
        <v>50.42537294</v>
      </c>
      <c r="H140" s="103">
        <v>39746.0</v>
      </c>
      <c r="I140" s="103">
        <f t="shared" si="4"/>
        <v>339</v>
      </c>
      <c r="J140" s="249">
        <f t="shared" si="2"/>
        <v>0.02052053577</v>
      </c>
      <c r="K140" s="278">
        <f t="shared" si="9"/>
        <v>0.02336076173</v>
      </c>
      <c r="L140" s="249">
        <f t="shared" si="8"/>
        <v>0.0138108042</v>
      </c>
      <c r="M140" s="278">
        <f t="shared" si="12"/>
        <v>0.01791092091</v>
      </c>
      <c r="N140" s="271">
        <f t="shared" si="10"/>
        <v>1897143</v>
      </c>
      <c r="O140" s="261">
        <f t="shared" si="6"/>
        <v>24207</v>
      </c>
      <c r="Q140" s="262"/>
      <c r="R140" s="263"/>
      <c r="T140" s="262"/>
      <c r="U140" s="259"/>
    </row>
    <row r="141">
      <c r="A141" s="286"/>
      <c r="B141" s="244">
        <v>44030.0</v>
      </c>
      <c r="C141" s="103">
        <v>1715356.0</v>
      </c>
      <c r="D141" s="261">
        <f t="shared" si="11"/>
        <v>13956</v>
      </c>
      <c r="E141" s="271">
        <v>1956272.0</v>
      </c>
      <c r="F141" s="103">
        <f t="shared" si="3"/>
        <v>19383</v>
      </c>
      <c r="G141" s="248">
        <f t="shared" si="1"/>
        <v>50.92999401</v>
      </c>
      <c r="H141" s="103">
        <v>40104.0</v>
      </c>
      <c r="I141" s="103">
        <f t="shared" si="4"/>
        <v>358</v>
      </c>
      <c r="J141" s="249">
        <f t="shared" si="2"/>
        <v>0.02050021674</v>
      </c>
      <c r="K141" s="278">
        <f t="shared" si="9"/>
        <v>0.02337940346</v>
      </c>
      <c r="L141" s="249">
        <f t="shared" si="8"/>
        <v>0.01846979312</v>
      </c>
      <c r="M141" s="278">
        <f t="shared" si="12"/>
        <v>0.0256520493</v>
      </c>
      <c r="N141" s="271">
        <f t="shared" si="10"/>
        <v>1916168</v>
      </c>
      <c r="O141" s="261">
        <f t="shared" si="6"/>
        <v>19025</v>
      </c>
      <c r="Q141" s="262"/>
      <c r="R141" s="263"/>
      <c r="T141" s="255">
        <f>AVERAGE(F141:F143)</f>
        <v>18371</v>
      </c>
      <c r="U141" s="256">
        <f>AVERAGE(L141:L143)</f>
        <v>0.01873328151</v>
      </c>
    </row>
    <row r="142">
      <c r="A142" s="286"/>
      <c r="B142" s="244">
        <v>44031.0</v>
      </c>
      <c r="C142" s="103">
        <v>1725447.0</v>
      </c>
      <c r="D142" s="261">
        <f t="shared" si="11"/>
        <v>10091</v>
      </c>
      <c r="E142" s="271">
        <v>1971736.0</v>
      </c>
      <c r="F142" s="103">
        <f t="shared" si="3"/>
        <v>15464</v>
      </c>
      <c r="G142" s="248">
        <f t="shared" si="1"/>
        <v>51.33258702</v>
      </c>
      <c r="H142" s="103">
        <v>40383.0</v>
      </c>
      <c r="I142" s="103">
        <f t="shared" si="4"/>
        <v>279</v>
      </c>
      <c r="J142" s="249">
        <f t="shared" si="2"/>
        <v>0.0204809366</v>
      </c>
      <c r="K142" s="278">
        <f t="shared" si="9"/>
        <v>0.02340437</v>
      </c>
      <c r="L142" s="249">
        <f t="shared" si="8"/>
        <v>0.01804190378</v>
      </c>
      <c r="M142" s="278">
        <f t="shared" si="12"/>
        <v>0.02764839956</v>
      </c>
      <c r="N142" s="271">
        <f t="shared" si="10"/>
        <v>1931353</v>
      </c>
      <c r="O142" s="261">
        <f t="shared" si="6"/>
        <v>15185</v>
      </c>
      <c r="Q142" s="262"/>
      <c r="R142" s="263"/>
      <c r="T142" s="262"/>
      <c r="U142" s="259"/>
    </row>
    <row r="143">
      <c r="A143" s="286"/>
      <c r="B143" s="244">
        <v>44032.0</v>
      </c>
      <c r="C143" s="103">
        <v>1741609.0</v>
      </c>
      <c r="D143" s="261">
        <f t="shared" si="11"/>
        <v>16162</v>
      </c>
      <c r="E143" s="271">
        <v>1992002.0</v>
      </c>
      <c r="F143" s="103">
        <f t="shared" si="3"/>
        <v>20266</v>
      </c>
      <c r="G143" s="248">
        <f t="shared" si="1"/>
        <v>51.8601963</v>
      </c>
      <c r="H143" s="103">
        <v>40782.0</v>
      </c>
      <c r="I143" s="103">
        <f t="shared" si="4"/>
        <v>399</v>
      </c>
      <c r="J143" s="249">
        <f t="shared" si="2"/>
        <v>0.02047287101</v>
      </c>
      <c r="K143" s="278">
        <f t="shared" si="9"/>
        <v>0.02341627771</v>
      </c>
      <c r="L143" s="249">
        <f t="shared" si="8"/>
        <v>0.01968814764</v>
      </c>
      <c r="M143" s="278">
        <f t="shared" si="12"/>
        <v>0.02468753867</v>
      </c>
      <c r="N143" s="271">
        <f t="shared" si="10"/>
        <v>1951220</v>
      </c>
      <c r="O143" s="261">
        <f t="shared" si="6"/>
        <v>19867</v>
      </c>
      <c r="Q143" s="255">
        <f>AVERAGE(F143:F149)</f>
        <v>23228.28571</v>
      </c>
      <c r="R143" s="272">
        <f>AVERAGE(L143:L149)</f>
        <v>0.01868770673</v>
      </c>
      <c r="T143" s="262"/>
      <c r="U143" s="259"/>
    </row>
    <row r="144">
      <c r="A144" s="286"/>
      <c r="B144" s="244">
        <v>44033.0</v>
      </c>
      <c r="C144" s="103">
        <v>1761265.0</v>
      </c>
      <c r="D144" s="261">
        <f t="shared" si="11"/>
        <v>19656</v>
      </c>
      <c r="E144" s="271">
        <v>2017513.0</v>
      </c>
      <c r="F144" s="103">
        <f t="shared" si="3"/>
        <v>25511</v>
      </c>
      <c r="G144" s="248">
        <f t="shared" si="1"/>
        <v>52.524355</v>
      </c>
      <c r="H144" s="103">
        <v>41162.0</v>
      </c>
      <c r="I144" s="103">
        <f t="shared" si="4"/>
        <v>380</v>
      </c>
      <c r="J144" s="249">
        <f t="shared" si="2"/>
        <v>0.02040234685</v>
      </c>
      <c r="K144" s="278">
        <f t="shared" si="9"/>
        <v>0.02337070231</v>
      </c>
      <c r="L144" s="249">
        <f t="shared" si="8"/>
        <v>0.01489553526</v>
      </c>
      <c r="M144" s="278">
        <f t="shared" si="12"/>
        <v>0.01933251933</v>
      </c>
      <c r="N144" s="271">
        <f t="shared" si="10"/>
        <v>1976351</v>
      </c>
      <c r="O144" s="261">
        <f t="shared" si="6"/>
        <v>25131</v>
      </c>
      <c r="Q144" s="262"/>
      <c r="R144" s="263"/>
      <c r="T144" s="255">
        <f>AVERAGE(F144:F146)</f>
        <v>25660.33333</v>
      </c>
      <c r="U144" s="256">
        <f>AVERAGE(L144:L146)</f>
        <v>0.0163773654</v>
      </c>
    </row>
    <row r="145">
      <c r="A145" s="286"/>
      <c r="B145" s="244">
        <v>44034.0</v>
      </c>
      <c r="C145" s="103">
        <v>1782250.0</v>
      </c>
      <c r="D145" s="261">
        <f t="shared" si="11"/>
        <v>20985</v>
      </c>
      <c r="E145" s="271">
        <v>2044703.0</v>
      </c>
      <c r="F145" s="103">
        <f t="shared" si="3"/>
        <v>27190</v>
      </c>
      <c r="G145" s="248">
        <f t="shared" si="1"/>
        <v>53.23222514</v>
      </c>
      <c r="H145" s="103">
        <v>41580.0</v>
      </c>
      <c r="I145" s="103">
        <f t="shared" si="4"/>
        <v>418</v>
      </c>
      <c r="J145" s="249">
        <f t="shared" si="2"/>
        <v>0.0203354717</v>
      </c>
      <c r="K145" s="278">
        <f t="shared" si="9"/>
        <v>0.02333006032</v>
      </c>
      <c r="L145" s="249">
        <f t="shared" si="8"/>
        <v>0.01537329901</v>
      </c>
      <c r="M145" s="278">
        <f t="shared" si="12"/>
        <v>0.01991898975</v>
      </c>
      <c r="N145" s="271">
        <f t="shared" si="10"/>
        <v>2003123</v>
      </c>
      <c r="O145" s="261">
        <f t="shared" si="6"/>
        <v>26772</v>
      </c>
      <c r="Q145" s="262"/>
      <c r="R145" s="263"/>
      <c r="T145" s="262"/>
      <c r="U145" s="259"/>
    </row>
    <row r="146">
      <c r="A146" s="286"/>
      <c r="B146" s="244">
        <v>44035.0</v>
      </c>
      <c r="C146" s="103">
        <v>1800348.0</v>
      </c>
      <c r="D146" s="261">
        <f t="shared" si="11"/>
        <v>18098</v>
      </c>
      <c r="E146" s="271">
        <v>2068983.0</v>
      </c>
      <c r="F146" s="103">
        <f t="shared" si="3"/>
        <v>24280</v>
      </c>
      <c r="G146" s="248">
        <f t="shared" si="1"/>
        <v>53.86433574</v>
      </c>
      <c r="H146" s="103">
        <v>42038.0</v>
      </c>
      <c r="I146" s="103">
        <f t="shared" si="4"/>
        <v>458</v>
      </c>
      <c r="J146" s="249">
        <f t="shared" si="2"/>
        <v>0.02031819498</v>
      </c>
      <c r="K146" s="278">
        <f t="shared" si="9"/>
        <v>0.02334993012</v>
      </c>
      <c r="L146" s="249">
        <f t="shared" si="8"/>
        <v>0.01886326194</v>
      </c>
      <c r="M146" s="278">
        <f t="shared" si="12"/>
        <v>0.02530666372</v>
      </c>
      <c r="N146" s="271">
        <f t="shared" si="10"/>
        <v>2026945</v>
      </c>
      <c r="O146" s="261">
        <f t="shared" si="6"/>
        <v>23822</v>
      </c>
      <c r="Q146" s="262"/>
      <c r="R146" s="263"/>
      <c r="T146" s="262"/>
      <c r="U146" s="259"/>
    </row>
    <row r="147">
      <c r="A147" s="286"/>
      <c r="B147" s="244">
        <v>44036.0</v>
      </c>
      <c r="C147" s="103">
        <v>1820358.0</v>
      </c>
      <c r="D147" s="261">
        <f t="shared" si="11"/>
        <v>20010</v>
      </c>
      <c r="E147" s="271">
        <v>2095222.0</v>
      </c>
      <c r="F147" s="103">
        <f t="shared" si="3"/>
        <v>26239</v>
      </c>
      <c r="G147" s="248">
        <f t="shared" si="1"/>
        <v>54.54744735</v>
      </c>
      <c r="H147" s="103">
        <v>42622.0</v>
      </c>
      <c r="I147" s="103">
        <f t="shared" si="4"/>
        <v>584</v>
      </c>
      <c r="J147" s="249">
        <f t="shared" si="2"/>
        <v>0.02034247445</v>
      </c>
      <c r="K147" s="278">
        <f t="shared" si="9"/>
        <v>0.02341407569</v>
      </c>
      <c r="L147" s="249">
        <f t="shared" si="8"/>
        <v>0.02225694577</v>
      </c>
      <c r="M147" s="278">
        <f t="shared" si="12"/>
        <v>0.0291854073</v>
      </c>
      <c r="N147" s="271">
        <f t="shared" si="10"/>
        <v>2052600</v>
      </c>
      <c r="O147" s="261">
        <f t="shared" si="6"/>
        <v>25655</v>
      </c>
      <c r="Q147" s="262"/>
      <c r="R147" s="263"/>
      <c r="T147" s="255">
        <f>AVERAGE(F147:F149)</f>
        <v>21783.66667</v>
      </c>
      <c r="U147" s="256">
        <f>AVERAGE(L147:L149)</f>
        <v>0.02066456775</v>
      </c>
    </row>
    <row r="148">
      <c r="A148" s="287" t="s">
        <v>120</v>
      </c>
      <c r="B148" s="265">
        <v>44037.0</v>
      </c>
      <c r="C148" s="266">
        <v>1836358.0</v>
      </c>
      <c r="D148" s="270">
        <f t="shared" si="11"/>
        <v>16000</v>
      </c>
      <c r="E148" s="273">
        <v>2115522.0</v>
      </c>
      <c r="F148" s="266">
        <f t="shared" si="3"/>
        <v>20300</v>
      </c>
      <c r="G148" s="267">
        <f t="shared" si="1"/>
        <v>55.07594179</v>
      </c>
      <c r="H148" s="266">
        <v>43065.0</v>
      </c>
      <c r="I148" s="266">
        <f t="shared" si="4"/>
        <v>443</v>
      </c>
      <c r="J148" s="268">
        <f t="shared" si="2"/>
        <v>0.02035667793</v>
      </c>
      <c r="K148" s="288">
        <f t="shared" si="9"/>
        <v>0.0234513096</v>
      </c>
      <c r="L148" s="268">
        <f t="shared" si="8"/>
        <v>0.0218226601</v>
      </c>
      <c r="M148" s="288">
        <f t="shared" si="12"/>
        <v>0.0276875</v>
      </c>
      <c r="N148" s="273">
        <f t="shared" si="10"/>
        <v>2072457</v>
      </c>
      <c r="O148" s="270">
        <f t="shared" si="6"/>
        <v>19857</v>
      </c>
      <c r="Q148" s="262"/>
      <c r="R148" s="263"/>
      <c r="T148" s="262"/>
      <c r="U148" s="259"/>
    </row>
    <row r="149">
      <c r="A149" s="285"/>
      <c r="B149" s="244">
        <v>44038.0</v>
      </c>
      <c r="C149" s="103">
        <v>1847663.0</v>
      </c>
      <c r="D149" s="261">
        <f t="shared" si="11"/>
        <v>11305</v>
      </c>
      <c r="E149" s="271">
        <v>2134334.0</v>
      </c>
      <c r="F149" s="103">
        <f t="shared" si="3"/>
        <v>18812</v>
      </c>
      <c r="G149" s="248">
        <f t="shared" si="1"/>
        <v>55.56569733</v>
      </c>
      <c r="H149" s="103">
        <v>43402.0</v>
      </c>
      <c r="I149" s="103">
        <f t="shared" si="4"/>
        <v>337</v>
      </c>
      <c r="J149" s="249">
        <f t="shared" si="2"/>
        <v>0.02033514904</v>
      </c>
      <c r="K149" s="278">
        <f t="shared" si="9"/>
        <v>0.0234902144</v>
      </c>
      <c r="L149" s="249">
        <f t="shared" si="8"/>
        <v>0.01791409738</v>
      </c>
      <c r="M149" s="278">
        <f t="shared" si="12"/>
        <v>0.02980981866</v>
      </c>
      <c r="N149" s="271">
        <f t="shared" si="10"/>
        <v>2090932</v>
      </c>
      <c r="O149" s="261">
        <f t="shared" si="6"/>
        <v>18475</v>
      </c>
      <c r="Q149" s="262"/>
      <c r="R149" s="263"/>
      <c r="T149" s="262"/>
      <c r="U149" s="259"/>
    </row>
    <row r="150">
      <c r="A150" s="286"/>
      <c r="B150" s="244">
        <v>44039.0</v>
      </c>
      <c r="C150" s="103">
        <v>1864103.0</v>
      </c>
      <c r="D150" s="261">
        <f t="shared" si="11"/>
        <v>16440</v>
      </c>
      <c r="E150" s="271">
        <v>2157025.0</v>
      </c>
      <c r="F150" s="103">
        <f t="shared" si="3"/>
        <v>22691</v>
      </c>
      <c r="G150" s="248">
        <f t="shared" si="1"/>
        <v>56.15643956</v>
      </c>
      <c r="H150" s="103">
        <v>43904.0</v>
      </c>
      <c r="I150" s="103">
        <f t="shared" si="4"/>
        <v>502</v>
      </c>
      <c r="J150" s="249">
        <f t="shared" si="2"/>
        <v>0.02035395974</v>
      </c>
      <c r="K150" s="278">
        <f t="shared" si="9"/>
        <v>0.02355234662</v>
      </c>
      <c r="L150" s="249">
        <f t="shared" si="8"/>
        <v>0.0221233088</v>
      </c>
      <c r="M150" s="278">
        <f t="shared" si="12"/>
        <v>0.03053527981</v>
      </c>
      <c r="N150" s="271">
        <f t="shared" si="10"/>
        <v>2113121</v>
      </c>
      <c r="O150" s="261">
        <f t="shared" si="6"/>
        <v>22189</v>
      </c>
      <c r="Q150" s="255">
        <f>AVERAGE(F150:F156)</f>
        <v>25839.42857</v>
      </c>
      <c r="R150" s="272">
        <f>AVERAGE(L150:L156)</f>
        <v>0.02329359573</v>
      </c>
      <c r="T150" s="255">
        <f>AVERAGE(F150:F152)</f>
        <v>25235.66667</v>
      </c>
      <c r="U150" s="256">
        <f>AVERAGE(L150:L152)</f>
        <v>0.02196075275</v>
      </c>
    </row>
    <row r="151">
      <c r="A151" s="286"/>
      <c r="B151" s="244">
        <v>44040.0</v>
      </c>
      <c r="C151" s="103">
        <v>1887072.0</v>
      </c>
      <c r="D151" s="261">
        <f t="shared" si="11"/>
        <v>22969</v>
      </c>
      <c r="E151" s="271">
        <v>2186977.0</v>
      </c>
      <c r="F151" s="103">
        <f t="shared" si="3"/>
        <v>29952</v>
      </c>
      <c r="G151" s="248">
        <f t="shared" si="1"/>
        <v>56.93621619</v>
      </c>
      <c r="H151" s="103">
        <v>44416.0</v>
      </c>
      <c r="I151" s="103">
        <f t="shared" si="4"/>
        <v>512</v>
      </c>
      <c r="J151" s="249">
        <f t="shared" si="2"/>
        <v>0.02030931281</v>
      </c>
      <c r="K151" s="278">
        <f t="shared" si="9"/>
        <v>0.02353699276</v>
      </c>
      <c r="L151" s="249">
        <f t="shared" si="8"/>
        <v>0.01709401709</v>
      </c>
      <c r="M151" s="278">
        <f t="shared" si="12"/>
        <v>0.02229091384</v>
      </c>
      <c r="N151" s="271">
        <f t="shared" si="10"/>
        <v>2142561</v>
      </c>
      <c r="O151" s="261">
        <f t="shared" si="6"/>
        <v>29440</v>
      </c>
      <c r="Q151" s="262"/>
      <c r="R151" s="263"/>
      <c r="T151" s="262"/>
      <c r="U151" s="259"/>
    </row>
    <row r="152">
      <c r="A152" s="286"/>
      <c r="B152" s="244">
        <v>44041.0</v>
      </c>
      <c r="C152" s="103">
        <v>1909180.0</v>
      </c>
      <c r="D152" s="261">
        <f t="shared" si="11"/>
        <v>22108</v>
      </c>
      <c r="E152" s="271">
        <v>2210041.0</v>
      </c>
      <c r="F152" s="103">
        <f t="shared" si="3"/>
        <v>23064</v>
      </c>
      <c r="G152" s="248">
        <f t="shared" si="1"/>
        <v>57.53666918</v>
      </c>
      <c r="H152" s="103">
        <v>45031.0</v>
      </c>
      <c r="I152" s="103">
        <f t="shared" si="4"/>
        <v>615</v>
      </c>
      <c r="J152" s="249">
        <f t="shared" si="2"/>
        <v>0.02037564009</v>
      </c>
      <c r="K152" s="278">
        <f t="shared" si="9"/>
        <v>0.02358656596</v>
      </c>
      <c r="L152" s="249">
        <f t="shared" si="8"/>
        <v>0.02666493236</v>
      </c>
      <c r="M152" s="278">
        <f t="shared" si="12"/>
        <v>0.02781798444</v>
      </c>
      <c r="N152" s="271">
        <f t="shared" si="10"/>
        <v>2165010</v>
      </c>
      <c r="O152" s="261">
        <f t="shared" si="6"/>
        <v>22449</v>
      </c>
      <c r="Q152" s="262"/>
      <c r="R152" s="263"/>
      <c r="T152" s="262"/>
      <c r="U152" s="259"/>
    </row>
    <row r="153">
      <c r="A153" s="286"/>
      <c r="B153" s="244">
        <v>44042.0</v>
      </c>
      <c r="C153" s="103">
        <v>1931574.0</v>
      </c>
      <c r="D153" s="261">
        <f t="shared" si="11"/>
        <v>22394</v>
      </c>
      <c r="E153" s="271">
        <v>2245168.0</v>
      </c>
      <c r="F153" s="103">
        <f t="shared" si="3"/>
        <v>35127</v>
      </c>
      <c r="G153" s="248">
        <f t="shared" si="1"/>
        <v>58.45117284</v>
      </c>
      <c r="H153" s="103">
        <v>45688.0</v>
      </c>
      <c r="I153" s="103">
        <f t="shared" si="4"/>
        <v>657</v>
      </c>
      <c r="J153" s="249">
        <f t="shared" si="2"/>
        <v>0.02034947942</v>
      </c>
      <c r="K153" s="278">
        <f t="shared" si="9"/>
        <v>0.02365324859</v>
      </c>
      <c r="L153" s="249">
        <f t="shared" si="8"/>
        <v>0.01870356136</v>
      </c>
      <c r="M153" s="278">
        <f t="shared" si="12"/>
        <v>0.02933821559</v>
      </c>
      <c r="N153" s="271">
        <f t="shared" si="10"/>
        <v>2199480</v>
      </c>
      <c r="O153" s="261">
        <f t="shared" si="6"/>
        <v>34470</v>
      </c>
      <c r="Q153" s="262"/>
      <c r="R153" s="263"/>
      <c r="T153" s="255">
        <f>AVERAGE(F153:F155)</f>
        <v>29128.66667</v>
      </c>
      <c r="U153" s="256">
        <f>AVERAGE(L153:L155)</f>
        <v>0.02161288669</v>
      </c>
    </row>
    <row r="154">
      <c r="A154" s="286"/>
      <c r="B154" s="244">
        <v>44043.0</v>
      </c>
      <c r="C154" s="103">
        <v>1952836.0</v>
      </c>
      <c r="D154" s="261">
        <f t="shared" si="11"/>
        <v>21262</v>
      </c>
      <c r="E154" s="271">
        <v>2273553.0</v>
      </c>
      <c r="F154" s="103">
        <f t="shared" si="3"/>
        <v>28385</v>
      </c>
      <c r="G154" s="248">
        <f t="shared" si="1"/>
        <v>59.19015386</v>
      </c>
      <c r="H154" s="103">
        <v>46346.0</v>
      </c>
      <c r="I154" s="103">
        <f t="shared" si="4"/>
        <v>658</v>
      </c>
      <c r="J154" s="249">
        <f t="shared" si="2"/>
        <v>0.02038483378</v>
      </c>
      <c r="K154" s="278">
        <f t="shared" si="9"/>
        <v>0.02373266367</v>
      </c>
      <c r="L154" s="249">
        <f t="shared" si="8"/>
        <v>0.02318125771</v>
      </c>
      <c r="M154" s="278">
        <f t="shared" si="12"/>
        <v>0.0309472298</v>
      </c>
      <c r="N154" s="271">
        <f t="shared" si="10"/>
        <v>2227207</v>
      </c>
      <c r="O154" s="261">
        <f t="shared" si="6"/>
        <v>27727</v>
      </c>
      <c r="Q154" s="262"/>
      <c r="R154" s="263"/>
      <c r="T154" s="262"/>
      <c r="U154" s="259"/>
    </row>
    <row r="155">
      <c r="A155" s="286"/>
      <c r="B155" s="244">
        <v>44044.0</v>
      </c>
      <c r="C155" s="103">
        <v>1969570.0</v>
      </c>
      <c r="D155" s="261">
        <f t="shared" si="11"/>
        <v>16734</v>
      </c>
      <c r="E155" s="271">
        <v>2297427.0</v>
      </c>
      <c r="F155" s="103">
        <f t="shared" si="3"/>
        <v>23874</v>
      </c>
      <c r="G155" s="248">
        <f t="shared" si="1"/>
        <v>59.81169457</v>
      </c>
      <c r="H155" s="103">
        <v>46894.0</v>
      </c>
      <c r="I155" s="103">
        <f t="shared" si="4"/>
        <v>548</v>
      </c>
      <c r="J155" s="249">
        <f t="shared" si="2"/>
        <v>0.02041152994</v>
      </c>
      <c r="K155" s="278">
        <f t="shared" si="9"/>
        <v>0.02380925786</v>
      </c>
      <c r="L155" s="249">
        <f t="shared" si="8"/>
        <v>0.022953841</v>
      </c>
      <c r="M155" s="278">
        <f t="shared" si="12"/>
        <v>0.03274769929</v>
      </c>
      <c r="N155" s="271">
        <f t="shared" si="10"/>
        <v>2250533</v>
      </c>
      <c r="O155" s="261">
        <f t="shared" si="6"/>
        <v>23326</v>
      </c>
      <c r="Q155" s="262"/>
      <c r="R155" s="263"/>
      <c r="T155" s="262"/>
      <c r="U155" s="259"/>
    </row>
    <row r="156">
      <c r="A156" s="286"/>
      <c r="B156" s="244">
        <v>44045.0</v>
      </c>
      <c r="C156" s="103">
        <v>1980641.0</v>
      </c>
      <c r="D156" s="261">
        <f t="shared" si="11"/>
        <v>11071</v>
      </c>
      <c r="E156" s="271">
        <v>2315210.0</v>
      </c>
      <c r="F156" s="103">
        <f t="shared" si="3"/>
        <v>17783</v>
      </c>
      <c r="G156" s="248">
        <f t="shared" si="1"/>
        <v>60.2746609</v>
      </c>
      <c r="H156" s="103">
        <v>47469.0</v>
      </c>
      <c r="I156" s="103">
        <f t="shared" si="4"/>
        <v>575</v>
      </c>
      <c r="J156" s="249">
        <f t="shared" si="2"/>
        <v>0.02050310771</v>
      </c>
      <c r="K156" s="278">
        <f t="shared" si="9"/>
        <v>0.02396648358</v>
      </c>
      <c r="L156" s="249">
        <f t="shared" si="8"/>
        <v>0.03233425181</v>
      </c>
      <c r="M156" s="278">
        <f t="shared" si="12"/>
        <v>0.05193749435</v>
      </c>
      <c r="N156" s="271">
        <f t="shared" si="10"/>
        <v>2267741</v>
      </c>
      <c r="O156" s="261">
        <f t="shared" si="6"/>
        <v>17208</v>
      </c>
      <c r="Q156" s="262"/>
      <c r="R156" s="263"/>
      <c r="T156" s="255">
        <f>AVERAGE(F156:F158)</f>
        <v>25753</v>
      </c>
      <c r="U156" s="256">
        <f>AVERAGE(L156:L158)</f>
        <v>0.02589408696</v>
      </c>
    </row>
    <row r="157">
      <c r="A157" s="286"/>
      <c r="B157" s="244">
        <v>44046.0</v>
      </c>
      <c r="C157" s="103">
        <v>1999529.0</v>
      </c>
      <c r="D157" s="261">
        <f t="shared" si="11"/>
        <v>18888</v>
      </c>
      <c r="E157" s="271">
        <v>2341039.0</v>
      </c>
      <c r="F157" s="103">
        <f t="shared" si="3"/>
        <v>25829</v>
      </c>
      <c r="G157" s="248">
        <f t="shared" si="1"/>
        <v>60.94709849</v>
      </c>
      <c r="H157" s="103">
        <v>48149.0</v>
      </c>
      <c r="I157" s="103">
        <f t="shared" si="4"/>
        <v>680</v>
      </c>
      <c r="J157" s="249">
        <f t="shared" si="2"/>
        <v>0.02056736347</v>
      </c>
      <c r="K157" s="278">
        <f t="shared" si="9"/>
        <v>0.02408017088</v>
      </c>
      <c r="L157" s="249">
        <f t="shared" si="8"/>
        <v>0.02632699679</v>
      </c>
      <c r="M157" s="278">
        <f t="shared" si="12"/>
        <v>0.0360016942</v>
      </c>
      <c r="N157" s="271">
        <f t="shared" si="10"/>
        <v>2292890</v>
      </c>
      <c r="O157" s="261">
        <f t="shared" si="6"/>
        <v>25149</v>
      </c>
      <c r="Q157" s="255">
        <f>AVERAGE(F157:F163)</f>
        <v>25428.57143</v>
      </c>
      <c r="R157" s="272">
        <f>AVERAGE(L157:L163)</f>
        <v>0.02943482745</v>
      </c>
      <c r="T157" s="262"/>
      <c r="U157" s="259"/>
    </row>
    <row r="158">
      <c r="A158" s="286"/>
      <c r="B158" s="244">
        <v>44047.0</v>
      </c>
      <c r="C158" s="103">
        <v>2027951.0</v>
      </c>
      <c r="D158" s="261">
        <f t="shared" si="11"/>
        <v>28422</v>
      </c>
      <c r="E158" s="271">
        <v>2374686.0</v>
      </c>
      <c r="F158" s="103">
        <f t="shared" si="3"/>
        <v>33647</v>
      </c>
      <c r="G158" s="248">
        <f t="shared" si="1"/>
        <v>61.82307152</v>
      </c>
      <c r="H158" s="103">
        <v>48789.0</v>
      </c>
      <c r="I158" s="103">
        <f t="shared" si="4"/>
        <v>640</v>
      </c>
      <c r="J158" s="249">
        <f t="shared" si="2"/>
        <v>0.02054545317</v>
      </c>
      <c r="K158" s="278">
        <f t="shared" si="9"/>
        <v>0.0240582736</v>
      </c>
      <c r="L158" s="249">
        <f t="shared" si="8"/>
        <v>0.01902101227</v>
      </c>
      <c r="M158" s="278">
        <f t="shared" si="12"/>
        <v>0.02251776793</v>
      </c>
      <c r="N158" s="271">
        <f t="shared" si="10"/>
        <v>2325897</v>
      </c>
      <c r="O158" s="261">
        <f t="shared" si="6"/>
        <v>33007</v>
      </c>
      <c r="Q158" s="262"/>
      <c r="R158" s="263"/>
      <c r="T158" s="262"/>
      <c r="U158" s="259"/>
    </row>
    <row r="159">
      <c r="A159" s="286"/>
      <c r="B159" s="244">
        <v>44048.0</v>
      </c>
      <c r="C159" s="103">
        <v>2049229.0</v>
      </c>
      <c r="D159" s="261">
        <f t="shared" si="11"/>
        <v>21278</v>
      </c>
      <c r="E159" s="271">
        <v>2403336.0</v>
      </c>
      <c r="F159" s="103">
        <f t="shared" si="3"/>
        <v>28650</v>
      </c>
      <c r="G159" s="248">
        <f t="shared" si="1"/>
        <v>62.5689516</v>
      </c>
      <c r="H159" s="103">
        <v>49515.0</v>
      </c>
      <c r="I159" s="103">
        <f t="shared" si="4"/>
        <v>726</v>
      </c>
      <c r="J159" s="249">
        <f t="shared" si="2"/>
        <v>0.02060261237</v>
      </c>
      <c r="K159" s="278">
        <f t="shared" si="9"/>
        <v>0.02416274609</v>
      </c>
      <c r="L159" s="249">
        <f t="shared" si="8"/>
        <v>0.02534031414</v>
      </c>
      <c r="M159" s="278">
        <f t="shared" si="12"/>
        <v>0.0341197481</v>
      </c>
      <c r="N159" s="271">
        <f t="shared" si="10"/>
        <v>2353821</v>
      </c>
      <c r="O159" s="261">
        <f t="shared" si="6"/>
        <v>27924</v>
      </c>
      <c r="Q159" s="262"/>
      <c r="R159" s="263"/>
      <c r="T159" s="255">
        <f>AVERAGE(F159:F161)</f>
        <v>27742</v>
      </c>
      <c r="U159" s="256">
        <f>AVERAGE(L159:L161)</f>
        <v>0.02953056572</v>
      </c>
    </row>
    <row r="160">
      <c r="A160" s="286"/>
      <c r="B160" s="244">
        <v>44049.0</v>
      </c>
      <c r="C160" s="103">
        <v>2074473.0</v>
      </c>
      <c r="D160" s="261">
        <f t="shared" si="11"/>
        <v>25244</v>
      </c>
      <c r="E160" s="271">
        <v>2436012.0</v>
      </c>
      <c r="F160" s="103">
        <f t="shared" si="3"/>
        <v>32676</v>
      </c>
      <c r="G160" s="248">
        <f t="shared" si="1"/>
        <v>63.41964541</v>
      </c>
      <c r="H160" s="103">
        <v>50324.0</v>
      </c>
      <c r="I160" s="103">
        <f t="shared" si="4"/>
        <v>809</v>
      </c>
      <c r="J160" s="249">
        <f t="shared" si="2"/>
        <v>0.02065835472</v>
      </c>
      <c r="K160" s="278">
        <f t="shared" si="9"/>
        <v>0.02425869124</v>
      </c>
      <c r="L160" s="249">
        <f t="shared" si="8"/>
        <v>0.02475823234</v>
      </c>
      <c r="M160" s="278">
        <f t="shared" si="12"/>
        <v>0.03204721914</v>
      </c>
      <c r="N160" s="271">
        <f t="shared" si="10"/>
        <v>2385688</v>
      </c>
      <c r="O160" s="261">
        <f t="shared" si="6"/>
        <v>31867</v>
      </c>
      <c r="Q160" s="262"/>
      <c r="R160" s="263"/>
      <c r="T160" s="262"/>
      <c r="U160" s="259"/>
    </row>
    <row r="161" ht="16.5" customHeight="1">
      <c r="A161" s="289" t="s">
        <v>120</v>
      </c>
      <c r="B161" s="290">
        <v>44050.0</v>
      </c>
      <c r="C161" s="291">
        <v>2102780.0</v>
      </c>
      <c r="D161" s="292">
        <f t="shared" si="11"/>
        <v>28307</v>
      </c>
      <c r="E161" s="293">
        <v>2199085.0</v>
      </c>
      <c r="F161" s="291">
        <v>21900.0</v>
      </c>
      <c r="G161" s="294">
        <f t="shared" si="1"/>
        <v>57.25143839</v>
      </c>
      <c r="H161" s="291">
        <v>51167.0</v>
      </c>
      <c r="I161" s="291">
        <f t="shared" si="4"/>
        <v>843</v>
      </c>
      <c r="J161" s="295">
        <f t="shared" si="2"/>
        <v>0.0232674044</v>
      </c>
      <c r="K161" s="296">
        <f t="shared" si="9"/>
        <v>0.0243330258</v>
      </c>
      <c r="L161" s="295">
        <f t="shared" si="8"/>
        <v>0.03849315068</v>
      </c>
      <c r="M161" s="296">
        <f t="shared" si="12"/>
        <v>0.02978061963</v>
      </c>
      <c r="N161" s="293">
        <f t="shared" si="10"/>
        <v>2147918</v>
      </c>
      <c r="O161" s="292">
        <f t="shared" ref="O161:O228" si="13">F161-I161</f>
        <v>21057</v>
      </c>
      <c r="Q161" s="262"/>
      <c r="R161" s="263"/>
      <c r="T161" s="262"/>
      <c r="U161" s="259"/>
    </row>
    <row r="162">
      <c r="A162" s="289"/>
      <c r="B162" s="244">
        <v>44051.0</v>
      </c>
      <c r="C162" s="103">
        <v>2123622.0</v>
      </c>
      <c r="D162" s="261">
        <f t="shared" si="11"/>
        <v>20842</v>
      </c>
      <c r="E162" s="271">
        <v>2219459.0</v>
      </c>
      <c r="F162" s="103">
        <f t="shared" ref="F162:F228" si="14">E162-E161</f>
        <v>20374</v>
      </c>
      <c r="G162" s="248">
        <f t="shared" si="1"/>
        <v>57.78185936</v>
      </c>
      <c r="H162" s="103">
        <v>51791.0</v>
      </c>
      <c r="I162" s="103">
        <f t="shared" si="4"/>
        <v>624</v>
      </c>
      <c r="J162" s="249">
        <f t="shared" si="2"/>
        <v>0.02333496586</v>
      </c>
      <c r="K162" s="278">
        <f t="shared" si="9"/>
        <v>0.02438805023</v>
      </c>
      <c r="L162" s="249">
        <f t="shared" si="8"/>
        <v>0.03062727005</v>
      </c>
      <c r="M162" s="278">
        <f t="shared" si="12"/>
        <v>0.02993954515</v>
      </c>
      <c r="N162" s="271">
        <f t="shared" si="10"/>
        <v>2167668</v>
      </c>
      <c r="O162" s="261">
        <f t="shared" si="13"/>
        <v>19750</v>
      </c>
      <c r="Q162" s="262"/>
      <c r="R162" s="263"/>
      <c r="T162" s="255">
        <f>AVERAGE(F162:F164)</f>
        <v>19480</v>
      </c>
      <c r="U162" s="256">
        <f>AVERAGE(L162:L164)</f>
        <v>0.03197120324</v>
      </c>
    </row>
    <row r="163">
      <c r="A163" s="297"/>
      <c r="B163" s="244">
        <v>44052.0</v>
      </c>
      <c r="C163" s="103">
        <v>2138021.0</v>
      </c>
      <c r="D163" s="261">
        <f t="shared" si="11"/>
        <v>14399</v>
      </c>
      <c r="E163" s="271">
        <v>2234383.0</v>
      </c>
      <c r="F163" s="103">
        <f t="shared" si="14"/>
        <v>14924</v>
      </c>
      <c r="G163" s="248">
        <f t="shared" si="1"/>
        <v>58.1703939</v>
      </c>
      <c r="H163" s="103">
        <v>52410.0</v>
      </c>
      <c r="I163" s="103">
        <f t="shared" si="4"/>
        <v>619</v>
      </c>
      <c r="J163" s="249">
        <f t="shared" si="2"/>
        <v>0.02345613979</v>
      </c>
      <c r="K163" s="278">
        <f t="shared" si="9"/>
        <v>0.0245133233</v>
      </c>
      <c r="L163" s="249">
        <f t="shared" si="8"/>
        <v>0.04147681587</v>
      </c>
      <c r="M163" s="278">
        <f t="shared" si="12"/>
        <v>0.04298909647</v>
      </c>
      <c r="N163" s="271">
        <f t="shared" si="10"/>
        <v>2181973</v>
      </c>
      <c r="O163" s="261">
        <f t="shared" si="13"/>
        <v>14305</v>
      </c>
      <c r="Q163" s="262"/>
      <c r="R163" s="263"/>
      <c r="T163" s="262"/>
      <c r="U163" s="259"/>
    </row>
    <row r="164">
      <c r="A164" s="297"/>
      <c r="B164" s="244">
        <v>44053.0</v>
      </c>
      <c r="C164" s="103">
        <v>2158532.0</v>
      </c>
      <c r="D164" s="261">
        <f t="shared" si="11"/>
        <v>20511</v>
      </c>
      <c r="E164" s="271">
        <v>2257525.0</v>
      </c>
      <c r="F164" s="103">
        <f t="shared" si="14"/>
        <v>23142</v>
      </c>
      <c r="G164" s="248">
        <f t="shared" si="1"/>
        <v>58.77287756</v>
      </c>
      <c r="H164" s="103">
        <v>52961.0</v>
      </c>
      <c r="I164" s="103">
        <f t="shared" si="4"/>
        <v>551</v>
      </c>
      <c r="J164" s="249">
        <f t="shared" si="2"/>
        <v>0.02345976235</v>
      </c>
      <c r="K164" s="278">
        <f t="shared" si="9"/>
        <v>0.02453565664</v>
      </c>
      <c r="L164" s="249">
        <f t="shared" si="8"/>
        <v>0.02380952381</v>
      </c>
      <c r="M164" s="278">
        <f t="shared" si="12"/>
        <v>0.02686363415</v>
      </c>
      <c r="N164" s="271">
        <f t="shared" si="10"/>
        <v>2204564</v>
      </c>
      <c r="O164" s="261">
        <f t="shared" si="13"/>
        <v>22591</v>
      </c>
      <c r="Q164" s="255">
        <f>AVERAGE(F164:F170)</f>
        <v>22068.71429</v>
      </c>
      <c r="R164" s="272">
        <f>AVERAGE(L164:L170)</f>
        <v>0.03256366188</v>
      </c>
      <c r="T164" s="262"/>
      <c r="U164" s="259"/>
    </row>
    <row r="165">
      <c r="A165" s="297"/>
      <c r="B165" s="244">
        <v>44054.0</v>
      </c>
      <c r="C165" s="103">
        <v>2182027.0</v>
      </c>
      <c r="D165" s="261">
        <f t="shared" si="11"/>
        <v>23495</v>
      </c>
      <c r="E165" s="271">
        <v>2281604.0</v>
      </c>
      <c r="F165" s="103">
        <f t="shared" si="14"/>
        <v>24079</v>
      </c>
      <c r="G165" s="248">
        <f t="shared" si="1"/>
        <v>59.39975528</v>
      </c>
      <c r="H165" s="103">
        <v>53676.0</v>
      </c>
      <c r="I165" s="103">
        <f t="shared" si="4"/>
        <v>715</v>
      </c>
      <c r="J165" s="249">
        <f t="shared" si="2"/>
        <v>0.02352555483</v>
      </c>
      <c r="K165" s="278">
        <f t="shared" si="9"/>
        <v>0.02459914566</v>
      </c>
      <c r="L165" s="249">
        <f t="shared" si="8"/>
        <v>0.02969392417</v>
      </c>
      <c r="M165" s="278">
        <f t="shared" si="12"/>
        <v>0.03043200681</v>
      </c>
      <c r="N165" s="271">
        <f t="shared" si="10"/>
        <v>2227928</v>
      </c>
      <c r="O165" s="261">
        <f t="shared" si="13"/>
        <v>23364</v>
      </c>
      <c r="Q165" s="262"/>
      <c r="R165" s="263"/>
      <c r="T165" s="255">
        <f>AVERAGE(F165:F167)</f>
        <v>25645.33333</v>
      </c>
      <c r="U165" s="256">
        <f>AVERAGE(L165:L167)</f>
        <v>0.03062019754</v>
      </c>
    </row>
    <row r="166">
      <c r="A166" s="297"/>
      <c r="B166" s="244">
        <v>44055.0</v>
      </c>
      <c r="C166" s="103">
        <v>2207204.0</v>
      </c>
      <c r="D166" s="261">
        <f t="shared" si="11"/>
        <v>25177</v>
      </c>
      <c r="E166" s="271">
        <v>2307735.0</v>
      </c>
      <c r="F166" s="103">
        <f t="shared" si="14"/>
        <v>26131</v>
      </c>
      <c r="G166" s="248">
        <f t="shared" si="1"/>
        <v>60.08005519</v>
      </c>
      <c r="H166" s="103">
        <v>54487.0</v>
      </c>
      <c r="I166" s="103">
        <f t="shared" si="4"/>
        <v>811</v>
      </c>
      <c r="J166" s="249">
        <f t="shared" si="2"/>
        <v>0.02361059654</v>
      </c>
      <c r="K166" s="278">
        <f t="shared" si="9"/>
        <v>0.02468598281</v>
      </c>
      <c r="L166" s="249">
        <f t="shared" si="8"/>
        <v>0.03103593433</v>
      </c>
      <c r="M166" s="278">
        <f t="shared" si="12"/>
        <v>0.03221193947</v>
      </c>
      <c r="N166" s="271">
        <f t="shared" si="10"/>
        <v>2253248</v>
      </c>
      <c r="O166" s="261">
        <f t="shared" si="13"/>
        <v>25320</v>
      </c>
      <c r="Q166" s="262"/>
      <c r="R166" s="263"/>
      <c r="T166" s="262"/>
      <c r="U166" s="259"/>
    </row>
    <row r="167">
      <c r="A167" s="297"/>
      <c r="B167" s="244">
        <v>44056.0</v>
      </c>
      <c r="C167" s="103">
        <v>2232996.0</v>
      </c>
      <c r="D167" s="261">
        <f t="shared" si="11"/>
        <v>25792</v>
      </c>
      <c r="E167" s="271">
        <v>2334461.0</v>
      </c>
      <c r="F167" s="103">
        <f t="shared" si="14"/>
        <v>26726</v>
      </c>
      <c r="G167" s="248">
        <f t="shared" si="1"/>
        <v>60.77584546</v>
      </c>
      <c r="H167" s="103">
        <v>55319.0</v>
      </c>
      <c r="I167" s="103">
        <f t="shared" si="4"/>
        <v>832</v>
      </c>
      <c r="J167" s="249">
        <f t="shared" si="2"/>
        <v>0.02369669059</v>
      </c>
      <c r="K167" s="278">
        <f t="shared" si="9"/>
        <v>0.02477344339</v>
      </c>
      <c r="L167" s="249">
        <f t="shared" si="8"/>
        <v>0.03113073412</v>
      </c>
      <c r="M167" s="278">
        <f t="shared" si="12"/>
        <v>0.03225806452</v>
      </c>
      <c r="N167" s="271">
        <f t="shared" si="10"/>
        <v>2279142</v>
      </c>
      <c r="O167" s="261">
        <f t="shared" si="13"/>
        <v>25894</v>
      </c>
      <c r="Q167" s="262"/>
      <c r="R167" s="263"/>
      <c r="T167" s="262"/>
      <c r="U167" s="259"/>
    </row>
    <row r="168">
      <c r="A168" s="297"/>
      <c r="B168" s="244">
        <v>44057.0</v>
      </c>
      <c r="C168" s="103">
        <v>2256726.0</v>
      </c>
      <c r="D168" s="261">
        <f t="shared" si="11"/>
        <v>23730</v>
      </c>
      <c r="E168" s="271">
        <v>2359093.0</v>
      </c>
      <c r="F168" s="103">
        <f t="shared" si="14"/>
        <v>24632</v>
      </c>
      <c r="G168" s="248">
        <f t="shared" si="1"/>
        <v>61.4171201</v>
      </c>
      <c r="H168" s="103">
        <v>56090.0</v>
      </c>
      <c r="I168" s="103">
        <f t="shared" si="4"/>
        <v>771</v>
      </c>
      <c r="J168" s="249">
        <f t="shared" si="2"/>
        <v>0.02377608683</v>
      </c>
      <c r="K168" s="278">
        <f t="shared" si="9"/>
        <v>0.02485459023</v>
      </c>
      <c r="L168" s="249">
        <f t="shared" si="8"/>
        <v>0.031300747</v>
      </c>
      <c r="M168" s="278">
        <f t="shared" si="12"/>
        <v>0.03249051833</v>
      </c>
      <c r="N168" s="271">
        <f t="shared" si="10"/>
        <v>2303003</v>
      </c>
      <c r="O168" s="261">
        <f t="shared" si="13"/>
        <v>23861</v>
      </c>
      <c r="Q168" s="262"/>
      <c r="R168" s="263"/>
      <c r="T168" s="255">
        <f>AVERAGE(F168:F170)</f>
        <v>18134.33333</v>
      </c>
      <c r="U168" s="256">
        <f>AVERAGE(L168:L170)</f>
        <v>0.03742517225</v>
      </c>
    </row>
    <row r="169">
      <c r="A169" s="297"/>
      <c r="B169" s="244">
        <v>44058.0</v>
      </c>
      <c r="C169" s="103">
        <v>2272730.0</v>
      </c>
      <c r="D169" s="261">
        <f t="shared" si="11"/>
        <v>16004</v>
      </c>
      <c r="E169" s="271">
        <v>2375706.0</v>
      </c>
      <c r="F169" s="103">
        <f t="shared" si="14"/>
        <v>16613</v>
      </c>
      <c r="G169" s="248">
        <f t="shared" si="1"/>
        <v>61.84962641</v>
      </c>
      <c r="H169" s="103">
        <v>56684.0</v>
      </c>
      <c r="I169" s="103">
        <f t="shared" si="4"/>
        <v>594</v>
      </c>
      <c r="J169" s="249">
        <f t="shared" si="2"/>
        <v>0.02385985471</v>
      </c>
      <c r="K169" s="278">
        <f t="shared" si="9"/>
        <v>0.02494093007</v>
      </c>
      <c r="L169" s="249">
        <f t="shared" si="8"/>
        <v>0.03575513152</v>
      </c>
      <c r="M169" s="278">
        <f t="shared" si="12"/>
        <v>0.03711572107</v>
      </c>
      <c r="N169" s="271">
        <f t="shared" si="10"/>
        <v>2319022</v>
      </c>
      <c r="O169" s="261">
        <f t="shared" si="13"/>
        <v>16019</v>
      </c>
      <c r="Q169" s="262"/>
      <c r="R169" s="263"/>
      <c r="T169" s="262"/>
      <c r="U169" s="259"/>
    </row>
    <row r="170">
      <c r="A170" s="297"/>
      <c r="B170" s="244">
        <v>44059.0</v>
      </c>
      <c r="C170" s="103">
        <v>2285508.0</v>
      </c>
      <c r="D170" s="261">
        <f t="shared" si="11"/>
        <v>12778</v>
      </c>
      <c r="E170" s="271">
        <v>2388864.0</v>
      </c>
      <c r="F170" s="103">
        <f t="shared" si="14"/>
        <v>13158</v>
      </c>
      <c r="G170" s="248">
        <f t="shared" si="1"/>
        <v>62.19218453</v>
      </c>
      <c r="H170" s="103">
        <v>57279.0</v>
      </c>
      <c r="I170" s="103">
        <f t="shared" si="4"/>
        <v>595</v>
      </c>
      <c r="J170" s="249">
        <f t="shared" si="2"/>
        <v>0.02397750563</v>
      </c>
      <c r="K170" s="278">
        <f t="shared" si="9"/>
        <v>0.02506182433</v>
      </c>
      <c r="L170" s="249">
        <f t="shared" si="8"/>
        <v>0.04521963824</v>
      </c>
      <c r="M170" s="278">
        <f t="shared" si="12"/>
        <v>0.04656440758</v>
      </c>
      <c r="N170" s="271">
        <f t="shared" si="10"/>
        <v>2331585</v>
      </c>
      <c r="O170" s="261">
        <f t="shared" si="13"/>
        <v>12563</v>
      </c>
      <c r="Q170" s="262"/>
      <c r="R170" s="263"/>
      <c r="T170" s="262"/>
      <c r="U170" s="259"/>
    </row>
    <row r="171">
      <c r="A171" s="297"/>
      <c r="B171" s="244">
        <v>44060.0</v>
      </c>
      <c r="C171" s="103">
        <v>2305392.0</v>
      </c>
      <c r="D171" s="261">
        <f t="shared" si="11"/>
        <v>19884</v>
      </c>
      <c r="E171" s="271">
        <v>2409394.0</v>
      </c>
      <c r="F171" s="103">
        <f t="shared" si="14"/>
        <v>20530</v>
      </c>
      <c r="G171" s="248">
        <f t="shared" si="1"/>
        <v>62.72666684</v>
      </c>
      <c r="H171" s="103">
        <v>57876.0</v>
      </c>
      <c r="I171" s="103">
        <f t="shared" si="4"/>
        <v>597</v>
      </c>
      <c r="J171" s="249">
        <f t="shared" si="2"/>
        <v>0.02402097789</v>
      </c>
      <c r="K171" s="278">
        <f t="shared" si="9"/>
        <v>0.02510462429</v>
      </c>
      <c r="L171" s="249">
        <f t="shared" si="8"/>
        <v>0.02907939601</v>
      </c>
      <c r="M171" s="278">
        <f t="shared" si="12"/>
        <v>0.03002414001</v>
      </c>
      <c r="N171" s="271">
        <f t="shared" si="10"/>
        <v>2351518</v>
      </c>
      <c r="O171" s="261">
        <f t="shared" si="13"/>
        <v>19933</v>
      </c>
      <c r="Q171" s="255">
        <f>AVERAGE(F171:F177)</f>
        <v>23807.28571</v>
      </c>
      <c r="R171" s="272">
        <f>AVERAGE(L171:L177)</f>
        <v>0.03033488137</v>
      </c>
      <c r="T171" s="255">
        <f>AVERAGE(F171:F173)</f>
        <v>24956.66667</v>
      </c>
      <c r="U171" s="256">
        <f>AVERAGE(L171:L173)</f>
        <v>0.02820490894</v>
      </c>
    </row>
    <row r="172">
      <c r="A172" s="297"/>
      <c r="B172" s="244">
        <v>44061.0</v>
      </c>
      <c r="C172" s="103">
        <v>2333126.0</v>
      </c>
      <c r="D172" s="261">
        <f t="shared" si="11"/>
        <v>27734</v>
      </c>
      <c r="E172" s="271">
        <v>2438135.0</v>
      </c>
      <c r="F172" s="103">
        <f t="shared" si="14"/>
        <v>28741</v>
      </c>
      <c r="G172" s="248">
        <f t="shared" si="1"/>
        <v>63.47491604</v>
      </c>
      <c r="H172" s="103">
        <v>58611.0</v>
      </c>
      <c r="I172" s="103">
        <f t="shared" si="4"/>
        <v>735</v>
      </c>
      <c r="J172" s="249">
        <f t="shared" si="2"/>
        <v>0.02403927592</v>
      </c>
      <c r="K172" s="278">
        <f t="shared" si="9"/>
        <v>0.0251212322</v>
      </c>
      <c r="L172" s="249">
        <f t="shared" si="8"/>
        <v>0.02557322292</v>
      </c>
      <c r="M172" s="278">
        <f t="shared" si="12"/>
        <v>0.02650176678</v>
      </c>
      <c r="N172" s="271">
        <f t="shared" si="10"/>
        <v>2379524</v>
      </c>
      <c r="O172" s="261">
        <f t="shared" si="13"/>
        <v>28006</v>
      </c>
      <c r="Q172" s="262"/>
      <c r="R172" s="263"/>
      <c r="T172" s="262"/>
      <c r="U172" s="259"/>
    </row>
    <row r="173">
      <c r="A173" s="297"/>
      <c r="B173" s="244">
        <v>44062.0</v>
      </c>
      <c r="C173" s="103">
        <v>2357772.0</v>
      </c>
      <c r="D173" s="261">
        <f t="shared" si="11"/>
        <v>24646</v>
      </c>
      <c r="E173" s="271">
        <v>2463734.0</v>
      </c>
      <c r="F173" s="103">
        <f t="shared" si="14"/>
        <v>25599</v>
      </c>
      <c r="G173" s="248">
        <f t="shared" si="1"/>
        <v>64.14136575</v>
      </c>
      <c r="H173" s="103">
        <v>59378.0</v>
      </c>
      <c r="I173" s="103">
        <f t="shared" si="4"/>
        <v>767</v>
      </c>
      <c r="J173" s="249">
        <f t="shared" si="2"/>
        <v>0.02410081608</v>
      </c>
      <c r="K173" s="278">
        <f t="shared" si="9"/>
        <v>0.02518394484</v>
      </c>
      <c r="L173" s="249">
        <f t="shared" si="8"/>
        <v>0.02996210789</v>
      </c>
      <c r="M173" s="278">
        <f t="shared" si="12"/>
        <v>0.03112066867</v>
      </c>
      <c r="N173" s="271">
        <f t="shared" si="10"/>
        <v>2404356</v>
      </c>
      <c r="O173" s="261">
        <f t="shared" si="13"/>
        <v>24832</v>
      </c>
      <c r="Q173" s="262"/>
      <c r="R173" s="263"/>
      <c r="T173" s="262"/>
      <c r="U173" s="259"/>
    </row>
    <row r="174">
      <c r="A174" s="297"/>
      <c r="B174" s="244">
        <v>44063.0</v>
      </c>
      <c r="C174" s="103">
        <v>2386438.0</v>
      </c>
      <c r="D174" s="261">
        <f t="shared" si="11"/>
        <v>28666</v>
      </c>
      <c r="E174" s="271">
        <v>2493423.0</v>
      </c>
      <c r="F174" s="103">
        <f t="shared" si="14"/>
        <v>29689</v>
      </c>
      <c r="G174" s="248">
        <f t="shared" si="1"/>
        <v>64.91429538</v>
      </c>
      <c r="H174" s="103">
        <v>60281.0</v>
      </c>
      <c r="I174" s="103">
        <f t="shared" si="4"/>
        <v>903</v>
      </c>
      <c r="J174" s="249">
        <f t="shared" si="2"/>
        <v>0.02417600223</v>
      </c>
      <c r="K174" s="278">
        <f t="shared" si="9"/>
        <v>0.02525982238</v>
      </c>
      <c r="L174" s="249">
        <f t="shared" si="8"/>
        <v>0.03041530533</v>
      </c>
      <c r="M174" s="278">
        <f t="shared" si="12"/>
        <v>0.03150073258</v>
      </c>
      <c r="N174" s="271">
        <f t="shared" si="10"/>
        <v>2433142</v>
      </c>
      <c r="O174" s="261">
        <f t="shared" si="13"/>
        <v>28786</v>
      </c>
      <c r="Q174" s="262"/>
      <c r="R174" s="263"/>
      <c r="T174" s="255">
        <f>AVERAGE(F174:F176)</f>
        <v>25009</v>
      </c>
      <c r="U174" s="256">
        <f>AVERAGE(L174:L176)</f>
        <v>0.03167361195</v>
      </c>
    </row>
    <row r="175">
      <c r="A175" s="297"/>
      <c r="B175" s="244">
        <v>44064.0</v>
      </c>
      <c r="C175" s="103">
        <v>2411231.0</v>
      </c>
      <c r="D175" s="261">
        <f t="shared" si="11"/>
        <v>24793</v>
      </c>
      <c r="E175" s="271">
        <v>2519127.0</v>
      </c>
      <c r="F175" s="103">
        <f t="shared" si="14"/>
        <v>25704</v>
      </c>
      <c r="G175" s="248">
        <f t="shared" si="1"/>
        <v>65.58347869</v>
      </c>
      <c r="H175" s="103">
        <v>61181.0</v>
      </c>
      <c r="I175" s="103">
        <f t="shared" si="4"/>
        <v>900</v>
      </c>
      <c r="J175" s="249">
        <f t="shared" si="2"/>
        <v>0.02428658817</v>
      </c>
      <c r="K175" s="278">
        <f t="shared" si="9"/>
        <v>0.02537334664</v>
      </c>
      <c r="L175" s="249">
        <f t="shared" si="8"/>
        <v>0.0350140056</v>
      </c>
      <c r="M175" s="278">
        <f t="shared" si="12"/>
        <v>0.03630056871</v>
      </c>
      <c r="N175" s="271">
        <f t="shared" si="10"/>
        <v>2457946</v>
      </c>
      <c r="O175" s="261">
        <f t="shared" si="13"/>
        <v>24804</v>
      </c>
      <c r="Q175" s="262"/>
      <c r="R175" s="263"/>
      <c r="T175" s="262"/>
      <c r="U175" s="259"/>
    </row>
    <row r="176">
      <c r="A176" s="289"/>
      <c r="B176" s="244">
        <v>44065.0</v>
      </c>
      <c r="C176" s="103">
        <v>2430214.0</v>
      </c>
      <c r="D176" s="261">
        <f t="shared" si="11"/>
        <v>18983</v>
      </c>
      <c r="E176" s="271">
        <v>2538761.0</v>
      </c>
      <c r="F176" s="103">
        <f t="shared" si="14"/>
        <v>19634</v>
      </c>
      <c r="G176" s="248">
        <f t="shared" si="1"/>
        <v>66.09463435</v>
      </c>
      <c r="H176" s="103">
        <v>61762.0</v>
      </c>
      <c r="I176" s="103">
        <f t="shared" si="4"/>
        <v>581</v>
      </c>
      <c r="J176" s="249">
        <f t="shared" si="2"/>
        <v>0.02432761493</v>
      </c>
      <c r="K176" s="278">
        <f t="shared" si="9"/>
        <v>0.02541422278</v>
      </c>
      <c r="L176" s="249">
        <f t="shared" si="8"/>
        <v>0.02959152491</v>
      </c>
      <c r="M176" s="278">
        <f t="shared" si="12"/>
        <v>0.03060633198</v>
      </c>
      <c r="N176" s="271">
        <f t="shared" si="10"/>
        <v>2476999</v>
      </c>
      <c r="O176" s="261">
        <f t="shared" si="13"/>
        <v>19053</v>
      </c>
      <c r="Q176" s="262"/>
      <c r="R176" s="263"/>
      <c r="T176" s="262"/>
      <c r="U176" s="259"/>
    </row>
    <row r="177">
      <c r="A177" s="289"/>
      <c r="B177" s="244">
        <v>44066.0</v>
      </c>
      <c r="C177" s="103">
        <v>2445546.0</v>
      </c>
      <c r="D177" s="261">
        <f t="shared" si="11"/>
        <v>15332</v>
      </c>
      <c r="E177" s="271">
        <v>2555515.0</v>
      </c>
      <c r="F177" s="103">
        <f t="shared" si="14"/>
        <v>16754</v>
      </c>
      <c r="G177" s="248">
        <f t="shared" si="1"/>
        <v>66.53081149</v>
      </c>
      <c r="H177" s="103">
        <v>62310.0</v>
      </c>
      <c r="I177" s="103">
        <f t="shared" si="4"/>
        <v>548</v>
      </c>
      <c r="J177" s="249">
        <f t="shared" si="2"/>
        <v>0.02438256085</v>
      </c>
      <c r="K177" s="278">
        <f t="shared" si="9"/>
        <v>0.02547897279</v>
      </c>
      <c r="L177" s="249">
        <f t="shared" si="8"/>
        <v>0.0327086069</v>
      </c>
      <c r="M177" s="278">
        <f t="shared" si="12"/>
        <v>0.03574223846</v>
      </c>
      <c r="N177" s="271">
        <f t="shared" si="10"/>
        <v>2493205</v>
      </c>
      <c r="O177" s="261">
        <f t="shared" si="13"/>
        <v>16206</v>
      </c>
      <c r="Q177" s="262"/>
      <c r="R177" s="263"/>
      <c r="T177" s="255">
        <f>AVERAGE(F177:F179)</f>
        <v>22619.66667</v>
      </c>
      <c r="U177" s="256">
        <f>AVERAGE(L177:L179)</f>
        <v>0.03076370214</v>
      </c>
    </row>
    <row r="178">
      <c r="A178" s="289"/>
      <c r="B178" s="244">
        <v>44067.0</v>
      </c>
      <c r="C178" s="103">
        <v>2467528.0</v>
      </c>
      <c r="D178" s="261">
        <f t="shared" si="11"/>
        <v>21982</v>
      </c>
      <c r="E178" s="271">
        <v>2577726.0</v>
      </c>
      <c r="F178" s="103">
        <f t="shared" si="14"/>
        <v>22211</v>
      </c>
      <c r="G178" s="248">
        <f t="shared" si="1"/>
        <v>67.1090573</v>
      </c>
      <c r="H178" s="103">
        <v>63073.0</v>
      </c>
      <c r="I178" s="103">
        <f t="shared" si="4"/>
        <v>763</v>
      </c>
      <c r="J178" s="249">
        <f t="shared" si="2"/>
        <v>0.02446846562</v>
      </c>
      <c r="K178" s="278">
        <f t="shared" si="9"/>
        <v>0.02556120944</v>
      </c>
      <c r="L178" s="249">
        <f t="shared" si="8"/>
        <v>0.03435234794</v>
      </c>
      <c r="M178" s="278">
        <f t="shared" si="12"/>
        <v>0.03471021745</v>
      </c>
      <c r="N178" s="271">
        <f t="shared" si="10"/>
        <v>2514653</v>
      </c>
      <c r="O178" s="261">
        <f t="shared" si="13"/>
        <v>21448</v>
      </c>
      <c r="Q178" s="255">
        <f>AVERAGE(F178:F184)</f>
        <v>22644.57143</v>
      </c>
      <c r="R178" s="272">
        <f>AVERAGE(L178:L184)</f>
        <v>0.03282518092</v>
      </c>
      <c r="T178" s="262"/>
      <c r="U178" s="259"/>
    </row>
    <row r="179">
      <c r="A179" s="289"/>
      <c r="B179" s="244">
        <v>44068.0</v>
      </c>
      <c r="C179" s="103">
        <v>2495839.0</v>
      </c>
      <c r="D179" s="261">
        <f t="shared" si="11"/>
        <v>28311</v>
      </c>
      <c r="E179" s="271">
        <v>2606620.0</v>
      </c>
      <c r="F179" s="103">
        <f t="shared" si="14"/>
        <v>28894</v>
      </c>
      <c r="G179" s="248">
        <f t="shared" si="1"/>
        <v>67.86128973</v>
      </c>
      <c r="H179" s="103">
        <v>63802.0</v>
      </c>
      <c r="I179" s="103">
        <f t="shared" si="4"/>
        <v>729</v>
      </c>
      <c r="J179" s="249">
        <f t="shared" si="2"/>
        <v>0.02447690879</v>
      </c>
      <c r="K179" s="278">
        <f t="shared" si="9"/>
        <v>0.02556334764</v>
      </c>
      <c r="L179" s="249">
        <f t="shared" si="8"/>
        <v>0.02523015159</v>
      </c>
      <c r="M179" s="278">
        <f t="shared" si="12"/>
        <v>0.02574970859</v>
      </c>
      <c r="N179" s="271">
        <f t="shared" si="10"/>
        <v>2542818</v>
      </c>
      <c r="O179" s="261">
        <f t="shared" si="13"/>
        <v>28165</v>
      </c>
      <c r="Q179" s="262"/>
      <c r="R179" s="263"/>
      <c r="T179" s="262"/>
      <c r="U179" s="259"/>
    </row>
    <row r="180">
      <c r="A180" s="289"/>
      <c r="B180" s="244">
        <v>44069.0</v>
      </c>
      <c r="C180" s="103">
        <v>2522949.0</v>
      </c>
      <c r="D180" s="261">
        <f t="shared" si="11"/>
        <v>27110</v>
      </c>
      <c r="E180" s="271">
        <v>2634903.0</v>
      </c>
      <c r="F180" s="103">
        <f t="shared" si="14"/>
        <v>28283</v>
      </c>
      <c r="G180" s="248">
        <f t="shared" si="1"/>
        <v>68.59761527</v>
      </c>
      <c r="H180" s="103">
        <v>64689.0</v>
      </c>
      <c r="I180" s="103">
        <f t="shared" si="4"/>
        <v>887</v>
      </c>
      <c r="J180" s="249">
        <f t="shared" si="2"/>
        <v>0.02455080889</v>
      </c>
      <c r="K180" s="278">
        <f t="shared" si="9"/>
        <v>0.02564023292</v>
      </c>
      <c r="L180" s="249">
        <f t="shared" si="8"/>
        <v>0.0313615953</v>
      </c>
      <c r="M180" s="278">
        <f t="shared" si="12"/>
        <v>0.03271855404</v>
      </c>
      <c r="N180" s="271">
        <f t="shared" si="10"/>
        <v>2570214</v>
      </c>
      <c r="O180" s="261">
        <f t="shared" si="13"/>
        <v>27396</v>
      </c>
      <c r="Q180" s="262"/>
      <c r="R180" s="263"/>
      <c r="T180" s="255">
        <f>AVERAGE(F180:F182)</f>
        <v>25305.33333</v>
      </c>
      <c r="U180" s="256">
        <f>AVERAGE(L180:L182)</f>
        <v>0.03225640727</v>
      </c>
    </row>
    <row r="181">
      <c r="A181" s="289"/>
      <c r="B181" s="244">
        <v>44070.0</v>
      </c>
      <c r="C181" s="103">
        <v>2547731.0</v>
      </c>
      <c r="D181" s="261">
        <f t="shared" si="11"/>
        <v>24782</v>
      </c>
      <c r="E181" s="271">
        <v>2660665.0</v>
      </c>
      <c r="F181" s="103">
        <f t="shared" si="14"/>
        <v>25762</v>
      </c>
      <c r="G181" s="248">
        <f t="shared" si="1"/>
        <v>69.26830856</v>
      </c>
      <c r="H181" s="103">
        <v>65480.0</v>
      </c>
      <c r="I181" s="103">
        <f t="shared" si="4"/>
        <v>791</v>
      </c>
      <c r="J181" s="249">
        <f t="shared" si="2"/>
        <v>0.02461038876</v>
      </c>
      <c r="K181" s="278">
        <f t="shared" si="9"/>
        <v>0.02570130049</v>
      </c>
      <c r="L181" s="249">
        <f t="shared" si="8"/>
        <v>0.03070413788</v>
      </c>
      <c r="M181" s="278">
        <f t="shared" si="12"/>
        <v>0.03191832782</v>
      </c>
      <c r="N181" s="271">
        <f t="shared" si="10"/>
        <v>2595185</v>
      </c>
      <c r="O181" s="261">
        <f t="shared" si="13"/>
        <v>24971</v>
      </c>
      <c r="Q181" s="262"/>
      <c r="R181" s="263"/>
      <c r="T181" s="262"/>
      <c r="U181" s="259"/>
    </row>
    <row r="182">
      <c r="A182" s="289"/>
      <c r="B182" s="244">
        <v>44071.0</v>
      </c>
      <c r="C182" s="103">
        <v>2568806.0</v>
      </c>
      <c r="D182" s="261">
        <f t="shared" si="11"/>
        <v>21075</v>
      </c>
      <c r="E182" s="271">
        <v>2682536.0</v>
      </c>
      <c r="F182" s="103">
        <f t="shared" si="14"/>
        <v>21871</v>
      </c>
      <c r="G182" s="248">
        <f t="shared" si="1"/>
        <v>69.83770274</v>
      </c>
      <c r="H182" s="103">
        <v>66239.0</v>
      </c>
      <c r="I182" s="103">
        <f t="shared" si="4"/>
        <v>759</v>
      </c>
      <c r="J182" s="249">
        <f t="shared" si="2"/>
        <v>0.02469267887</v>
      </c>
      <c r="K182" s="278">
        <f t="shared" si="9"/>
        <v>0.02578590987</v>
      </c>
      <c r="L182" s="249">
        <f t="shared" si="8"/>
        <v>0.03470348864</v>
      </c>
      <c r="M182" s="278">
        <f t="shared" si="12"/>
        <v>0.03601423488</v>
      </c>
      <c r="N182" s="271">
        <f t="shared" si="10"/>
        <v>2616297</v>
      </c>
      <c r="O182" s="261">
        <f t="shared" si="13"/>
        <v>21112</v>
      </c>
      <c r="Q182" s="262"/>
      <c r="R182" s="263"/>
      <c r="T182" s="262"/>
      <c r="U182" s="259"/>
    </row>
    <row r="183">
      <c r="A183" s="289"/>
      <c r="B183" s="244">
        <v>44072.0</v>
      </c>
      <c r="C183" s="103">
        <v>2587559.0</v>
      </c>
      <c r="D183" s="261">
        <f t="shared" si="11"/>
        <v>18753</v>
      </c>
      <c r="E183" s="271">
        <v>2701553.0</v>
      </c>
      <c r="F183" s="103">
        <f t="shared" si="14"/>
        <v>19017</v>
      </c>
      <c r="G183" s="248">
        <f t="shared" si="1"/>
        <v>70.33279529</v>
      </c>
      <c r="H183" s="103">
        <v>66870.0</v>
      </c>
      <c r="I183" s="103">
        <f t="shared" si="4"/>
        <v>631</v>
      </c>
      <c r="J183" s="249">
        <f t="shared" si="2"/>
        <v>0.02475242944</v>
      </c>
      <c r="K183" s="278">
        <f t="shared" si="9"/>
        <v>0.02584288899</v>
      </c>
      <c r="L183" s="249">
        <f t="shared" si="8"/>
        <v>0.0331808382</v>
      </c>
      <c r="M183" s="278">
        <f t="shared" si="12"/>
        <v>0.03364794966</v>
      </c>
      <c r="N183" s="271">
        <f t="shared" si="10"/>
        <v>2634683</v>
      </c>
      <c r="O183" s="261">
        <f t="shared" si="13"/>
        <v>18386</v>
      </c>
      <c r="Q183" s="262"/>
      <c r="R183" s="263"/>
      <c r="T183" s="255">
        <f>AVERAGE(F183:F185)</f>
        <v>20299.33333</v>
      </c>
      <c r="U183" s="256">
        <f>AVERAGE(L183:L185)</f>
        <v>0.03070919167</v>
      </c>
    </row>
    <row r="184">
      <c r="A184" s="289"/>
      <c r="B184" s="244">
        <v>44073.0</v>
      </c>
      <c r="C184" s="103">
        <v>2599569.0</v>
      </c>
      <c r="D184" s="261">
        <f t="shared" si="11"/>
        <v>12010</v>
      </c>
      <c r="E184" s="271">
        <v>2714027.0</v>
      </c>
      <c r="F184" s="103">
        <f t="shared" si="14"/>
        <v>12474</v>
      </c>
      <c r="G184" s="248">
        <f t="shared" si="1"/>
        <v>70.65754602</v>
      </c>
      <c r="H184" s="103">
        <v>67372.0</v>
      </c>
      <c r="I184" s="103">
        <f t="shared" si="4"/>
        <v>502</v>
      </c>
      <c r="J184" s="249">
        <f t="shared" si="2"/>
        <v>0.02482362924</v>
      </c>
      <c r="K184" s="278">
        <f t="shared" si="9"/>
        <v>0.02591660387</v>
      </c>
      <c r="L184" s="249">
        <f t="shared" si="8"/>
        <v>0.04024370691</v>
      </c>
      <c r="M184" s="278">
        <f t="shared" si="12"/>
        <v>0.04179850125</v>
      </c>
      <c r="N184" s="271">
        <f t="shared" si="10"/>
        <v>2646655</v>
      </c>
      <c r="O184" s="261">
        <f t="shared" si="13"/>
        <v>11972</v>
      </c>
      <c r="Q184" s="262"/>
      <c r="R184" s="263"/>
      <c r="T184" s="262"/>
      <c r="U184" s="259"/>
    </row>
    <row r="185">
      <c r="A185" s="289"/>
      <c r="B185" s="244">
        <v>44074.0</v>
      </c>
      <c r="C185" s="103">
        <v>2628272.0</v>
      </c>
      <c r="D185" s="261">
        <f t="shared" si="11"/>
        <v>28703</v>
      </c>
      <c r="E185" s="271">
        <v>2743434.0</v>
      </c>
      <c r="F185" s="103">
        <f t="shared" si="14"/>
        <v>29407</v>
      </c>
      <c r="G185" s="248">
        <f t="shared" si="1"/>
        <v>71.423134</v>
      </c>
      <c r="H185" s="103">
        <v>67922.0</v>
      </c>
      <c r="I185" s="103">
        <f t="shared" si="4"/>
        <v>550</v>
      </c>
      <c r="J185" s="249">
        <f t="shared" si="2"/>
        <v>0.02475802225</v>
      </c>
      <c r="K185" s="278">
        <f t="shared" si="9"/>
        <v>0.02584283514</v>
      </c>
      <c r="L185" s="249">
        <f t="shared" si="8"/>
        <v>0.01870302989</v>
      </c>
      <c r="M185" s="278">
        <f t="shared" si="12"/>
        <v>0.01916176009</v>
      </c>
      <c r="N185" s="271">
        <f t="shared" si="10"/>
        <v>2675512</v>
      </c>
      <c r="O185" s="261">
        <f t="shared" si="13"/>
        <v>28857</v>
      </c>
      <c r="Q185" s="255">
        <f>AVERAGE(F185:F191)</f>
        <v>22319.85714</v>
      </c>
      <c r="R185" s="272">
        <f>AVERAGE(L185:L191)</f>
        <v>0.02583131607</v>
      </c>
      <c r="T185" s="262"/>
      <c r="U185" s="259"/>
    </row>
    <row r="186">
      <c r="A186" s="289"/>
      <c r="B186" s="244">
        <v>44075.0</v>
      </c>
      <c r="C186" s="103">
        <v>2652626.0</v>
      </c>
      <c r="D186" s="261">
        <f t="shared" si="11"/>
        <v>24354</v>
      </c>
      <c r="E186" s="271">
        <v>2777601.0</v>
      </c>
      <c r="F186" s="103">
        <f t="shared" si="14"/>
        <v>34167</v>
      </c>
      <c r="G186" s="248">
        <f t="shared" si="1"/>
        <v>72.31264482</v>
      </c>
      <c r="H186" s="298">
        <v>68517.0</v>
      </c>
      <c r="I186" s="103">
        <f t="shared" si="4"/>
        <v>595</v>
      </c>
      <c r="J186" s="249">
        <f t="shared" si="2"/>
        <v>0.02466768985</v>
      </c>
      <c r="K186" s="278">
        <f t="shared" si="9"/>
        <v>0.02582987575</v>
      </c>
      <c r="L186" s="249">
        <f t="shared" si="8"/>
        <v>0.01741446425</v>
      </c>
      <c r="M186" s="278">
        <f t="shared" si="12"/>
        <v>0.02443130492</v>
      </c>
      <c r="N186" s="271">
        <f t="shared" si="10"/>
        <v>2709084</v>
      </c>
      <c r="O186" s="261">
        <f t="shared" si="13"/>
        <v>33572</v>
      </c>
      <c r="Q186" s="262"/>
      <c r="R186" s="263"/>
      <c r="T186" s="255">
        <f>AVERAGE(F186:F188)</f>
        <v>24114.66667</v>
      </c>
      <c r="U186" s="256">
        <f>AVERAGE(L186:L188)</f>
        <v>0.0290519303</v>
      </c>
    </row>
    <row r="187">
      <c r="A187" s="289"/>
      <c r="B187" s="244">
        <v>44076.0</v>
      </c>
      <c r="C187" s="103">
        <v>2676598.0</v>
      </c>
      <c r="D187" s="261">
        <f t="shared" si="11"/>
        <v>23972</v>
      </c>
      <c r="E187" s="271">
        <v>2793285.0</v>
      </c>
      <c r="F187" s="103">
        <f t="shared" si="14"/>
        <v>15684</v>
      </c>
      <c r="G187" s="248">
        <f t="shared" si="1"/>
        <v>72.72096535</v>
      </c>
      <c r="H187" s="103">
        <v>69129.0</v>
      </c>
      <c r="I187" s="103">
        <f t="shared" si="4"/>
        <v>612</v>
      </c>
      <c r="J187" s="249">
        <f t="shared" si="2"/>
        <v>0.02474828025</v>
      </c>
      <c r="K187" s="278">
        <f t="shared" si="9"/>
        <v>0.02582718809</v>
      </c>
      <c r="L187" s="249">
        <f t="shared" si="8"/>
        <v>0.039020658</v>
      </c>
      <c r="M187" s="278">
        <f t="shared" si="12"/>
        <v>0.02552978475</v>
      </c>
      <c r="N187" s="271">
        <f t="shared" si="10"/>
        <v>2724156</v>
      </c>
      <c r="O187" s="261">
        <f t="shared" si="13"/>
        <v>15072</v>
      </c>
      <c r="Q187" s="262"/>
      <c r="R187" s="263"/>
      <c r="T187" s="262"/>
      <c r="U187" s="259"/>
    </row>
    <row r="188">
      <c r="A188" s="289"/>
      <c r="B188" s="244">
        <v>44077.0</v>
      </c>
      <c r="C188" s="103">
        <v>2698343.0</v>
      </c>
      <c r="D188" s="261">
        <f t="shared" si="11"/>
        <v>21745</v>
      </c>
      <c r="E188" s="271">
        <v>2815778.0</v>
      </c>
      <c r="F188" s="103">
        <f t="shared" si="14"/>
        <v>22493</v>
      </c>
      <c r="G188" s="248">
        <f t="shared" si="1"/>
        <v>73.30655281</v>
      </c>
      <c r="H188" s="103">
        <v>69820.0</v>
      </c>
      <c r="I188" s="103">
        <f t="shared" si="4"/>
        <v>691</v>
      </c>
      <c r="J188" s="249">
        <f t="shared" si="2"/>
        <v>0.02479598889</v>
      </c>
      <c r="K188" s="278">
        <f t="shared" si="9"/>
        <v>0.02587513893</v>
      </c>
      <c r="L188" s="249">
        <f t="shared" si="8"/>
        <v>0.03072066865</v>
      </c>
      <c r="M188" s="278">
        <f t="shared" si="12"/>
        <v>0.0317774201</v>
      </c>
      <c r="N188" s="271">
        <f t="shared" si="10"/>
        <v>2745958</v>
      </c>
      <c r="O188" s="261">
        <f t="shared" si="13"/>
        <v>21802</v>
      </c>
      <c r="Q188" s="262"/>
      <c r="R188" s="263"/>
      <c r="T188" s="262"/>
      <c r="U188" s="259"/>
    </row>
    <row r="189">
      <c r="A189" s="289"/>
      <c r="B189" s="244">
        <v>44078.0</v>
      </c>
      <c r="C189" s="103">
        <v>2723162.0</v>
      </c>
      <c r="D189" s="261">
        <f t="shared" si="11"/>
        <v>24819</v>
      </c>
      <c r="E189" s="271">
        <v>2841344.0</v>
      </c>
      <c r="F189" s="103">
        <f t="shared" si="14"/>
        <v>25566</v>
      </c>
      <c r="G189" s="248">
        <f t="shared" si="1"/>
        <v>73.9721434</v>
      </c>
      <c r="H189" s="103">
        <v>70387.0</v>
      </c>
      <c r="I189" s="103">
        <f t="shared" si="4"/>
        <v>567</v>
      </c>
      <c r="J189" s="249">
        <f t="shared" si="2"/>
        <v>0.02477243164</v>
      </c>
      <c r="K189" s="278">
        <f t="shared" si="9"/>
        <v>0.02584752578</v>
      </c>
      <c r="L189" s="249">
        <f t="shared" si="8"/>
        <v>0.02217789251</v>
      </c>
      <c r="M189" s="278">
        <f t="shared" si="12"/>
        <v>0.0228454007</v>
      </c>
      <c r="N189" s="271">
        <f t="shared" si="10"/>
        <v>2770957</v>
      </c>
      <c r="O189" s="261">
        <f t="shared" si="13"/>
        <v>24999</v>
      </c>
      <c r="Q189" s="262"/>
      <c r="R189" s="263"/>
      <c r="T189" s="255">
        <f>AVERAGE(F189:F191)</f>
        <v>18162.66667</v>
      </c>
      <c r="U189" s="256">
        <f>AVERAGE(L189:L191)</f>
        <v>0.02498679723</v>
      </c>
    </row>
    <row r="190">
      <c r="A190" s="289"/>
      <c r="B190" s="244">
        <v>44079.0</v>
      </c>
      <c r="C190" s="103">
        <v>2741388.0</v>
      </c>
      <c r="D190" s="261">
        <f t="shared" si="11"/>
        <v>18226</v>
      </c>
      <c r="E190" s="271">
        <v>2859963.0</v>
      </c>
      <c r="F190" s="103">
        <f t="shared" si="14"/>
        <v>18619</v>
      </c>
      <c r="G190" s="248">
        <f t="shared" si="1"/>
        <v>74.45687433</v>
      </c>
      <c r="H190" s="103">
        <v>70824.0</v>
      </c>
      <c r="I190" s="103">
        <f t="shared" si="4"/>
        <v>437</v>
      </c>
      <c r="J190" s="249">
        <f t="shared" si="2"/>
        <v>0.02476395674</v>
      </c>
      <c r="K190" s="278">
        <f t="shared" si="9"/>
        <v>0.02583508792</v>
      </c>
      <c r="L190" s="249">
        <f t="shared" si="8"/>
        <v>0.02347064826</v>
      </c>
      <c r="M190" s="278">
        <f t="shared" si="12"/>
        <v>0.02397673653</v>
      </c>
      <c r="N190" s="271">
        <f t="shared" si="10"/>
        <v>2789139</v>
      </c>
      <c r="O190" s="261">
        <f t="shared" si="13"/>
        <v>18182</v>
      </c>
      <c r="Q190" s="262"/>
      <c r="R190" s="263"/>
      <c r="T190" s="262"/>
      <c r="U190" s="259"/>
    </row>
    <row r="191">
      <c r="A191" s="289"/>
      <c r="B191" s="244">
        <v>44080.0</v>
      </c>
      <c r="C191" s="103">
        <v>2751413.0</v>
      </c>
      <c r="D191" s="261">
        <f t="shared" si="11"/>
        <v>10025</v>
      </c>
      <c r="E191" s="271">
        <v>2870266.0</v>
      </c>
      <c r="F191" s="103">
        <f t="shared" si="14"/>
        <v>10303</v>
      </c>
      <c r="G191" s="248">
        <f t="shared" si="1"/>
        <v>74.72510479</v>
      </c>
      <c r="H191" s="103">
        <v>71126.0</v>
      </c>
      <c r="I191" s="103">
        <f t="shared" si="4"/>
        <v>302</v>
      </c>
      <c r="J191" s="249">
        <f t="shared" si="2"/>
        <v>0.02478028169</v>
      </c>
      <c r="K191" s="278">
        <f t="shared" si="9"/>
        <v>0.02585071743</v>
      </c>
      <c r="L191" s="249">
        <f t="shared" si="8"/>
        <v>0.02931185092</v>
      </c>
      <c r="M191" s="278">
        <f t="shared" si="12"/>
        <v>0.03012468828</v>
      </c>
      <c r="N191" s="271">
        <f t="shared" si="10"/>
        <v>2799140</v>
      </c>
      <c r="O191" s="261">
        <f t="shared" si="13"/>
        <v>10001</v>
      </c>
      <c r="Q191" s="262"/>
      <c r="R191" s="263"/>
      <c r="T191" s="262"/>
      <c r="U191" s="259"/>
    </row>
    <row r="192">
      <c r="A192" s="289"/>
      <c r="B192" s="244">
        <v>44081.0</v>
      </c>
      <c r="C192" s="103">
        <v>2769608.0</v>
      </c>
      <c r="D192" s="261">
        <f t="shared" si="11"/>
        <v>18195</v>
      </c>
      <c r="E192" s="271">
        <v>2889084.0</v>
      </c>
      <c r="F192" s="103">
        <f t="shared" si="14"/>
        <v>18818</v>
      </c>
      <c r="G192" s="248">
        <f t="shared" si="1"/>
        <v>75.21501653</v>
      </c>
      <c r="H192" s="103">
        <v>71526.0</v>
      </c>
      <c r="I192" s="103">
        <f t="shared" si="4"/>
        <v>400</v>
      </c>
      <c r="J192" s="249">
        <f t="shared" si="2"/>
        <v>0.02475732793</v>
      </c>
      <c r="K192" s="278">
        <f t="shared" si="9"/>
        <v>0.02582531535</v>
      </c>
      <c r="L192" s="249">
        <f t="shared" si="8"/>
        <v>0.02125624402</v>
      </c>
      <c r="M192" s="278">
        <f t="shared" si="12"/>
        <v>0.02198406156</v>
      </c>
      <c r="N192" s="271">
        <f t="shared" si="10"/>
        <v>2817558</v>
      </c>
      <c r="O192" s="261">
        <f t="shared" si="13"/>
        <v>18418</v>
      </c>
      <c r="Q192" s="255">
        <f>AVERAGE(F192:F198)</f>
        <v>18250.71429</v>
      </c>
      <c r="R192" s="272">
        <f>AVERAGE(L192:L198)</f>
        <v>0.0273174261</v>
      </c>
      <c r="T192" s="255">
        <f>AVERAGE(F192:F194)</f>
        <v>20275</v>
      </c>
      <c r="U192" s="256">
        <f>AVERAGE(L192:L194)</f>
        <v>0.02213059809</v>
      </c>
    </row>
    <row r="193">
      <c r="A193" s="289"/>
      <c r="B193" s="244">
        <v>44082.0</v>
      </c>
      <c r="C193" s="103">
        <v>2792387.0</v>
      </c>
      <c r="D193" s="261">
        <f t="shared" si="11"/>
        <v>22779</v>
      </c>
      <c r="E193" s="271">
        <v>2912411.0</v>
      </c>
      <c r="F193" s="103">
        <f t="shared" si="14"/>
        <v>23327</v>
      </c>
      <c r="G193" s="248">
        <f t="shared" si="1"/>
        <v>75.82231652</v>
      </c>
      <c r="H193" s="103">
        <v>71947.0</v>
      </c>
      <c r="I193" s="103">
        <f t="shared" si="4"/>
        <v>421</v>
      </c>
      <c r="J193" s="249">
        <f t="shared" si="2"/>
        <v>0.02470358751</v>
      </c>
      <c r="K193" s="278">
        <f t="shared" si="9"/>
        <v>0.02576541146</v>
      </c>
      <c r="L193" s="249">
        <f t="shared" si="8"/>
        <v>0.01804775582</v>
      </c>
      <c r="M193" s="278">
        <f t="shared" si="12"/>
        <v>0.01848193512</v>
      </c>
      <c r="N193" s="271">
        <f t="shared" si="10"/>
        <v>2840464</v>
      </c>
      <c r="O193" s="261">
        <f t="shared" si="13"/>
        <v>22906</v>
      </c>
      <c r="Q193" s="262"/>
      <c r="R193" s="263"/>
      <c r="T193" s="262"/>
      <c r="U193" s="259"/>
    </row>
    <row r="194">
      <c r="A194" s="289"/>
      <c r="B194" s="244">
        <v>44083.0</v>
      </c>
      <c r="C194" s="103">
        <v>2810401.0</v>
      </c>
      <c r="D194" s="261">
        <f t="shared" si="11"/>
        <v>18014</v>
      </c>
      <c r="E194" s="271">
        <v>2931091.0</v>
      </c>
      <c r="F194" s="103">
        <f t="shared" si="14"/>
        <v>18680</v>
      </c>
      <c r="G194" s="248">
        <f t="shared" si="1"/>
        <v>76.30863555</v>
      </c>
      <c r="H194" s="103">
        <v>72453.0</v>
      </c>
      <c r="I194" s="103">
        <f t="shared" si="4"/>
        <v>506</v>
      </c>
      <c r="J194" s="249">
        <f t="shared" si="2"/>
        <v>0.02471878219</v>
      </c>
      <c r="K194" s="278">
        <f t="shared" si="9"/>
        <v>0.0257803068</v>
      </c>
      <c r="L194" s="249">
        <f t="shared" si="8"/>
        <v>0.02708779443</v>
      </c>
      <c r="M194" s="278">
        <f t="shared" si="12"/>
        <v>0.02808926391</v>
      </c>
      <c r="N194" s="271">
        <f t="shared" si="10"/>
        <v>2858638</v>
      </c>
      <c r="O194" s="261">
        <f t="shared" si="13"/>
        <v>18174</v>
      </c>
      <c r="Q194" s="262"/>
      <c r="R194" s="263"/>
      <c r="T194" s="262"/>
      <c r="U194" s="259"/>
    </row>
    <row r="195">
      <c r="A195" s="289"/>
      <c r="B195" s="244">
        <v>44084.0</v>
      </c>
      <c r="C195" s="103">
        <v>2829116.0</v>
      </c>
      <c r="D195" s="261">
        <f t="shared" si="11"/>
        <v>18715</v>
      </c>
      <c r="E195" s="271">
        <v>2949734.0</v>
      </c>
      <c r="F195" s="103">
        <f t="shared" si="14"/>
        <v>18643</v>
      </c>
      <c r="G195" s="248">
        <f t="shared" si="1"/>
        <v>76.7939913</v>
      </c>
      <c r="H195" s="103">
        <v>73047.0</v>
      </c>
      <c r="I195" s="103">
        <f t="shared" si="4"/>
        <v>594</v>
      </c>
      <c r="J195" s="249">
        <f t="shared" si="2"/>
        <v>0.02476392787</v>
      </c>
      <c r="K195" s="278">
        <f t="shared" si="9"/>
        <v>0.02581972602</v>
      </c>
      <c r="L195" s="249">
        <f t="shared" si="8"/>
        <v>0.03186182481</v>
      </c>
      <c r="M195" s="278">
        <f t="shared" si="12"/>
        <v>0.03173924659</v>
      </c>
      <c r="N195" s="271">
        <f t="shared" si="10"/>
        <v>2876687</v>
      </c>
      <c r="O195" s="261">
        <f t="shared" si="13"/>
        <v>18049</v>
      </c>
      <c r="Q195" s="262"/>
      <c r="R195" s="263"/>
      <c r="T195" s="255">
        <f>AVERAGE(F195:F197)</f>
        <v>18099.66667</v>
      </c>
      <c r="U195" s="256">
        <f>AVERAGE(L195:L197)</f>
        <v>0.0316609957</v>
      </c>
    </row>
    <row r="196">
      <c r="A196" s="289"/>
      <c r="B196" s="244">
        <v>44085.0</v>
      </c>
      <c r="C196" s="103">
        <v>2849407.0</v>
      </c>
      <c r="D196" s="261">
        <f t="shared" si="11"/>
        <v>20291</v>
      </c>
      <c r="E196" s="271">
        <v>2970888.0</v>
      </c>
      <c r="F196" s="103">
        <f t="shared" si="14"/>
        <v>21154</v>
      </c>
      <c r="G196" s="248">
        <f t="shared" si="1"/>
        <v>77.34471896</v>
      </c>
      <c r="H196" s="103">
        <v>73650.0</v>
      </c>
      <c r="I196" s="103">
        <f t="shared" si="4"/>
        <v>603</v>
      </c>
      <c r="J196" s="249">
        <f t="shared" si="2"/>
        <v>0.02479056767</v>
      </c>
      <c r="K196" s="278">
        <f t="shared" si="9"/>
        <v>0.02584748335</v>
      </c>
      <c r="L196" s="249">
        <f t="shared" si="8"/>
        <v>0.02850524723</v>
      </c>
      <c r="M196" s="278">
        <f t="shared" si="12"/>
        <v>0.02971760879</v>
      </c>
      <c r="N196" s="271">
        <f t="shared" si="10"/>
        <v>2897238</v>
      </c>
      <c r="O196" s="261">
        <f t="shared" si="13"/>
        <v>20551</v>
      </c>
      <c r="Q196" s="262"/>
      <c r="R196" s="263"/>
      <c r="T196" s="262"/>
      <c r="U196" s="259"/>
    </row>
    <row r="197">
      <c r="A197" s="289"/>
      <c r="B197" s="244">
        <v>44086.0</v>
      </c>
      <c r="C197" s="103">
        <v>2863566.0</v>
      </c>
      <c r="D197" s="261">
        <f t="shared" si="11"/>
        <v>14159</v>
      </c>
      <c r="E197" s="271">
        <v>2985390.0</v>
      </c>
      <c r="F197" s="103">
        <f t="shared" si="14"/>
        <v>14502</v>
      </c>
      <c r="G197" s="248">
        <f t="shared" si="1"/>
        <v>77.72226706</v>
      </c>
      <c r="H197" s="103">
        <v>74152.0</v>
      </c>
      <c r="I197" s="103">
        <f t="shared" si="4"/>
        <v>502</v>
      </c>
      <c r="J197" s="249">
        <f t="shared" si="2"/>
        <v>0.02483829583</v>
      </c>
      <c r="K197" s="278">
        <f t="shared" si="9"/>
        <v>0.02589498548</v>
      </c>
      <c r="L197" s="249">
        <f t="shared" si="8"/>
        <v>0.03461591505</v>
      </c>
      <c r="M197" s="278">
        <f t="shared" si="12"/>
        <v>0.03545448125</v>
      </c>
      <c r="N197" s="271">
        <f t="shared" si="10"/>
        <v>2911238</v>
      </c>
      <c r="O197" s="261">
        <f t="shared" si="13"/>
        <v>14000</v>
      </c>
      <c r="Q197" s="262"/>
      <c r="R197" s="263"/>
      <c r="T197" s="262"/>
      <c r="U197" s="259"/>
    </row>
    <row r="198">
      <c r="A198" s="289"/>
      <c r="B198" s="244">
        <v>44087.0</v>
      </c>
      <c r="C198" s="103">
        <v>2875675.0</v>
      </c>
      <c r="D198" s="261">
        <f t="shared" si="11"/>
        <v>12109</v>
      </c>
      <c r="E198" s="271">
        <v>2998021.0</v>
      </c>
      <c r="F198" s="103">
        <f t="shared" si="14"/>
        <v>12631</v>
      </c>
      <c r="G198" s="248">
        <f t="shared" si="1"/>
        <v>78.05110515</v>
      </c>
      <c r="H198" s="103">
        <v>74529.0</v>
      </c>
      <c r="I198" s="103">
        <f t="shared" si="4"/>
        <v>377</v>
      </c>
      <c r="J198" s="249">
        <f t="shared" si="2"/>
        <v>0.02485939892</v>
      </c>
      <c r="K198" s="278">
        <f t="shared" si="9"/>
        <v>0.02591704556</v>
      </c>
      <c r="L198" s="249">
        <f t="shared" si="8"/>
        <v>0.02984720133</v>
      </c>
      <c r="M198" s="278">
        <f t="shared" si="12"/>
        <v>0.03113386737</v>
      </c>
      <c r="N198" s="271">
        <f t="shared" si="10"/>
        <v>2923492</v>
      </c>
      <c r="O198" s="261">
        <f t="shared" si="13"/>
        <v>12254</v>
      </c>
      <c r="Q198" s="262"/>
      <c r="R198" s="263"/>
      <c r="T198" s="255">
        <f>AVERAGE(F198:F200)</f>
        <v>17754</v>
      </c>
      <c r="U198" s="256">
        <f>AVERAGE(L198:L200)</f>
        <v>0.0298498534</v>
      </c>
    </row>
    <row r="199">
      <c r="A199" s="289"/>
      <c r="B199" s="244">
        <v>44088.0</v>
      </c>
      <c r="C199" s="103">
        <v>2893600.0</v>
      </c>
      <c r="D199" s="261">
        <f t="shared" si="11"/>
        <v>17925</v>
      </c>
      <c r="E199" s="271">
        <v>3016740.0</v>
      </c>
      <c r="F199" s="103">
        <f t="shared" si="14"/>
        <v>18719</v>
      </c>
      <c r="G199" s="248">
        <f t="shared" si="1"/>
        <v>78.53843951</v>
      </c>
      <c r="H199" s="103">
        <v>75134.0</v>
      </c>
      <c r="I199" s="103">
        <f t="shared" si="4"/>
        <v>605</v>
      </c>
      <c r="J199" s="249">
        <f t="shared" si="2"/>
        <v>0.0249056929</v>
      </c>
      <c r="K199" s="278">
        <f t="shared" si="9"/>
        <v>0.02596557921</v>
      </c>
      <c r="L199" s="249">
        <f t="shared" si="8"/>
        <v>0.03232010257</v>
      </c>
      <c r="M199" s="278">
        <f t="shared" si="12"/>
        <v>0.03375174338</v>
      </c>
      <c r="N199" s="271">
        <f t="shared" si="10"/>
        <v>2941606</v>
      </c>
      <c r="O199" s="261">
        <f t="shared" si="13"/>
        <v>18114</v>
      </c>
      <c r="Q199" s="255">
        <f>AVERAGE(F199:F205)</f>
        <v>19299.71429</v>
      </c>
      <c r="R199" s="272">
        <f>AVERAGE(L199:L205)</f>
        <v>0.04179184847</v>
      </c>
      <c r="T199" s="262"/>
      <c r="U199" s="259"/>
    </row>
    <row r="200">
      <c r="A200" s="289"/>
      <c r="B200" s="244">
        <v>44089.0</v>
      </c>
      <c r="C200" s="103">
        <v>2914967.0</v>
      </c>
      <c r="D200" s="261">
        <f t="shared" si="11"/>
        <v>21367</v>
      </c>
      <c r="E200" s="271">
        <v>3038652.0</v>
      </c>
      <c r="F200" s="103">
        <f t="shared" si="14"/>
        <v>21912</v>
      </c>
      <c r="G200" s="248">
        <f t="shared" si="1"/>
        <v>79.1089011</v>
      </c>
      <c r="H200" s="103">
        <v>75734.0</v>
      </c>
      <c r="I200" s="103">
        <f t="shared" si="4"/>
        <v>600</v>
      </c>
      <c r="J200" s="249">
        <f t="shared" si="2"/>
        <v>0.02492355163</v>
      </c>
      <c r="K200" s="278">
        <f t="shared" si="9"/>
        <v>0.02598108315</v>
      </c>
      <c r="L200" s="249">
        <f t="shared" si="8"/>
        <v>0.0273822563</v>
      </c>
      <c r="M200" s="278">
        <f t="shared" si="12"/>
        <v>0.02808068517</v>
      </c>
      <c r="N200" s="271">
        <f t="shared" si="10"/>
        <v>2962918</v>
      </c>
      <c r="O200" s="261">
        <f t="shared" si="13"/>
        <v>21312</v>
      </c>
      <c r="Q200" s="262"/>
      <c r="R200" s="263"/>
      <c r="T200" s="262"/>
      <c r="U200" s="259"/>
    </row>
    <row r="201">
      <c r="A201" s="289"/>
      <c r="B201" s="244">
        <v>44090.0</v>
      </c>
      <c r="C201" s="103">
        <v>2936840.0</v>
      </c>
      <c r="D201" s="261">
        <f t="shared" si="11"/>
        <v>21873</v>
      </c>
      <c r="E201" s="271">
        <v>3060844.0</v>
      </c>
      <c r="F201" s="103">
        <f t="shared" si="14"/>
        <v>22192</v>
      </c>
      <c r="G201" s="248">
        <f t="shared" si="1"/>
        <v>79.68665226</v>
      </c>
      <c r="H201" s="103">
        <v>76571.0</v>
      </c>
      <c r="I201" s="103">
        <f t="shared" si="4"/>
        <v>837</v>
      </c>
      <c r="J201" s="249">
        <f t="shared" si="2"/>
        <v>0.02501630269</v>
      </c>
      <c r="K201" s="278">
        <f t="shared" si="9"/>
        <v>0.02607258141</v>
      </c>
      <c r="L201" s="249">
        <f t="shared" si="8"/>
        <v>0.03771629416</v>
      </c>
      <c r="M201" s="278">
        <f t="shared" si="12"/>
        <v>0.03826635578</v>
      </c>
      <c r="N201" s="271">
        <f t="shared" si="10"/>
        <v>2984273</v>
      </c>
      <c r="O201" s="261">
        <f t="shared" si="13"/>
        <v>21355</v>
      </c>
      <c r="Q201" s="262"/>
      <c r="R201" s="263"/>
      <c r="T201" s="255">
        <f>AVERAGE(F201:F203)</f>
        <v>21085</v>
      </c>
      <c r="U201" s="256">
        <f>AVERAGE(L201:L203)</f>
        <v>0.04124149189</v>
      </c>
    </row>
    <row r="202">
      <c r="A202" s="289"/>
      <c r="B202" s="244">
        <v>44091.0</v>
      </c>
      <c r="C202" s="103">
        <v>2957030.0</v>
      </c>
      <c r="D202" s="261">
        <f t="shared" si="11"/>
        <v>20190</v>
      </c>
      <c r="E202" s="271">
        <v>3081867.0</v>
      </c>
      <c r="F202" s="103">
        <f t="shared" si="14"/>
        <v>21023</v>
      </c>
      <c r="G202" s="248">
        <f t="shared" si="1"/>
        <v>80.23396944</v>
      </c>
      <c r="H202" s="103">
        <v>77328.0</v>
      </c>
      <c r="I202" s="103">
        <f t="shared" si="4"/>
        <v>757</v>
      </c>
      <c r="J202" s="249">
        <f t="shared" si="2"/>
        <v>0.02509128395</v>
      </c>
      <c r="K202" s="278">
        <f t="shared" si="9"/>
        <v>0.02615056323</v>
      </c>
      <c r="L202" s="249">
        <f t="shared" si="8"/>
        <v>0.03600818152</v>
      </c>
      <c r="M202" s="278">
        <f t="shared" si="12"/>
        <v>0.03749380882</v>
      </c>
      <c r="N202" s="271">
        <f t="shared" si="10"/>
        <v>3004539</v>
      </c>
      <c r="O202" s="261">
        <f t="shared" si="13"/>
        <v>20266</v>
      </c>
      <c r="Q202" s="262"/>
      <c r="R202" s="263"/>
      <c r="T202" s="262"/>
      <c r="U202" s="259"/>
    </row>
    <row r="203">
      <c r="A203" s="289"/>
      <c r="B203" s="244">
        <v>44092.0</v>
      </c>
      <c r="C203" s="103">
        <v>2976527.0</v>
      </c>
      <c r="D203" s="261">
        <f t="shared" si="11"/>
        <v>19497</v>
      </c>
      <c r="E203" s="271">
        <v>3101907.0</v>
      </c>
      <c r="F203" s="103">
        <f t="shared" si="14"/>
        <v>20040</v>
      </c>
      <c r="G203" s="248">
        <f t="shared" si="1"/>
        <v>80.75569498</v>
      </c>
      <c r="H203" s="103">
        <v>78330.0</v>
      </c>
      <c r="I203" s="103">
        <f t="shared" si="4"/>
        <v>1002</v>
      </c>
      <c r="J203" s="249">
        <f t="shared" si="2"/>
        <v>0.02525220775</v>
      </c>
      <c r="K203" s="278">
        <f t="shared" si="9"/>
        <v>0.02631590441</v>
      </c>
      <c r="L203" s="249">
        <f t="shared" si="8"/>
        <v>0.05</v>
      </c>
      <c r="M203" s="278">
        <f t="shared" si="12"/>
        <v>0.05139252193</v>
      </c>
      <c r="N203" s="271">
        <f t="shared" si="10"/>
        <v>3023577</v>
      </c>
      <c r="O203" s="261">
        <f t="shared" si="13"/>
        <v>19038</v>
      </c>
      <c r="Q203" s="262"/>
      <c r="R203" s="263"/>
      <c r="T203" s="262"/>
      <c r="U203" s="259"/>
    </row>
    <row r="204">
      <c r="A204" s="289"/>
      <c r="B204" s="244">
        <v>44093.0</v>
      </c>
      <c r="C204" s="103">
        <v>2995131.0</v>
      </c>
      <c r="D204" s="261">
        <f t="shared" si="11"/>
        <v>18604</v>
      </c>
      <c r="E204" s="271">
        <v>3120895.0</v>
      </c>
      <c r="F204" s="103">
        <f t="shared" si="14"/>
        <v>18988</v>
      </c>
      <c r="G204" s="248">
        <f t="shared" si="1"/>
        <v>81.25003254</v>
      </c>
      <c r="H204" s="103">
        <v>79240.0</v>
      </c>
      <c r="I204" s="103">
        <f t="shared" si="4"/>
        <v>910</v>
      </c>
      <c r="J204" s="249">
        <f t="shared" si="2"/>
        <v>0.0253901525</v>
      </c>
      <c r="K204" s="278">
        <f t="shared" si="9"/>
        <v>0.02645627186</v>
      </c>
      <c r="L204" s="249">
        <f t="shared" si="8"/>
        <v>0.04792500527</v>
      </c>
      <c r="M204" s="278">
        <f t="shared" si="12"/>
        <v>0.048914212</v>
      </c>
      <c r="N204" s="271">
        <f t="shared" si="10"/>
        <v>3041655</v>
      </c>
      <c r="O204" s="261">
        <f t="shared" si="13"/>
        <v>18078</v>
      </c>
      <c r="Q204" s="262"/>
      <c r="R204" s="263"/>
      <c r="T204" s="255">
        <f>AVERAGE(F204:F206)</f>
        <v>17937</v>
      </c>
      <c r="U204" s="256">
        <f>AVERAGE(L204:L206)</f>
        <v>0.04685922461</v>
      </c>
    </row>
    <row r="205">
      <c r="A205" s="289"/>
      <c r="B205" s="244">
        <v>44094.0</v>
      </c>
      <c r="C205" s="103">
        <v>3006973.0</v>
      </c>
      <c r="D205" s="261">
        <f t="shared" si="11"/>
        <v>11842</v>
      </c>
      <c r="E205" s="271">
        <v>3133119.0</v>
      </c>
      <c r="F205" s="103">
        <f t="shared" si="14"/>
        <v>12224</v>
      </c>
      <c r="G205" s="248">
        <f t="shared" si="1"/>
        <v>81.56827471</v>
      </c>
      <c r="H205" s="103">
        <v>79988.0</v>
      </c>
      <c r="I205" s="103">
        <f t="shared" si="4"/>
        <v>748</v>
      </c>
      <c r="J205" s="249">
        <f t="shared" si="2"/>
        <v>0.02552983146</v>
      </c>
      <c r="K205" s="278">
        <f t="shared" si="9"/>
        <v>0.02660083745</v>
      </c>
      <c r="L205" s="249">
        <f t="shared" si="8"/>
        <v>0.06119109948</v>
      </c>
      <c r="M205" s="278">
        <f t="shared" si="12"/>
        <v>0.06316500591</v>
      </c>
      <c r="N205" s="271">
        <f t="shared" si="10"/>
        <v>3053131</v>
      </c>
      <c r="O205" s="261">
        <f t="shared" si="13"/>
        <v>11476</v>
      </c>
      <c r="Q205" s="262"/>
      <c r="R205" s="263"/>
      <c r="T205" s="262"/>
      <c r="U205" s="259"/>
    </row>
    <row r="206">
      <c r="A206" s="289"/>
      <c r="B206" s="244">
        <v>44095.0</v>
      </c>
      <c r="C206" s="103">
        <v>3027118.0</v>
      </c>
      <c r="D206" s="261">
        <f t="shared" si="11"/>
        <v>20145</v>
      </c>
      <c r="E206" s="271">
        <v>3155718.0</v>
      </c>
      <c r="F206" s="103">
        <f t="shared" si="14"/>
        <v>22599</v>
      </c>
      <c r="G206" s="248">
        <f t="shared" si="1"/>
        <v>82.1566218</v>
      </c>
      <c r="H206" s="103">
        <v>80699.0</v>
      </c>
      <c r="I206" s="103">
        <f t="shared" si="4"/>
        <v>711</v>
      </c>
      <c r="J206" s="249">
        <f t="shared" si="2"/>
        <v>0.02557231033</v>
      </c>
      <c r="K206" s="278">
        <f t="shared" si="9"/>
        <v>0.02665868988</v>
      </c>
      <c r="L206" s="249">
        <f t="shared" si="8"/>
        <v>0.0314615691</v>
      </c>
      <c r="M206" s="278">
        <f t="shared" si="12"/>
        <v>0.03529411765</v>
      </c>
      <c r="N206" s="271">
        <f t="shared" si="10"/>
        <v>3075019</v>
      </c>
      <c r="O206" s="261">
        <f t="shared" si="13"/>
        <v>21888</v>
      </c>
      <c r="Q206" s="255">
        <f>AVERAGE(F206:F212)</f>
        <v>21170.28571</v>
      </c>
      <c r="R206" s="272">
        <f>AVERAGE(L206:L212)</f>
        <v>0.06081571218</v>
      </c>
      <c r="T206" s="262"/>
      <c r="U206" s="259"/>
    </row>
    <row r="207">
      <c r="A207" s="289"/>
      <c r="B207" s="244">
        <v>44096.0</v>
      </c>
      <c r="C207" s="103">
        <v>3048348.0</v>
      </c>
      <c r="D207" s="261">
        <f t="shared" si="11"/>
        <v>21230</v>
      </c>
      <c r="E207" s="271">
        <v>3177776.0</v>
      </c>
      <c r="F207" s="103">
        <f t="shared" si="14"/>
        <v>22058</v>
      </c>
      <c r="G207" s="248">
        <f t="shared" si="1"/>
        <v>82.73088438</v>
      </c>
      <c r="H207" s="103">
        <v>81673.0</v>
      </c>
      <c r="I207" s="103">
        <f t="shared" si="4"/>
        <v>974</v>
      </c>
      <c r="J207" s="249">
        <f t="shared" si="2"/>
        <v>0.02570130808</v>
      </c>
      <c r="K207" s="278">
        <f t="shared" si="9"/>
        <v>0.02679254468</v>
      </c>
      <c r="L207" s="249">
        <f t="shared" si="8"/>
        <v>0.04415631517</v>
      </c>
      <c r="M207" s="278">
        <f t="shared" si="12"/>
        <v>0.04587847386</v>
      </c>
      <c r="N207" s="271">
        <f t="shared" si="10"/>
        <v>3096103</v>
      </c>
      <c r="O207" s="261">
        <f t="shared" si="13"/>
        <v>21084</v>
      </c>
      <c r="Q207" s="262"/>
      <c r="R207" s="263"/>
      <c r="T207" s="255">
        <f>AVERAGE(F207:F209)</f>
        <v>23338.33333</v>
      </c>
      <c r="U207" s="256">
        <f>AVERAGE(L207:L209)</f>
        <v>0.05251006924</v>
      </c>
    </row>
    <row r="208">
      <c r="A208" s="289"/>
      <c r="B208" s="244">
        <v>44097.0</v>
      </c>
      <c r="C208" s="103">
        <v>3071718.0</v>
      </c>
      <c r="D208" s="261">
        <f t="shared" si="11"/>
        <v>23370</v>
      </c>
      <c r="E208" s="271">
        <v>3201501.0</v>
      </c>
      <c r="F208" s="103">
        <f t="shared" si="14"/>
        <v>23725</v>
      </c>
      <c r="G208" s="248">
        <f t="shared" si="1"/>
        <v>83.34854599</v>
      </c>
      <c r="H208" s="103">
        <v>82809.0</v>
      </c>
      <c r="I208" s="103">
        <f t="shared" si="4"/>
        <v>1136</v>
      </c>
      <c r="J208" s="249">
        <f t="shared" si="2"/>
        <v>0.02586567988</v>
      </c>
      <c r="K208" s="278">
        <f t="shared" si="9"/>
        <v>0.0269585294</v>
      </c>
      <c r="L208" s="249">
        <f t="shared" si="8"/>
        <v>0.04788198103</v>
      </c>
      <c r="M208" s="278">
        <f t="shared" si="12"/>
        <v>0.0486093282</v>
      </c>
      <c r="N208" s="271">
        <f t="shared" si="10"/>
        <v>3118692</v>
      </c>
      <c r="O208" s="261">
        <f t="shared" si="13"/>
        <v>22589</v>
      </c>
      <c r="Q208" s="262"/>
      <c r="R208" s="263"/>
      <c r="T208" s="262"/>
      <c r="U208" s="259"/>
    </row>
    <row r="209">
      <c r="A209" s="289"/>
      <c r="B209" s="244">
        <v>44098.0</v>
      </c>
      <c r="C209" s="103">
        <v>3095373.0</v>
      </c>
      <c r="D209" s="261">
        <f t="shared" si="11"/>
        <v>23655</v>
      </c>
      <c r="E209" s="271">
        <v>3225733.0</v>
      </c>
      <c r="F209" s="103">
        <f t="shared" si="14"/>
        <v>24232</v>
      </c>
      <c r="G209" s="248">
        <f t="shared" si="1"/>
        <v>83.97940694</v>
      </c>
      <c r="H209" s="103">
        <v>84396.0</v>
      </c>
      <c r="I209" s="103">
        <f t="shared" si="4"/>
        <v>1587</v>
      </c>
      <c r="J209" s="249">
        <f t="shared" si="2"/>
        <v>0.02616335574</v>
      </c>
      <c r="K209" s="278">
        <f t="shared" si="9"/>
        <v>0.02726521166</v>
      </c>
      <c r="L209" s="249">
        <f t="shared" si="8"/>
        <v>0.06549191152</v>
      </c>
      <c r="M209" s="278">
        <f t="shared" si="12"/>
        <v>0.06708941027</v>
      </c>
      <c r="N209" s="271">
        <f t="shared" si="10"/>
        <v>3141337</v>
      </c>
      <c r="O209" s="261">
        <f t="shared" si="13"/>
        <v>22645</v>
      </c>
      <c r="Q209" s="262"/>
      <c r="R209" s="263"/>
      <c r="T209" s="262"/>
      <c r="U209" s="259"/>
    </row>
    <row r="210">
      <c r="A210" s="289"/>
      <c r="B210" s="244">
        <v>44099.0</v>
      </c>
      <c r="C210" s="103">
        <v>3117767.0</v>
      </c>
      <c r="D210" s="261">
        <f t="shared" si="11"/>
        <v>22394</v>
      </c>
      <c r="E210" s="271">
        <v>3249023.0</v>
      </c>
      <c r="F210" s="103">
        <f t="shared" si="14"/>
        <v>23290</v>
      </c>
      <c r="G210" s="248">
        <f t="shared" si="1"/>
        <v>84.58574367</v>
      </c>
      <c r="H210" s="103">
        <v>85980.0</v>
      </c>
      <c r="I210" s="103">
        <f t="shared" si="4"/>
        <v>1584</v>
      </c>
      <c r="J210" s="249">
        <f t="shared" si="2"/>
        <v>0.0264633399</v>
      </c>
      <c r="K210" s="278">
        <f t="shared" si="9"/>
        <v>0.02757742962</v>
      </c>
      <c r="L210" s="249">
        <f t="shared" si="8"/>
        <v>0.06801202233</v>
      </c>
      <c r="M210" s="278">
        <f t="shared" si="12"/>
        <v>0.07073323212</v>
      </c>
      <c r="N210" s="271">
        <f t="shared" si="10"/>
        <v>3163043</v>
      </c>
      <c r="O210" s="261">
        <f t="shared" si="13"/>
        <v>21706</v>
      </c>
      <c r="Q210" s="262"/>
      <c r="R210" s="263"/>
      <c r="T210" s="255">
        <f>AVERAGE(F210:F212)</f>
        <v>18526</v>
      </c>
      <c r="U210" s="256">
        <f>AVERAGE(L210:L212)</f>
        <v>0.07890606947</v>
      </c>
    </row>
    <row r="211">
      <c r="A211" s="289"/>
      <c r="B211" s="244">
        <v>44100.0</v>
      </c>
      <c r="C211" s="103">
        <v>3136297.0</v>
      </c>
      <c r="D211" s="261">
        <f t="shared" si="11"/>
        <v>18530</v>
      </c>
      <c r="E211" s="271">
        <v>3267844.0</v>
      </c>
      <c r="F211" s="103">
        <f t="shared" si="14"/>
        <v>18821</v>
      </c>
      <c r="G211" s="248">
        <f t="shared" si="1"/>
        <v>85.07573351</v>
      </c>
      <c r="H211" s="103">
        <v>87330.0</v>
      </c>
      <c r="I211" s="103">
        <f t="shared" si="4"/>
        <v>1350</v>
      </c>
      <c r="J211" s="249">
        <f t="shared" si="2"/>
        <v>0.02672404191</v>
      </c>
      <c r="K211" s="278">
        <f t="shared" si="9"/>
        <v>0.02784493943</v>
      </c>
      <c r="L211" s="249">
        <f t="shared" si="8"/>
        <v>0.0717283885</v>
      </c>
      <c r="M211" s="278">
        <f t="shared" si="12"/>
        <v>0.07285483001</v>
      </c>
      <c r="N211" s="271">
        <f t="shared" si="10"/>
        <v>3180514</v>
      </c>
      <c r="O211" s="261">
        <f t="shared" si="13"/>
        <v>17471</v>
      </c>
      <c r="Q211" s="262"/>
      <c r="R211" s="263"/>
      <c r="T211" s="262"/>
      <c r="U211" s="259"/>
    </row>
    <row r="212">
      <c r="A212" s="289"/>
      <c r="B212" s="244">
        <v>44101.0</v>
      </c>
      <c r="C212" s="103">
        <v>3149201.0</v>
      </c>
      <c r="D212" s="261">
        <f t="shared" si="11"/>
        <v>12904</v>
      </c>
      <c r="E212" s="271">
        <v>3281311.0</v>
      </c>
      <c r="F212" s="103">
        <f t="shared" si="14"/>
        <v>13467</v>
      </c>
      <c r="G212" s="248">
        <f t="shared" si="1"/>
        <v>85.42633621</v>
      </c>
      <c r="H212" s="103">
        <v>88636.0</v>
      </c>
      <c r="I212" s="103">
        <f t="shared" si="4"/>
        <v>1306</v>
      </c>
      <c r="J212" s="249">
        <f t="shared" si="2"/>
        <v>0.02701237402</v>
      </c>
      <c r="K212" s="278">
        <f t="shared" si="9"/>
        <v>0.02814555184</v>
      </c>
      <c r="L212" s="249">
        <f t="shared" si="8"/>
        <v>0.09697779758</v>
      </c>
      <c r="M212" s="278">
        <f t="shared" si="12"/>
        <v>0.1012089275</v>
      </c>
      <c r="N212" s="271">
        <f t="shared" si="10"/>
        <v>3192675</v>
      </c>
      <c r="O212" s="261">
        <f t="shared" si="13"/>
        <v>12161</v>
      </c>
      <c r="Q212" s="262"/>
      <c r="R212" s="263"/>
      <c r="T212" s="262"/>
      <c r="U212" s="259"/>
    </row>
    <row r="213">
      <c r="A213" s="289"/>
      <c r="B213" s="244">
        <v>44102.0</v>
      </c>
      <c r="C213" s="103">
        <v>3171562.0</v>
      </c>
      <c r="D213" s="261">
        <f t="shared" si="11"/>
        <v>22361</v>
      </c>
      <c r="E213" s="271">
        <v>3304430.0</v>
      </c>
      <c r="F213" s="103">
        <f t="shared" si="14"/>
        <v>23119</v>
      </c>
      <c r="G213" s="248">
        <f t="shared" si="1"/>
        <v>86.02822108</v>
      </c>
      <c r="H213" s="103">
        <v>89962.0</v>
      </c>
      <c r="I213" s="103">
        <f t="shared" si="4"/>
        <v>1326</v>
      </c>
      <c r="J213" s="249">
        <f t="shared" si="2"/>
        <v>0.02722466507</v>
      </c>
      <c r="K213" s="278">
        <f t="shared" si="9"/>
        <v>0.02836520301</v>
      </c>
      <c r="L213" s="249">
        <f t="shared" si="8"/>
        <v>0.05735542195</v>
      </c>
      <c r="M213" s="278">
        <f t="shared" si="12"/>
        <v>0.05929967354</v>
      </c>
      <c r="N213" s="271">
        <f t="shared" si="10"/>
        <v>3214468</v>
      </c>
      <c r="O213" s="261">
        <f t="shared" si="13"/>
        <v>21793</v>
      </c>
      <c r="Q213" s="255">
        <f>AVERAGE(F213:F219)</f>
        <v>26327.71429</v>
      </c>
      <c r="R213" s="272">
        <f>AVERAGE(L213:L219)</f>
        <v>0.0743501518</v>
      </c>
      <c r="T213" s="255">
        <f>AVERAGE(F213:F215)</f>
        <v>26918.33333</v>
      </c>
      <c r="U213" s="256">
        <f>AVERAGE(L213:L215)</f>
        <v>0.05972049917</v>
      </c>
    </row>
    <row r="214">
      <c r="A214" s="289"/>
      <c r="B214" s="244">
        <v>44103.0</v>
      </c>
      <c r="C214" s="103">
        <v>3197636.0</v>
      </c>
      <c r="D214" s="261">
        <f t="shared" si="11"/>
        <v>26074</v>
      </c>
      <c r="E214" s="271">
        <v>3332451.0</v>
      </c>
      <c r="F214" s="103">
        <f t="shared" si="14"/>
        <v>28021</v>
      </c>
      <c r="G214" s="248">
        <f t="shared" si="1"/>
        <v>86.75772565</v>
      </c>
      <c r="H214" s="103">
        <v>91514.0</v>
      </c>
      <c r="I214" s="103">
        <f t="shared" si="4"/>
        <v>1552</v>
      </c>
      <c r="J214" s="249">
        <f t="shared" si="2"/>
        <v>0.02746146905</v>
      </c>
      <c r="K214" s="278">
        <f t="shared" si="9"/>
        <v>0.02861926748</v>
      </c>
      <c r="L214" s="249">
        <f t="shared" si="8"/>
        <v>0.05538703116</v>
      </c>
      <c r="M214" s="278">
        <f t="shared" si="12"/>
        <v>0.05952289637</v>
      </c>
      <c r="N214" s="271">
        <f t="shared" si="10"/>
        <v>3240937</v>
      </c>
      <c r="O214" s="261">
        <f t="shared" si="13"/>
        <v>26469</v>
      </c>
      <c r="Q214" s="262"/>
      <c r="R214" s="263"/>
      <c r="T214" s="262"/>
      <c r="U214" s="259"/>
    </row>
    <row r="215">
      <c r="A215" s="289"/>
      <c r="B215" s="244">
        <v>44104.0</v>
      </c>
      <c r="C215" s="103">
        <v>3226595.0</v>
      </c>
      <c r="D215" s="261">
        <f t="shared" si="11"/>
        <v>28959</v>
      </c>
      <c r="E215" s="271">
        <v>3362066.0</v>
      </c>
      <c r="F215" s="103">
        <f t="shared" si="14"/>
        <v>29615</v>
      </c>
      <c r="G215" s="248">
        <f t="shared" si="1"/>
        <v>87.52872875</v>
      </c>
      <c r="H215" s="103">
        <v>93481.0</v>
      </c>
      <c r="I215" s="103">
        <f t="shared" si="4"/>
        <v>1967</v>
      </c>
      <c r="J215" s="249">
        <f t="shared" si="2"/>
        <v>0.02780462965</v>
      </c>
      <c r="K215" s="278">
        <f t="shared" si="9"/>
        <v>0.02756909157</v>
      </c>
      <c r="L215" s="249">
        <f t="shared" si="8"/>
        <v>0.0664190444</v>
      </c>
      <c r="M215" s="278">
        <f t="shared" si="12"/>
        <v>0.06792361615</v>
      </c>
      <c r="N215" s="271">
        <f t="shared" si="10"/>
        <v>3268585</v>
      </c>
      <c r="O215" s="261">
        <f t="shared" si="13"/>
        <v>27648</v>
      </c>
      <c r="Q215" s="262"/>
      <c r="R215" s="263"/>
      <c r="T215" s="262"/>
      <c r="U215" s="259"/>
    </row>
    <row r="216">
      <c r="A216" s="289"/>
      <c r="B216" s="244">
        <v>44105.0</v>
      </c>
      <c r="C216" s="103">
        <v>3253095.0</v>
      </c>
      <c r="D216" s="261">
        <f t="shared" si="11"/>
        <v>26500</v>
      </c>
      <c r="E216" s="271">
        <v>3390790.0</v>
      </c>
      <c r="F216" s="103">
        <f t="shared" si="14"/>
        <v>28724</v>
      </c>
      <c r="G216" s="248">
        <f t="shared" si="1"/>
        <v>88.27653537</v>
      </c>
      <c r="H216" s="103">
        <v>95773.0</v>
      </c>
      <c r="I216" s="103">
        <f t="shared" si="4"/>
        <v>2292</v>
      </c>
      <c r="J216" s="249">
        <f t="shared" si="2"/>
        <v>0.02824504024</v>
      </c>
      <c r="K216" s="278">
        <f t="shared" si="9"/>
        <v>0.02944057889</v>
      </c>
      <c r="L216" s="249">
        <f t="shared" si="8"/>
        <v>0.07979390057</v>
      </c>
      <c r="M216" s="278">
        <f t="shared" si="12"/>
        <v>0.08649056604</v>
      </c>
      <c r="N216" s="271">
        <f t="shared" si="10"/>
        <v>3295017</v>
      </c>
      <c r="O216" s="261">
        <f t="shared" si="13"/>
        <v>26432</v>
      </c>
      <c r="Q216" s="262"/>
      <c r="R216" s="263"/>
      <c r="T216" s="255">
        <f>AVERAGE(F216:F218)</f>
        <v>28405</v>
      </c>
      <c r="U216" s="256">
        <f>AVERAGE(L216:L218)</f>
        <v>0.0772718837</v>
      </c>
    </row>
    <row r="217">
      <c r="A217" s="289"/>
      <c r="B217" s="244">
        <v>44106.0</v>
      </c>
      <c r="C217" s="103">
        <v>3282541.0</v>
      </c>
      <c r="D217" s="261">
        <f t="shared" si="11"/>
        <v>29446</v>
      </c>
      <c r="E217" s="271">
        <v>3421305.0</v>
      </c>
      <c r="F217" s="103">
        <f t="shared" si="14"/>
        <v>30515</v>
      </c>
      <c r="G217" s="248">
        <f t="shared" si="1"/>
        <v>89.07096925</v>
      </c>
      <c r="H217" s="103">
        <v>98140.0</v>
      </c>
      <c r="I217" s="103">
        <f t="shared" si="4"/>
        <v>2367</v>
      </c>
      <c r="J217" s="249">
        <f t="shared" si="2"/>
        <v>0.02868496086</v>
      </c>
      <c r="K217" s="278">
        <f t="shared" si="9"/>
        <v>0.02989757021</v>
      </c>
      <c r="L217" s="249">
        <f t="shared" si="8"/>
        <v>0.07756840898</v>
      </c>
      <c r="M217" s="278">
        <f t="shared" si="12"/>
        <v>0.08038443252</v>
      </c>
      <c r="N217" s="271">
        <f t="shared" si="10"/>
        <v>3323165</v>
      </c>
      <c r="O217" s="261">
        <f t="shared" si="13"/>
        <v>28148</v>
      </c>
      <c r="Q217" s="262"/>
      <c r="R217" s="263"/>
      <c r="T217" s="262"/>
      <c r="U217" s="259"/>
    </row>
    <row r="218">
      <c r="A218" s="289"/>
      <c r="B218" s="244">
        <v>44107.0</v>
      </c>
      <c r="C218" s="103">
        <v>3307795.0</v>
      </c>
      <c r="D218" s="261">
        <f t="shared" si="11"/>
        <v>25254</v>
      </c>
      <c r="E218" s="271">
        <v>3447281.0</v>
      </c>
      <c r="F218" s="103">
        <f t="shared" si="14"/>
        <v>25976</v>
      </c>
      <c r="G218" s="248">
        <f t="shared" si="1"/>
        <v>89.74723387</v>
      </c>
      <c r="H218" s="103">
        <v>100074.0</v>
      </c>
      <c r="I218" s="103">
        <f t="shared" si="4"/>
        <v>1934</v>
      </c>
      <c r="J218" s="249">
        <f t="shared" si="2"/>
        <v>0.0290298354</v>
      </c>
      <c r="K218" s="278">
        <f t="shared" si="9"/>
        <v>0.03025399095</v>
      </c>
      <c r="L218" s="249">
        <f t="shared" si="8"/>
        <v>0.07445334155</v>
      </c>
      <c r="M218" s="278">
        <f t="shared" si="12"/>
        <v>0.07658192762</v>
      </c>
      <c r="N218" s="271">
        <f t="shared" si="10"/>
        <v>3347207</v>
      </c>
      <c r="O218" s="261">
        <f t="shared" si="13"/>
        <v>24042</v>
      </c>
      <c r="Q218" s="262"/>
      <c r="R218" s="263"/>
      <c r="T218" s="262"/>
      <c r="U218" s="259"/>
    </row>
    <row r="219">
      <c r="A219" s="289"/>
      <c r="B219" s="244">
        <v>44108.0</v>
      </c>
      <c r="C219" s="103">
        <v>3325513.0</v>
      </c>
      <c r="D219" s="261">
        <f t="shared" si="11"/>
        <v>17718</v>
      </c>
      <c r="E219" s="271">
        <v>3465605.0</v>
      </c>
      <c r="F219" s="103">
        <f t="shared" si="14"/>
        <v>18324</v>
      </c>
      <c r="G219" s="248">
        <f t="shared" si="1"/>
        <v>90.22428471</v>
      </c>
      <c r="H219" s="103">
        <v>102080.0</v>
      </c>
      <c r="I219" s="103">
        <f t="shared" si="4"/>
        <v>2006</v>
      </c>
      <c r="J219" s="249">
        <f t="shared" si="2"/>
        <v>0.02945517449</v>
      </c>
      <c r="K219" s="278">
        <f t="shared" si="9"/>
        <v>0.03069601592</v>
      </c>
      <c r="L219" s="249">
        <f t="shared" si="8"/>
        <v>0.109473914</v>
      </c>
      <c r="M219" s="278">
        <f t="shared" si="12"/>
        <v>0.1132181962</v>
      </c>
      <c r="N219" s="271">
        <f t="shared" si="10"/>
        <v>3363525</v>
      </c>
      <c r="O219" s="261">
        <f t="shared" si="13"/>
        <v>16318</v>
      </c>
      <c r="Q219" s="262"/>
      <c r="R219" s="263"/>
      <c r="T219" s="255">
        <f>AVERAGE(F219:F221)</f>
        <v>28805.33333</v>
      </c>
      <c r="U219" s="256">
        <f>AVERAGE(L219:L221)</f>
        <v>0.09022142892</v>
      </c>
    </row>
    <row r="220">
      <c r="A220" s="289"/>
      <c r="B220" s="244">
        <v>44109.0</v>
      </c>
      <c r="C220" s="103">
        <v>3348809.0</v>
      </c>
      <c r="D220" s="261">
        <f t="shared" si="11"/>
        <v>23296</v>
      </c>
      <c r="E220" s="271">
        <v>3489641.0</v>
      </c>
      <c r="F220" s="103">
        <f t="shared" si="14"/>
        <v>24036</v>
      </c>
      <c r="G220" s="248">
        <f t="shared" si="1"/>
        <v>90.85004296</v>
      </c>
      <c r="H220" s="103">
        <v>104316.0</v>
      </c>
      <c r="I220" s="103">
        <f t="shared" si="4"/>
        <v>2236</v>
      </c>
      <c r="J220" s="249">
        <f t="shared" si="2"/>
        <v>0.0298930463</v>
      </c>
      <c r="K220" s="278">
        <f t="shared" si="9"/>
        <v>0.03115017906</v>
      </c>
      <c r="L220" s="249">
        <f t="shared" si="8"/>
        <v>0.09302712598</v>
      </c>
      <c r="M220" s="278">
        <f t="shared" si="12"/>
        <v>0.09598214286</v>
      </c>
      <c r="N220" s="271">
        <f t="shared" si="10"/>
        <v>3385325</v>
      </c>
      <c r="O220" s="261">
        <f t="shared" si="13"/>
        <v>21800</v>
      </c>
      <c r="Q220" s="255">
        <f>AVERAGE(F220:F226)</f>
        <v>32500.42857</v>
      </c>
      <c r="R220" s="272">
        <f>AVERAGE(L220:L226)</f>
        <v>0.1298548517</v>
      </c>
      <c r="T220" s="262"/>
      <c r="U220" s="259"/>
    </row>
    <row r="221">
      <c r="A221" s="289"/>
      <c r="B221" s="244">
        <v>44110.0</v>
      </c>
      <c r="C221" s="103">
        <v>3381227.0</v>
      </c>
      <c r="D221" s="261">
        <f t="shared" si="11"/>
        <v>32418</v>
      </c>
      <c r="E221" s="271">
        <v>3533697.0</v>
      </c>
      <c r="F221" s="103">
        <f t="shared" si="14"/>
        <v>44056</v>
      </c>
      <c r="G221" s="248">
        <f t="shared" si="1"/>
        <v>91.99700607</v>
      </c>
      <c r="H221" s="103">
        <v>107319.0</v>
      </c>
      <c r="I221" s="103">
        <f t="shared" si="4"/>
        <v>3003</v>
      </c>
      <c r="J221" s="249">
        <f t="shared" si="2"/>
        <v>0.03037017605</v>
      </c>
      <c r="K221" s="278">
        <f t="shared" si="9"/>
        <v>0.03173966137</v>
      </c>
      <c r="L221" s="249">
        <f t="shared" si="8"/>
        <v>0.06816324678</v>
      </c>
      <c r="M221" s="278">
        <f t="shared" si="12"/>
        <v>0.09263372201</v>
      </c>
      <c r="N221" s="271">
        <f t="shared" si="10"/>
        <v>3426378</v>
      </c>
      <c r="O221" s="261">
        <f t="shared" si="13"/>
        <v>41053</v>
      </c>
      <c r="Q221" s="262"/>
      <c r="R221" s="263"/>
      <c r="T221" s="262"/>
      <c r="U221" s="259"/>
    </row>
    <row r="222">
      <c r="A222" s="289"/>
      <c r="B222" s="244">
        <v>44111.0</v>
      </c>
      <c r="C222" s="103">
        <v>3423975.0</v>
      </c>
      <c r="D222" s="261">
        <f t="shared" si="11"/>
        <v>42748</v>
      </c>
      <c r="E222" s="271">
        <v>3577810.0</v>
      </c>
      <c r="F222" s="103">
        <f t="shared" si="14"/>
        <v>44113</v>
      </c>
      <c r="G222" s="248">
        <f t="shared" si="1"/>
        <v>93.14545313</v>
      </c>
      <c r="H222" s="103">
        <v>111599.0</v>
      </c>
      <c r="I222" s="103">
        <f t="shared" si="4"/>
        <v>4280</v>
      </c>
      <c r="J222" s="249">
        <f t="shared" si="2"/>
        <v>0.03119198616</v>
      </c>
      <c r="K222" s="278">
        <f t="shared" si="9"/>
        <v>0.03259340387</v>
      </c>
      <c r="L222" s="249">
        <f t="shared" si="8"/>
        <v>0.09702355315</v>
      </c>
      <c r="M222" s="278">
        <f t="shared" si="12"/>
        <v>0.1001216431</v>
      </c>
      <c r="N222" s="271">
        <f t="shared" si="10"/>
        <v>3466211</v>
      </c>
      <c r="O222" s="261">
        <f t="shared" si="13"/>
        <v>39833</v>
      </c>
      <c r="Q222" s="262"/>
      <c r="R222" s="263"/>
      <c r="T222" s="255">
        <f>AVERAGE(F222:F224)</f>
        <v>34384.33333</v>
      </c>
      <c r="U222" s="256">
        <f>AVERAGE(L222:L224)</f>
        <v>0.1461947011</v>
      </c>
    </row>
    <row r="223">
      <c r="A223" s="289"/>
      <c r="B223" s="244">
        <v>44112.0</v>
      </c>
      <c r="C223" s="103">
        <v>3455011.0</v>
      </c>
      <c r="D223" s="261">
        <f t="shared" si="11"/>
        <v>31036</v>
      </c>
      <c r="E223" s="271">
        <v>3608622.0</v>
      </c>
      <c r="F223" s="103">
        <f t="shared" si="14"/>
        <v>30812</v>
      </c>
      <c r="G223" s="248">
        <f t="shared" si="1"/>
        <v>93.94761917</v>
      </c>
      <c r="H223" s="103">
        <v>116338.0</v>
      </c>
      <c r="I223" s="103">
        <f t="shared" si="4"/>
        <v>4739</v>
      </c>
      <c r="J223" s="249">
        <f t="shared" si="2"/>
        <v>0.03223889895</v>
      </c>
      <c r="K223" s="278">
        <f t="shared" si="9"/>
        <v>0.03367225169</v>
      </c>
      <c r="L223" s="249">
        <f t="shared" si="8"/>
        <v>0.1538037128</v>
      </c>
      <c r="M223" s="278">
        <f t="shared" si="12"/>
        <v>0.1526936461</v>
      </c>
      <c r="N223" s="271">
        <f t="shared" si="10"/>
        <v>3492284</v>
      </c>
      <c r="O223" s="261">
        <f t="shared" si="13"/>
        <v>26073</v>
      </c>
      <c r="Q223" s="262"/>
      <c r="R223" s="263"/>
      <c r="T223" s="262"/>
      <c r="U223" s="259"/>
    </row>
    <row r="224">
      <c r="A224" s="289"/>
      <c r="B224" s="244">
        <v>44113.0</v>
      </c>
      <c r="C224" s="103">
        <v>3490970.0</v>
      </c>
      <c r="D224" s="261">
        <f t="shared" si="11"/>
        <v>35959</v>
      </c>
      <c r="E224" s="271">
        <v>3636850.0</v>
      </c>
      <c r="F224" s="103">
        <f t="shared" si="14"/>
        <v>28228</v>
      </c>
      <c r="G224" s="248">
        <f t="shared" si="1"/>
        <v>94.68251282</v>
      </c>
      <c r="H224" s="103">
        <v>121638.0</v>
      </c>
      <c r="I224" s="103">
        <f t="shared" si="4"/>
        <v>5300</v>
      </c>
      <c r="J224" s="249">
        <f t="shared" si="2"/>
        <v>0.0334459766</v>
      </c>
      <c r="K224" s="278">
        <f t="shared" si="9"/>
        <v>0.0348436108</v>
      </c>
      <c r="L224" s="249">
        <f t="shared" si="8"/>
        <v>0.1877568372</v>
      </c>
      <c r="M224" s="278">
        <f t="shared" si="12"/>
        <v>0.1473900832</v>
      </c>
      <c r="N224" s="271">
        <f t="shared" si="10"/>
        <v>3515212</v>
      </c>
      <c r="O224" s="261">
        <f t="shared" si="13"/>
        <v>22928</v>
      </c>
      <c r="Q224" s="262"/>
      <c r="R224" s="263"/>
      <c r="T224" s="262"/>
      <c r="U224" s="259"/>
    </row>
    <row r="225">
      <c r="A225" s="289"/>
      <c r="B225" s="244">
        <v>44114.0</v>
      </c>
      <c r="C225" s="103">
        <v>3521257.0</v>
      </c>
      <c r="D225" s="261">
        <f t="shared" si="11"/>
        <v>30287</v>
      </c>
      <c r="E225" s="271">
        <v>3668030.0</v>
      </c>
      <c r="F225" s="103">
        <f t="shared" si="14"/>
        <v>31180</v>
      </c>
      <c r="G225" s="248">
        <f t="shared" si="1"/>
        <v>95.49425946</v>
      </c>
      <c r="H225" s="103">
        <v>125816.0</v>
      </c>
      <c r="I225" s="103">
        <f t="shared" si="4"/>
        <v>4178</v>
      </c>
      <c r="J225" s="249">
        <f t="shared" si="2"/>
        <v>0.03430070092</v>
      </c>
      <c r="K225" s="278">
        <f t="shared" si="9"/>
        <v>0.0357304224</v>
      </c>
      <c r="L225" s="249">
        <f t="shared" si="8"/>
        <v>0.1339961514</v>
      </c>
      <c r="M225" s="278">
        <f t="shared" si="12"/>
        <v>0.1379469739</v>
      </c>
      <c r="N225" s="271">
        <f t="shared" si="10"/>
        <v>3542214</v>
      </c>
      <c r="O225" s="261">
        <f t="shared" si="13"/>
        <v>27002</v>
      </c>
      <c r="Q225" s="262"/>
      <c r="R225" s="263"/>
      <c r="T225" s="255">
        <f>AVERAGE(F225:F227)</f>
        <v>30036.33333</v>
      </c>
      <c r="U225" s="256">
        <f>AVERAGE(L225:L227)</f>
        <v>0.1529748043</v>
      </c>
    </row>
    <row r="226">
      <c r="A226" s="289"/>
      <c r="B226" s="244">
        <v>44115.0</v>
      </c>
      <c r="C226" s="103">
        <v>3545486.0</v>
      </c>
      <c r="D226" s="261">
        <f t="shared" si="11"/>
        <v>24229</v>
      </c>
      <c r="E226" s="271">
        <v>3693108.0</v>
      </c>
      <c r="F226" s="103">
        <f t="shared" si="14"/>
        <v>25078</v>
      </c>
      <c r="G226" s="248">
        <f t="shared" si="1"/>
        <v>96.14714535</v>
      </c>
      <c r="H226" s="103">
        <v>130210.0</v>
      </c>
      <c r="I226" s="103">
        <f t="shared" si="4"/>
        <v>4394</v>
      </c>
      <c r="J226" s="249">
        <f t="shared" si="2"/>
        <v>0.03525756626</v>
      </c>
      <c r="K226" s="278">
        <f t="shared" si="9"/>
        <v>0.03672557161</v>
      </c>
      <c r="L226" s="249">
        <f t="shared" si="8"/>
        <v>0.1752133344</v>
      </c>
      <c r="M226" s="278">
        <f t="shared" si="12"/>
        <v>0.1813529242</v>
      </c>
      <c r="N226" s="271">
        <f t="shared" si="10"/>
        <v>3562898</v>
      </c>
      <c r="O226" s="261">
        <f t="shared" si="13"/>
        <v>20684</v>
      </c>
      <c r="Q226" s="262"/>
      <c r="R226" s="263"/>
      <c r="T226" s="262"/>
      <c r="U226" s="259"/>
    </row>
    <row r="227">
      <c r="A227" s="289"/>
      <c r="B227" s="244">
        <v>44116.0</v>
      </c>
      <c r="C227" s="103">
        <v>3577867.0</v>
      </c>
      <c r="D227" s="261">
        <f t="shared" si="11"/>
        <v>32381</v>
      </c>
      <c r="E227" s="271">
        <v>3726959.0</v>
      </c>
      <c r="F227" s="103">
        <f t="shared" si="14"/>
        <v>33851</v>
      </c>
      <c r="G227" s="248">
        <f t="shared" si="1"/>
        <v>97.02842936</v>
      </c>
      <c r="H227" s="103">
        <v>135278.0</v>
      </c>
      <c r="I227" s="103">
        <f t="shared" si="4"/>
        <v>5068</v>
      </c>
      <c r="J227" s="249">
        <f t="shared" si="2"/>
        <v>0.03629715272</v>
      </c>
      <c r="K227" s="278">
        <f t="shared" si="9"/>
        <v>0.03780967822</v>
      </c>
      <c r="L227" s="249">
        <f t="shared" si="8"/>
        <v>0.1497149272</v>
      </c>
      <c r="M227" s="278">
        <f t="shared" si="12"/>
        <v>0.1565115345</v>
      </c>
      <c r="N227" s="271">
        <f t="shared" si="10"/>
        <v>3591681</v>
      </c>
      <c r="O227" s="261">
        <f t="shared" si="13"/>
        <v>28783</v>
      </c>
      <c r="Q227" s="255">
        <f>AVERAGE(F227:F233)</f>
        <v>38851.5</v>
      </c>
      <c r="R227" s="272">
        <f>AVERAGE(L227:L233)</f>
        <v>0.1492668406</v>
      </c>
      <c r="T227" s="262"/>
      <c r="U227" s="259"/>
    </row>
    <row r="228">
      <c r="A228" s="289"/>
      <c r="B228" s="299">
        <v>44117.0</v>
      </c>
      <c r="C228" s="300">
        <v>3620572.0</v>
      </c>
      <c r="D228" s="301">
        <f t="shared" si="11"/>
        <v>42705</v>
      </c>
      <c r="E228" s="302">
        <v>3770811.0</v>
      </c>
      <c r="F228" s="300">
        <f t="shared" si="14"/>
        <v>43852</v>
      </c>
      <c r="G228" s="303">
        <f t="shared" si="1"/>
        <v>98.17008149</v>
      </c>
      <c r="H228" s="300">
        <v>141804.0</v>
      </c>
      <c r="I228" s="300">
        <f t="shared" si="4"/>
        <v>6526</v>
      </c>
      <c r="J228" s="304">
        <f t="shared" si="2"/>
        <v>0.03760570339</v>
      </c>
      <c r="K228" s="305">
        <f t="shared" si="9"/>
        <v>0.039166187</v>
      </c>
      <c r="L228" s="304">
        <f t="shared" si="8"/>
        <v>0.148818754</v>
      </c>
      <c r="M228" s="305">
        <f t="shared" si="12"/>
        <v>0.1528158295</v>
      </c>
      <c r="N228" s="302">
        <f t="shared" si="10"/>
        <v>3629007</v>
      </c>
      <c r="O228" s="301">
        <f t="shared" si="13"/>
        <v>37326</v>
      </c>
      <c r="Q228" s="262"/>
      <c r="R228" s="263"/>
    </row>
    <row r="229">
      <c r="Q229" s="262"/>
      <c r="R229" s="263"/>
    </row>
    <row r="230">
      <c r="Q230" s="262"/>
      <c r="R230" s="263"/>
    </row>
    <row r="231">
      <c r="Q231" s="262"/>
      <c r="R231" s="263"/>
    </row>
    <row r="232">
      <c r="Q232" s="262"/>
      <c r="R232" s="263"/>
    </row>
    <row r="233">
      <c r="Q233" s="262"/>
      <c r="R233" s="263"/>
    </row>
  </sheetData>
  <mergeCells count="233">
    <mergeCell ref="K3:K58"/>
    <mergeCell ref="Q73:Q79"/>
    <mergeCell ref="A1:B1"/>
    <mergeCell ref="C1:U1"/>
    <mergeCell ref="A3:A6"/>
    <mergeCell ref="C3:C58"/>
    <mergeCell ref="D3:D58"/>
    <mergeCell ref="A17:A58"/>
    <mergeCell ref="A60:A102"/>
    <mergeCell ref="T114:T116"/>
    <mergeCell ref="U114:U116"/>
    <mergeCell ref="Q115:Q121"/>
    <mergeCell ref="R115:R121"/>
    <mergeCell ref="T117:T119"/>
    <mergeCell ref="U117:U119"/>
    <mergeCell ref="T120:T122"/>
    <mergeCell ref="U120:U122"/>
    <mergeCell ref="T123:T125"/>
    <mergeCell ref="U123:U125"/>
    <mergeCell ref="T129:T131"/>
    <mergeCell ref="T132:T134"/>
    <mergeCell ref="T135:T137"/>
    <mergeCell ref="U135:U137"/>
    <mergeCell ref="T105:T107"/>
    <mergeCell ref="U105:U107"/>
    <mergeCell ref="T126:T128"/>
    <mergeCell ref="U126:U128"/>
    <mergeCell ref="R129:R135"/>
    <mergeCell ref="U129:U131"/>
    <mergeCell ref="U132:U134"/>
    <mergeCell ref="Q108:Q114"/>
    <mergeCell ref="Q150:Q156"/>
    <mergeCell ref="R108:R114"/>
    <mergeCell ref="Q164:Q170"/>
    <mergeCell ref="R164:R170"/>
    <mergeCell ref="T165:T167"/>
    <mergeCell ref="U165:U167"/>
    <mergeCell ref="T168:T170"/>
    <mergeCell ref="U168:U170"/>
    <mergeCell ref="T171:T173"/>
    <mergeCell ref="U171:U173"/>
    <mergeCell ref="A104:A147"/>
    <mergeCell ref="T108:T110"/>
    <mergeCell ref="U108:U110"/>
    <mergeCell ref="T111:T113"/>
    <mergeCell ref="U111:U113"/>
    <mergeCell ref="A149:A160"/>
    <mergeCell ref="A162:A175"/>
    <mergeCell ref="Q122:Q128"/>
    <mergeCell ref="R122:R128"/>
    <mergeCell ref="R136:R142"/>
    <mergeCell ref="T138:T140"/>
    <mergeCell ref="U138:U140"/>
    <mergeCell ref="T141:T143"/>
    <mergeCell ref="U141:U143"/>
    <mergeCell ref="T144:T146"/>
    <mergeCell ref="U144:U146"/>
    <mergeCell ref="R150:R156"/>
    <mergeCell ref="T150:T152"/>
    <mergeCell ref="T153:T155"/>
    <mergeCell ref="U150:U152"/>
    <mergeCell ref="U153:U155"/>
    <mergeCell ref="T156:T158"/>
    <mergeCell ref="U156:U158"/>
    <mergeCell ref="T147:T149"/>
    <mergeCell ref="T159:T161"/>
    <mergeCell ref="T162:T164"/>
    <mergeCell ref="Q129:Q135"/>
    <mergeCell ref="Q136:Q142"/>
    <mergeCell ref="Q143:Q149"/>
    <mergeCell ref="R143:R149"/>
    <mergeCell ref="U147:U149"/>
    <mergeCell ref="Q157:Q163"/>
    <mergeCell ref="R157:R163"/>
    <mergeCell ref="M3:M58"/>
    <mergeCell ref="P3:P175"/>
    <mergeCell ref="T12:T14"/>
    <mergeCell ref="U12:U14"/>
    <mergeCell ref="U15:U17"/>
    <mergeCell ref="T18:T20"/>
    <mergeCell ref="Q24:Q30"/>
    <mergeCell ref="R24:R30"/>
    <mergeCell ref="Q31:Q37"/>
    <mergeCell ref="R31:R37"/>
    <mergeCell ref="Q59:Q65"/>
    <mergeCell ref="R59:R65"/>
    <mergeCell ref="U159:U161"/>
    <mergeCell ref="U162:U164"/>
    <mergeCell ref="X2:AJ2"/>
    <mergeCell ref="U18:U20"/>
    <mergeCell ref="T216:T218"/>
    <mergeCell ref="U216:U218"/>
    <mergeCell ref="T219:T221"/>
    <mergeCell ref="U219:U221"/>
    <mergeCell ref="T222:T224"/>
    <mergeCell ref="U222:U224"/>
    <mergeCell ref="T225:T227"/>
    <mergeCell ref="U225:U227"/>
    <mergeCell ref="T3:T5"/>
    <mergeCell ref="U3:U5"/>
    <mergeCell ref="V3:AK300"/>
    <mergeCell ref="T6:T8"/>
    <mergeCell ref="U6:U8"/>
    <mergeCell ref="T9:T11"/>
    <mergeCell ref="U9:U11"/>
    <mergeCell ref="T195:T197"/>
    <mergeCell ref="U195:U197"/>
    <mergeCell ref="T198:T200"/>
    <mergeCell ref="U198:U200"/>
    <mergeCell ref="T201:T203"/>
    <mergeCell ref="U201:U203"/>
    <mergeCell ref="T204:T206"/>
    <mergeCell ref="U204:U206"/>
    <mergeCell ref="T207:T209"/>
    <mergeCell ref="U207:U209"/>
    <mergeCell ref="T210:T212"/>
    <mergeCell ref="U210:U212"/>
    <mergeCell ref="T213:T215"/>
    <mergeCell ref="U213:U215"/>
    <mergeCell ref="T24:T26"/>
    <mergeCell ref="U24:U26"/>
    <mergeCell ref="T27:T29"/>
    <mergeCell ref="U27:U29"/>
    <mergeCell ref="T30:T32"/>
    <mergeCell ref="U30:U32"/>
    <mergeCell ref="T33:T35"/>
    <mergeCell ref="U33:U35"/>
    <mergeCell ref="T36:T38"/>
    <mergeCell ref="U36:U38"/>
    <mergeCell ref="T39:T41"/>
    <mergeCell ref="U39:U41"/>
    <mergeCell ref="T42:T44"/>
    <mergeCell ref="U42:U44"/>
    <mergeCell ref="Q38:Q44"/>
    <mergeCell ref="R38:R44"/>
    <mergeCell ref="Q45:Q51"/>
    <mergeCell ref="R45:R51"/>
    <mergeCell ref="T45:T47"/>
    <mergeCell ref="U45:U47"/>
    <mergeCell ref="T48:T50"/>
    <mergeCell ref="U48:U50"/>
    <mergeCell ref="T51:T53"/>
    <mergeCell ref="U51:U53"/>
    <mergeCell ref="Q52:Q58"/>
    <mergeCell ref="R52:R58"/>
    <mergeCell ref="T54:T56"/>
    <mergeCell ref="U54:U56"/>
    <mergeCell ref="Q66:Q72"/>
    <mergeCell ref="R66:R72"/>
    <mergeCell ref="Q101:Q107"/>
    <mergeCell ref="R101:R107"/>
    <mergeCell ref="Q3:Q9"/>
    <mergeCell ref="R3:R9"/>
    <mergeCell ref="S3:S175"/>
    <mergeCell ref="Q10:Q16"/>
    <mergeCell ref="R10:R16"/>
    <mergeCell ref="Q17:Q23"/>
    <mergeCell ref="R17:R23"/>
    <mergeCell ref="Q192:Q198"/>
    <mergeCell ref="Q199:Q205"/>
    <mergeCell ref="Q206:Q212"/>
    <mergeCell ref="Q213:Q219"/>
    <mergeCell ref="Q220:Q226"/>
    <mergeCell ref="Q227:Q233"/>
    <mergeCell ref="R199:R205"/>
    <mergeCell ref="R206:R212"/>
    <mergeCell ref="R213:R219"/>
    <mergeCell ref="R220:R226"/>
    <mergeCell ref="R227:R233"/>
    <mergeCell ref="Q171:Q177"/>
    <mergeCell ref="R171:R177"/>
    <mergeCell ref="Q178:Q184"/>
    <mergeCell ref="R178:R184"/>
    <mergeCell ref="Q185:Q191"/>
    <mergeCell ref="R185:R191"/>
    <mergeCell ref="R192:R198"/>
    <mergeCell ref="T66:T68"/>
    <mergeCell ref="U66:U68"/>
    <mergeCell ref="T69:T71"/>
    <mergeCell ref="U69:U71"/>
    <mergeCell ref="T72:T74"/>
    <mergeCell ref="U72:U74"/>
    <mergeCell ref="T75:T77"/>
    <mergeCell ref="U75:U77"/>
    <mergeCell ref="T78:T80"/>
    <mergeCell ref="U78:U80"/>
    <mergeCell ref="T81:T83"/>
    <mergeCell ref="U81:U83"/>
    <mergeCell ref="T84:T86"/>
    <mergeCell ref="U84:U86"/>
    <mergeCell ref="A8:A15"/>
    <mergeCell ref="T15:T17"/>
    <mergeCell ref="R73:R79"/>
    <mergeCell ref="Q80:Q86"/>
    <mergeCell ref="R80:R86"/>
    <mergeCell ref="Q87:Q93"/>
    <mergeCell ref="R87:R93"/>
    <mergeCell ref="T87:T89"/>
    <mergeCell ref="U87:U89"/>
    <mergeCell ref="T90:T92"/>
    <mergeCell ref="U90:U92"/>
    <mergeCell ref="T93:T95"/>
    <mergeCell ref="U93:U95"/>
    <mergeCell ref="Q94:Q100"/>
    <mergeCell ref="R94:R100"/>
    <mergeCell ref="T21:T23"/>
    <mergeCell ref="U21:U23"/>
    <mergeCell ref="T57:T59"/>
    <mergeCell ref="U57:U59"/>
    <mergeCell ref="T60:T62"/>
    <mergeCell ref="U60:U62"/>
    <mergeCell ref="U63:U65"/>
    <mergeCell ref="T63:T65"/>
    <mergeCell ref="T96:T98"/>
    <mergeCell ref="U96:U98"/>
    <mergeCell ref="T99:T101"/>
    <mergeCell ref="U99:U101"/>
    <mergeCell ref="T102:T104"/>
    <mergeCell ref="U102:U104"/>
    <mergeCell ref="T174:T176"/>
    <mergeCell ref="U174:U176"/>
    <mergeCell ref="T177:T179"/>
    <mergeCell ref="U177:U179"/>
    <mergeCell ref="T180:T182"/>
    <mergeCell ref="U180:U182"/>
    <mergeCell ref="T183:T185"/>
    <mergeCell ref="U183:U185"/>
    <mergeCell ref="T186:T188"/>
    <mergeCell ref="U186:U188"/>
    <mergeCell ref="T189:T191"/>
    <mergeCell ref="U189:U191"/>
    <mergeCell ref="T192:T194"/>
    <mergeCell ref="U192:U194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D9EEB"/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75"/>
  <cols>
    <col customWidth="1" min="1" max="1" width="25.0"/>
    <col customWidth="1" min="2" max="27" width="10.43"/>
    <col customWidth="1" min="28" max="28" width="6.29"/>
    <col customWidth="1" min="29" max="29" width="10.43"/>
  </cols>
  <sheetData>
    <row r="1">
      <c r="A1" s="306"/>
      <c r="B1" s="306"/>
      <c r="C1" s="306"/>
      <c r="D1" s="306"/>
      <c r="E1" s="306"/>
      <c r="F1" s="306"/>
      <c r="G1" s="306"/>
      <c r="H1" s="306"/>
      <c r="I1" s="306"/>
      <c r="J1" s="306"/>
      <c r="K1" s="306"/>
      <c r="L1" s="306"/>
      <c r="M1" s="306"/>
      <c r="N1" s="306"/>
      <c r="O1" s="306"/>
      <c r="P1" s="306"/>
      <c r="Q1" s="306"/>
      <c r="R1" s="306"/>
      <c r="S1" s="306"/>
      <c r="T1" s="306"/>
      <c r="U1" s="306"/>
      <c r="V1" s="306"/>
      <c r="W1" s="306"/>
      <c r="X1" s="306"/>
      <c r="Y1" s="306"/>
      <c r="Z1" s="306"/>
      <c r="AA1" s="306"/>
      <c r="AB1" s="306"/>
      <c r="AC1" s="306"/>
    </row>
    <row r="2">
      <c r="B2" s="307" t="s">
        <v>121</v>
      </c>
      <c r="G2" s="306"/>
      <c r="H2" s="306"/>
      <c r="I2" s="306"/>
      <c r="J2" s="306"/>
      <c r="K2" s="306"/>
      <c r="L2" s="306"/>
      <c r="M2" s="306"/>
      <c r="N2" s="306"/>
      <c r="O2" s="306"/>
      <c r="P2" s="306"/>
      <c r="Q2" s="306"/>
      <c r="R2" s="306"/>
      <c r="S2" s="306"/>
      <c r="T2" s="306"/>
      <c r="U2" s="306"/>
      <c r="V2" s="306"/>
      <c r="W2" s="306"/>
      <c r="X2" s="306"/>
      <c r="Y2" s="306"/>
      <c r="Z2" s="306"/>
      <c r="AA2" s="306"/>
      <c r="AB2" s="306"/>
      <c r="AC2" s="306"/>
    </row>
    <row r="3">
      <c r="A3" s="308" t="s">
        <v>67</v>
      </c>
      <c r="B3" s="309">
        <v>43962.0</v>
      </c>
      <c r="C3" s="309">
        <v>43969.0</v>
      </c>
      <c r="D3" s="309">
        <v>43976.0</v>
      </c>
      <c r="E3" s="309">
        <v>43983.0</v>
      </c>
      <c r="F3" s="309">
        <v>43990.0</v>
      </c>
      <c r="G3" s="309">
        <v>43997.0</v>
      </c>
      <c r="H3" s="309">
        <v>44004.0</v>
      </c>
      <c r="I3" s="309">
        <v>44011.0</v>
      </c>
      <c r="J3" s="309">
        <v>44018.0</v>
      </c>
      <c r="K3" s="309">
        <v>44025.0</v>
      </c>
      <c r="L3" s="309">
        <v>44032.0</v>
      </c>
      <c r="M3" s="309">
        <v>44039.0</v>
      </c>
      <c r="N3" s="309">
        <v>44046.0</v>
      </c>
      <c r="O3" s="309">
        <v>44053.0</v>
      </c>
      <c r="P3" s="309">
        <v>44060.0</v>
      </c>
      <c r="Q3" s="309">
        <v>44067.0</v>
      </c>
      <c r="R3" s="310">
        <v>44074.0</v>
      </c>
      <c r="S3" s="310">
        <v>44081.0</v>
      </c>
      <c r="T3" s="310">
        <v>44088.0</v>
      </c>
      <c r="U3" s="310">
        <v>44095.0</v>
      </c>
      <c r="V3" s="310">
        <v>44102.0</v>
      </c>
      <c r="W3" s="310">
        <v>44109.0</v>
      </c>
      <c r="X3" s="310">
        <v>44116.0</v>
      </c>
      <c r="Y3" s="306"/>
      <c r="Z3" s="306"/>
      <c r="AA3" s="306"/>
      <c r="AB3" s="306"/>
      <c r="AC3" s="306"/>
    </row>
    <row r="4">
      <c r="A4" s="311" t="s">
        <v>81</v>
      </c>
      <c r="B4" s="312">
        <v>42529.0</v>
      </c>
      <c r="C4" s="313">
        <v>55985.0</v>
      </c>
      <c r="D4" s="313">
        <v>69143.0</v>
      </c>
      <c r="E4" s="313">
        <v>87422.0</v>
      </c>
      <c r="F4" s="313">
        <v>103190.0</v>
      </c>
      <c r="G4" s="313">
        <v>118400.0</v>
      </c>
      <c r="H4" s="313">
        <v>134303.0</v>
      </c>
      <c r="I4" s="313">
        <v>148096.0</v>
      </c>
      <c r="J4" s="313">
        <v>169612.0</v>
      </c>
      <c r="K4" s="313">
        <v>182812.0</v>
      </c>
      <c r="L4" s="313">
        <v>196375.0</v>
      </c>
      <c r="M4" s="313">
        <v>209437.0</v>
      </c>
      <c r="N4" s="313">
        <v>225406.0</v>
      </c>
      <c r="O4" s="313">
        <v>252261.0</v>
      </c>
      <c r="P4" s="313">
        <v>272752.0</v>
      </c>
      <c r="Q4" s="313">
        <v>294496.0</v>
      </c>
      <c r="R4" s="313">
        <v>315853.0</v>
      </c>
      <c r="S4" s="313">
        <v>334215.0</v>
      </c>
      <c r="T4" s="313">
        <v>349628.0</v>
      </c>
      <c r="U4" s="313">
        <v>365211.0</v>
      </c>
      <c r="V4" s="313">
        <v>381650.0</v>
      </c>
      <c r="W4" s="313">
        <v>404098.0</v>
      </c>
      <c r="X4" s="313">
        <v>436728.0</v>
      </c>
      <c r="Y4" s="306"/>
      <c r="Z4" s="306"/>
      <c r="AA4" s="306"/>
      <c r="AB4" s="306"/>
      <c r="AC4" s="306"/>
    </row>
    <row r="5">
      <c r="A5" s="311" t="s">
        <v>82</v>
      </c>
      <c r="B5" s="312">
        <v>143966.0</v>
      </c>
      <c r="C5" s="313">
        <v>177452.0</v>
      </c>
      <c r="D5" s="313">
        <v>210239.0</v>
      </c>
      <c r="E5" s="313">
        <v>244399.0</v>
      </c>
      <c r="F5" s="313">
        <v>276783.0</v>
      </c>
      <c r="G5" s="313">
        <v>306582.0</v>
      </c>
      <c r="H5" s="313">
        <v>340305.0</v>
      </c>
      <c r="I5" s="313">
        <v>368593.0</v>
      </c>
      <c r="J5" s="313">
        <v>397618.0</v>
      </c>
      <c r="K5" s="313">
        <v>422721.0</v>
      </c>
      <c r="L5" s="313">
        <v>448231.0</v>
      </c>
      <c r="M5" s="313">
        <v>473511.0</v>
      </c>
      <c r="N5" s="313">
        <v>501404.0</v>
      </c>
      <c r="O5" s="313">
        <v>532110.0</v>
      </c>
      <c r="P5" s="313">
        <v>559436.0</v>
      </c>
      <c r="Q5" s="313">
        <v>591116.0</v>
      </c>
      <c r="R5" s="313">
        <v>623026.0</v>
      </c>
      <c r="S5" s="313">
        <v>650018.0</v>
      </c>
      <c r="T5" s="313">
        <v>675236.0</v>
      </c>
      <c r="U5" s="313">
        <v>700871.0</v>
      </c>
      <c r="V5" s="313">
        <v>730026.0</v>
      </c>
      <c r="W5" s="313">
        <v>764297.0</v>
      </c>
      <c r="X5" s="313">
        <v>797777.0</v>
      </c>
      <c r="Y5" s="306"/>
      <c r="Z5" s="306"/>
      <c r="AA5" s="306"/>
      <c r="AB5" s="306"/>
      <c r="AC5" s="306"/>
    </row>
    <row r="6">
      <c r="A6" s="311" t="s">
        <v>83</v>
      </c>
      <c r="B6" s="312">
        <v>35949.0</v>
      </c>
      <c r="C6" s="313">
        <v>48686.0</v>
      </c>
      <c r="D6" s="313">
        <v>62466.0</v>
      </c>
      <c r="E6" s="313">
        <v>75705.0</v>
      </c>
      <c r="F6" s="313">
        <v>84937.0</v>
      </c>
      <c r="G6" s="313">
        <v>94502.0</v>
      </c>
      <c r="H6" s="313">
        <v>105332.0</v>
      </c>
      <c r="I6" s="313">
        <v>115419.0</v>
      </c>
      <c r="J6" s="313">
        <v>126083.0</v>
      </c>
      <c r="K6" s="313">
        <v>137004.0</v>
      </c>
      <c r="L6" s="313">
        <v>148726.0</v>
      </c>
      <c r="M6" s="313">
        <v>163298.0</v>
      </c>
      <c r="N6" s="313">
        <v>179413.0</v>
      </c>
      <c r="O6" s="313">
        <v>197881.0</v>
      </c>
      <c r="P6" s="313">
        <v>213874.0</v>
      </c>
      <c r="Q6" s="313">
        <v>231613.0</v>
      </c>
      <c r="R6" s="313">
        <v>248439.0</v>
      </c>
      <c r="S6" s="313">
        <v>262860.0</v>
      </c>
      <c r="T6" s="313">
        <v>273958.0</v>
      </c>
      <c r="U6" s="313">
        <v>286200.0</v>
      </c>
      <c r="V6" s="313">
        <v>298603.0</v>
      </c>
      <c r="W6" s="313">
        <v>313937.0</v>
      </c>
      <c r="X6" s="313">
        <v>333263.0</v>
      </c>
      <c r="Y6" s="306"/>
      <c r="Z6" s="306"/>
      <c r="AA6" s="306"/>
      <c r="AB6" s="306"/>
      <c r="AC6" s="306"/>
    </row>
    <row r="7">
      <c r="A7" s="311" t="s">
        <v>84</v>
      </c>
      <c r="B7" s="314">
        <v>48855.0</v>
      </c>
      <c r="C7" s="313">
        <v>70519.0</v>
      </c>
      <c r="D7" s="313">
        <v>91178.0</v>
      </c>
      <c r="E7" s="313">
        <v>108630.0</v>
      </c>
      <c r="F7" s="313">
        <v>118694.0</v>
      </c>
      <c r="G7" s="313">
        <v>131753.0</v>
      </c>
      <c r="H7" s="313">
        <v>142083.0</v>
      </c>
      <c r="I7" s="313">
        <v>150721.0</v>
      </c>
      <c r="J7" s="313">
        <v>162336.0</v>
      </c>
      <c r="K7" s="313">
        <v>173502.0</v>
      </c>
      <c r="L7" s="313">
        <v>184341.0</v>
      </c>
      <c r="M7" s="313">
        <v>194131.0</v>
      </c>
      <c r="N7" s="313">
        <v>206012.0</v>
      </c>
      <c r="O7" s="313">
        <v>218592.0</v>
      </c>
      <c r="P7" s="313">
        <v>231272.0</v>
      </c>
      <c r="Q7" s="313">
        <v>243183.0</v>
      </c>
      <c r="R7" s="313">
        <v>254104.0</v>
      </c>
      <c r="S7" s="313">
        <v>270794.0</v>
      </c>
      <c r="T7" s="313">
        <v>282308.0</v>
      </c>
      <c r="U7" s="313">
        <v>294658.0</v>
      </c>
      <c r="V7" s="313">
        <v>308307.0</v>
      </c>
      <c r="W7" s="313">
        <v>325918.0</v>
      </c>
      <c r="X7" s="313">
        <v>349583.0</v>
      </c>
      <c r="Y7" s="306"/>
      <c r="Z7" s="306"/>
      <c r="AA7" s="306"/>
      <c r="AB7" s="306"/>
      <c r="AC7" s="306"/>
    </row>
    <row r="8">
      <c r="A8" s="311" t="s">
        <v>85</v>
      </c>
      <c r="B8" s="312">
        <v>32447.0</v>
      </c>
      <c r="C8" s="313">
        <v>38060.0</v>
      </c>
      <c r="D8" s="313">
        <v>43235.0</v>
      </c>
      <c r="E8" s="313">
        <v>48100.0</v>
      </c>
      <c r="F8" s="313">
        <v>55510.0</v>
      </c>
      <c r="G8" s="313">
        <v>64067.0</v>
      </c>
      <c r="H8" s="313">
        <v>74727.0</v>
      </c>
      <c r="I8" s="313">
        <v>84616.0</v>
      </c>
      <c r="J8" s="313">
        <v>93977.0</v>
      </c>
      <c r="K8" s="313">
        <v>104426.0</v>
      </c>
      <c r="L8" s="313">
        <v>113996.0</v>
      </c>
      <c r="M8" s="313">
        <v>123532.0</v>
      </c>
      <c r="N8" s="313">
        <v>133654.0</v>
      </c>
      <c r="O8" s="313">
        <v>144335.0</v>
      </c>
      <c r="P8" s="313">
        <v>155979.0</v>
      </c>
      <c r="Q8" s="313">
        <v>168416.0</v>
      </c>
      <c r="R8" s="313">
        <v>179613.0</v>
      </c>
      <c r="S8" s="313">
        <v>192264.0</v>
      </c>
      <c r="T8" s="313">
        <v>201199.0</v>
      </c>
      <c r="U8" s="313">
        <v>210794.0</v>
      </c>
      <c r="V8" s="313">
        <v>221532.0</v>
      </c>
      <c r="W8" s="313">
        <v>234136.0</v>
      </c>
      <c r="X8" s="313">
        <v>249864.0</v>
      </c>
      <c r="Y8" s="306"/>
      <c r="Z8" s="306"/>
      <c r="AA8" s="306"/>
      <c r="AB8" s="306"/>
      <c r="AC8" s="306"/>
    </row>
    <row r="9">
      <c r="A9" s="311" t="s">
        <v>86</v>
      </c>
      <c r="B9" s="312">
        <v>34098.0</v>
      </c>
      <c r="C9" s="313">
        <v>42672.0</v>
      </c>
      <c r="D9" s="313">
        <v>50578.0</v>
      </c>
      <c r="E9" s="313">
        <v>59540.0</v>
      </c>
      <c r="F9" s="313">
        <v>71483.0</v>
      </c>
      <c r="G9" s="313">
        <v>79301.0</v>
      </c>
      <c r="H9" s="313">
        <v>89653.0</v>
      </c>
      <c r="I9" s="313">
        <v>99302.0</v>
      </c>
      <c r="J9" s="313">
        <v>108884.0</v>
      </c>
      <c r="K9" s="313">
        <v>116754.0</v>
      </c>
      <c r="L9" s="313">
        <v>126268.0</v>
      </c>
      <c r="M9" s="313">
        <v>135924.0</v>
      </c>
      <c r="N9" s="313">
        <v>146718.0</v>
      </c>
      <c r="O9" s="313">
        <v>158463.0</v>
      </c>
      <c r="P9" s="313">
        <v>172156.0</v>
      </c>
      <c r="Q9" s="313">
        <v>188220.0</v>
      </c>
      <c r="R9" s="313">
        <v>204907.0</v>
      </c>
      <c r="S9" s="313">
        <v>219511.0</v>
      </c>
      <c r="T9" s="313">
        <v>232211.0</v>
      </c>
      <c r="U9" s="313">
        <v>245390.0</v>
      </c>
      <c r="V9" s="313">
        <v>259042.0</v>
      </c>
      <c r="W9" s="313">
        <v>273937.0</v>
      </c>
      <c r="X9" s="313">
        <v>293779.0</v>
      </c>
      <c r="Y9" s="306"/>
      <c r="Z9" s="306"/>
      <c r="AA9" s="306"/>
      <c r="AB9" s="306"/>
      <c r="AC9" s="306"/>
    </row>
    <row r="10">
      <c r="A10" s="311" t="s">
        <v>87</v>
      </c>
      <c r="B10" s="312">
        <v>33849.0</v>
      </c>
      <c r="C10" s="313">
        <v>45700.0</v>
      </c>
      <c r="D10" s="313">
        <v>58003.0</v>
      </c>
      <c r="E10" s="313">
        <v>70568.0</v>
      </c>
      <c r="F10" s="313">
        <v>81843.0</v>
      </c>
      <c r="G10" s="313">
        <v>90694.0</v>
      </c>
      <c r="H10" s="313">
        <v>101941.0</v>
      </c>
      <c r="I10" s="313">
        <v>109854.0</v>
      </c>
      <c r="J10" s="313">
        <v>117584.0</v>
      </c>
      <c r="K10" s="313">
        <v>139223.0</v>
      </c>
      <c r="L10" s="313">
        <v>148743.0</v>
      </c>
      <c r="M10" s="313">
        <v>158614.0</v>
      </c>
      <c r="N10" s="313">
        <v>169281.0</v>
      </c>
      <c r="O10" s="313">
        <v>181719.0</v>
      </c>
      <c r="P10" s="313">
        <v>193495.0</v>
      </c>
      <c r="Q10" s="313">
        <v>206533.0</v>
      </c>
      <c r="R10" s="313">
        <v>214339.0</v>
      </c>
      <c r="S10" s="313">
        <v>229785.0</v>
      </c>
      <c r="T10" s="313">
        <v>240412.0</v>
      </c>
      <c r="U10" s="313">
        <v>249631.0</v>
      </c>
      <c r="V10" s="313">
        <v>259473.0</v>
      </c>
      <c r="W10" s="313">
        <v>272465.0</v>
      </c>
      <c r="X10" s="313">
        <v>289627.0</v>
      </c>
      <c r="Y10" s="306"/>
      <c r="Z10" s="306"/>
      <c r="AA10" s="306"/>
      <c r="AB10" s="306"/>
      <c r="AC10" s="306"/>
    </row>
    <row r="11">
      <c r="A11" s="311" t="s">
        <v>88</v>
      </c>
      <c r="B11" s="312">
        <v>13120.0</v>
      </c>
      <c r="C11" s="313">
        <v>15302.0</v>
      </c>
      <c r="D11" s="313">
        <v>17342.0</v>
      </c>
      <c r="E11" s="313">
        <v>19163.0</v>
      </c>
      <c r="F11" s="313">
        <v>20831.0</v>
      </c>
      <c r="G11" s="313">
        <v>22841.0</v>
      </c>
      <c r="H11" s="313">
        <v>25180.0</v>
      </c>
      <c r="I11" s="313">
        <v>28041.0</v>
      </c>
      <c r="J11" s="313">
        <v>30397.0</v>
      </c>
      <c r="K11" s="313">
        <v>33089.0</v>
      </c>
      <c r="L11" s="313">
        <v>36600.0</v>
      </c>
      <c r="M11" s="313">
        <v>39432.0</v>
      </c>
      <c r="N11" s="313">
        <v>42330.0</v>
      </c>
      <c r="O11" s="313">
        <v>45612.0</v>
      </c>
      <c r="P11" s="313">
        <v>48786.0</v>
      </c>
      <c r="Q11" s="313">
        <v>51677.0</v>
      </c>
      <c r="R11" s="313">
        <v>54673.0</v>
      </c>
      <c r="S11" s="313">
        <v>57054.0</v>
      </c>
      <c r="T11" s="313">
        <v>58486.0</v>
      </c>
      <c r="U11" s="313">
        <v>60591.0</v>
      </c>
      <c r="V11" s="313">
        <v>64103.0</v>
      </c>
      <c r="W11" s="313">
        <v>65589.0</v>
      </c>
      <c r="X11" s="313">
        <v>68011.0</v>
      </c>
      <c r="Y11" s="306"/>
      <c r="Z11" s="306"/>
      <c r="AA11" s="306"/>
      <c r="AB11" s="306"/>
      <c r="AC11" s="306"/>
    </row>
    <row r="12">
      <c r="A12" s="311" t="s">
        <v>89</v>
      </c>
      <c r="B12" s="312">
        <v>15361.0</v>
      </c>
      <c r="C12" s="313">
        <v>23824.0</v>
      </c>
      <c r="D12" s="313">
        <v>33081.0</v>
      </c>
      <c r="E12" s="313">
        <v>44390.0</v>
      </c>
      <c r="F12" s="313">
        <v>49449.0</v>
      </c>
      <c r="G12" s="313">
        <v>54081.0</v>
      </c>
      <c r="H12" s="313">
        <v>60254.0</v>
      </c>
      <c r="I12" s="313">
        <v>67373.0</v>
      </c>
      <c r="J12" s="313">
        <v>73929.0</v>
      </c>
      <c r="K12" s="313">
        <v>80281.0</v>
      </c>
      <c r="L12" s="313">
        <v>86816.0</v>
      </c>
      <c r="M12" s="313">
        <v>93765.0</v>
      </c>
      <c r="N12" s="313">
        <v>100827.0</v>
      </c>
      <c r="O12" s="313">
        <v>107944.0</v>
      </c>
      <c r="P12" s="313">
        <v>115591.0</v>
      </c>
      <c r="Q12" s="313">
        <v>125265.0</v>
      </c>
      <c r="R12" s="313">
        <v>134662.0</v>
      </c>
      <c r="S12" s="313">
        <v>142185.0</v>
      </c>
      <c r="T12" s="313">
        <v>150314.0</v>
      </c>
      <c r="U12" s="313">
        <v>160139.0</v>
      </c>
      <c r="V12" s="313">
        <v>170401.0</v>
      </c>
      <c r="W12" s="313">
        <v>184538.0</v>
      </c>
      <c r="X12" s="313">
        <v>200966.0</v>
      </c>
      <c r="Y12" s="306"/>
      <c r="Z12" s="306"/>
      <c r="AA12" s="306"/>
      <c r="AB12" s="306"/>
      <c r="AC12" s="306"/>
    </row>
    <row r="13">
      <c r="A13" s="311" t="s">
        <v>90</v>
      </c>
      <c r="B13" s="312">
        <v>21597.0</v>
      </c>
      <c r="C13" s="313">
        <v>27188.0</v>
      </c>
      <c r="D13" s="313">
        <v>32240.0</v>
      </c>
      <c r="E13" s="313">
        <v>38067.0</v>
      </c>
      <c r="F13" s="313">
        <v>43264.0</v>
      </c>
      <c r="G13" s="313">
        <v>47420.0</v>
      </c>
      <c r="H13" s="313">
        <v>53205.0</v>
      </c>
      <c r="I13" s="313">
        <v>59374.0</v>
      </c>
      <c r="J13" s="313">
        <v>64459.0</v>
      </c>
      <c r="K13" s="313">
        <v>70625.0</v>
      </c>
      <c r="L13" s="313">
        <v>76710.0</v>
      </c>
      <c r="M13" s="313">
        <v>81723.0</v>
      </c>
      <c r="N13" s="313">
        <v>87667.0</v>
      </c>
      <c r="O13" s="313">
        <v>94012.0</v>
      </c>
      <c r="P13" s="313">
        <v>99599.0</v>
      </c>
      <c r="Q13" s="313">
        <v>105667.0</v>
      </c>
      <c r="R13" s="313">
        <v>112018.0</v>
      </c>
      <c r="S13" s="313">
        <v>117528.0</v>
      </c>
      <c r="T13" s="313">
        <v>122541.0</v>
      </c>
      <c r="U13" s="313">
        <v>127760.0</v>
      </c>
      <c r="V13" s="313">
        <v>133221.0</v>
      </c>
      <c r="W13" s="313">
        <v>141779.0</v>
      </c>
      <c r="X13" s="313">
        <v>152348.0</v>
      </c>
      <c r="Y13" s="306"/>
      <c r="Z13" s="306"/>
      <c r="AA13" s="306"/>
      <c r="AB13" s="306"/>
      <c r="AC13" s="306"/>
    </row>
    <row r="14">
      <c r="A14" s="311" t="s">
        <v>91</v>
      </c>
      <c r="B14" s="312">
        <v>4750.0</v>
      </c>
      <c r="C14" s="313">
        <v>5553.0</v>
      </c>
      <c r="D14" s="313">
        <v>6287.0</v>
      </c>
      <c r="E14" s="313">
        <v>7300.0</v>
      </c>
      <c r="F14" s="313">
        <v>8469.0</v>
      </c>
      <c r="G14" s="313">
        <v>9584.0</v>
      </c>
      <c r="H14" s="313">
        <v>10923.0</v>
      </c>
      <c r="I14" s="313">
        <v>12345.0</v>
      </c>
      <c r="J14" s="313">
        <v>13656.0</v>
      </c>
      <c r="K14" s="313">
        <v>14878.0</v>
      </c>
      <c r="L14" s="313">
        <v>16068.0</v>
      </c>
      <c r="M14" s="313">
        <v>17292.0</v>
      </c>
      <c r="N14" s="313">
        <v>18712.0</v>
      </c>
      <c r="O14" s="313">
        <v>20538.0</v>
      </c>
      <c r="P14" s="313">
        <v>22610.0</v>
      </c>
      <c r="Q14" s="313">
        <v>24610.0</v>
      </c>
      <c r="R14" s="313">
        <v>26462.0</v>
      </c>
      <c r="S14" s="313">
        <v>28204.0</v>
      </c>
      <c r="T14" s="313">
        <v>30087.0</v>
      </c>
      <c r="U14" s="313">
        <v>31950.0</v>
      </c>
      <c r="V14" s="313">
        <v>33896.0</v>
      </c>
      <c r="W14" s="313">
        <v>35662.0</v>
      </c>
      <c r="X14" s="313">
        <v>38034.0</v>
      </c>
      <c r="Y14" s="306"/>
      <c r="Z14" s="306"/>
      <c r="AA14" s="306"/>
      <c r="AB14" s="306"/>
      <c r="AC14" s="306"/>
    </row>
    <row r="15">
      <c r="A15" s="315" t="s">
        <v>122</v>
      </c>
      <c r="B15" s="316">
        <v>13303.0</v>
      </c>
      <c r="C15" s="316">
        <v>22360.0</v>
      </c>
      <c r="D15" s="316">
        <v>31607.0</v>
      </c>
      <c r="E15" s="316">
        <v>43055.0</v>
      </c>
      <c r="F15" s="316">
        <v>57583.0</v>
      </c>
      <c r="G15" s="316">
        <v>73643.0</v>
      </c>
      <c r="H15" s="316">
        <v>92499.0</v>
      </c>
      <c r="I15" s="316">
        <v>115180.0</v>
      </c>
      <c r="J15" s="316">
        <v>142483.0</v>
      </c>
      <c r="K15" s="316">
        <v>169938.0</v>
      </c>
      <c r="L15" s="316">
        <v>206333.0</v>
      </c>
      <c r="M15" s="316">
        <v>246766.0</v>
      </c>
      <c r="N15" s="317">
        <v>292239.0</v>
      </c>
      <c r="O15" s="313">
        <v>54249.0</v>
      </c>
      <c r="P15" s="313">
        <v>57730.0</v>
      </c>
      <c r="Q15" s="313">
        <v>61347.0</v>
      </c>
      <c r="R15" s="313">
        <v>65790.0</v>
      </c>
      <c r="S15" s="313">
        <v>69762.0</v>
      </c>
      <c r="T15" s="313">
        <v>72987.0</v>
      </c>
      <c r="U15" s="313">
        <v>76014.0</v>
      </c>
      <c r="V15" s="313">
        <v>80072.0</v>
      </c>
      <c r="W15" s="313">
        <v>86016.0</v>
      </c>
      <c r="X15" s="313">
        <v>94851.0</v>
      </c>
      <c r="Y15" s="306"/>
      <c r="Z15" s="306"/>
      <c r="AA15" s="306"/>
      <c r="AB15" s="306"/>
      <c r="AC15" s="306"/>
    </row>
    <row r="16">
      <c r="A16" s="311" t="s">
        <v>93</v>
      </c>
      <c r="B16" s="314">
        <v>15382.0</v>
      </c>
      <c r="C16" s="313">
        <v>17936.0</v>
      </c>
      <c r="D16" s="313">
        <v>20235.0</v>
      </c>
      <c r="E16" s="313">
        <v>23122.0</v>
      </c>
      <c r="F16" s="313">
        <v>26726.0</v>
      </c>
      <c r="G16" s="313">
        <v>30320.0</v>
      </c>
      <c r="H16" s="313">
        <v>34230.0</v>
      </c>
      <c r="I16" s="313">
        <v>38236.0</v>
      </c>
      <c r="J16" s="313">
        <v>42168.0</v>
      </c>
      <c r="K16" s="313">
        <v>45844.0</v>
      </c>
      <c r="L16" s="313">
        <v>48989.0</v>
      </c>
      <c r="M16" s="313">
        <v>51586.0</v>
      </c>
      <c r="N16" s="313">
        <v>54741.0</v>
      </c>
      <c r="O16" s="313">
        <v>58176.0</v>
      </c>
      <c r="P16" s="313">
        <v>61136.0</v>
      </c>
      <c r="Q16" s="313">
        <v>64645.0</v>
      </c>
      <c r="R16" s="313">
        <v>67984.0</v>
      </c>
      <c r="S16" s="313">
        <v>71538.0</v>
      </c>
      <c r="T16" s="313">
        <v>74747.0</v>
      </c>
      <c r="U16" s="313">
        <v>77795.0</v>
      </c>
      <c r="V16" s="313">
        <v>81342.0</v>
      </c>
      <c r="W16" s="313">
        <v>87599.0</v>
      </c>
      <c r="X16" s="313">
        <v>92525.0</v>
      </c>
      <c r="Y16" s="306"/>
      <c r="Z16" s="306"/>
      <c r="AA16" s="306"/>
      <c r="AB16" s="306"/>
      <c r="AC16" s="306"/>
    </row>
    <row r="17">
      <c r="A17" s="311" t="s">
        <v>94</v>
      </c>
      <c r="B17" s="312">
        <v>12115.0</v>
      </c>
      <c r="C17" s="313">
        <v>16359.0</v>
      </c>
      <c r="D17" s="313">
        <v>19875.0</v>
      </c>
      <c r="E17" s="313">
        <v>24992.0</v>
      </c>
      <c r="F17" s="313">
        <v>29195.0</v>
      </c>
      <c r="G17" s="313">
        <v>33600.0</v>
      </c>
      <c r="H17" s="313">
        <v>39373.0</v>
      </c>
      <c r="I17" s="313">
        <v>45226.0</v>
      </c>
      <c r="J17" s="313">
        <v>50681.0</v>
      </c>
      <c r="K17" s="313">
        <v>56438.0</v>
      </c>
      <c r="L17" s="313">
        <v>62753.0</v>
      </c>
      <c r="M17" s="313">
        <v>69404.0</v>
      </c>
      <c r="N17" s="313">
        <v>76638.0</v>
      </c>
      <c r="O17" s="313">
        <v>85860.0</v>
      </c>
      <c r="P17" s="313">
        <v>93402.0</v>
      </c>
      <c r="Q17" s="313">
        <v>101884.0</v>
      </c>
      <c r="R17" s="313">
        <v>109952.0</v>
      </c>
      <c r="S17" s="313">
        <v>116791.0</v>
      </c>
      <c r="T17" s="313">
        <v>122043.0</v>
      </c>
      <c r="U17" s="313">
        <v>130549.0</v>
      </c>
      <c r="V17" s="313">
        <v>138870.0</v>
      </c>
      <c r="W17" s="313">
        <v>148411.0</v>
      </c>
      <c r="X17" s="313">
        <v>159676.0</v>
      </c>
      <c r="Y17" s="306"/>
      <c r="Z17" s="306"/>
      <c r="AA17" s="306"/>
      <c r="AB17" s="306"/>
      <c r="AC17" s="306"/>
    </row>
    <row r="18">
      <c r="A18" s="311" t="s">
        <v>95</v>
      </c>
      <c r="B18" s="312">
        <v>17007.0</v>
      </c>
      <c r="C18" s="313">
        <v>19888.0</v>
      </c>
      <c r="D18" s="313">
        <v>23478.0</v>
      </c>
      <c r="E18" s="313">
        <v>26743.0</v>
      </c>
      <c r="F18" s="313">
        <v>29169.0</v>
      </c>
      <c r="G18" s="313">
        <v>31235.0</v>
      </c>
      <c r="H18" s="313">
        <v>35435.0</v>
      </c>
      <c r="I18" s="313">
        <v>39032.0</v>
      </c>
      <c r="J18" s="313">
        <v>42111.0</v>
      </c>
      <c r="K18" s="313">
        <v>45173.0</v>
      </c>
      <c r="L18" s="313">
        <v>47992.0</v>
      </c>
      <c r="M18" s="313">
        <v>51060.0</v>
      </c>
      <c r="N18" s="313">
        <v>54278.0</v>
      </c>
      <c r="O18" s="313">
        <v>57729.0</v>
      </c>
      <c r="P18" s="313">
        <v>61775.0</v>
      </c>
      <c r="Q18" s="313">
        <v>65900.0</v>
      </c>
      <c r="R18" s="313">
        <v>69483.0</v>
      </c>
      <c r="S18" s="313">
        <v>72582.0</v>
      </c>
      <c r="T18" s="313">
        <v>75404.0</v>
      </c>
      <c r="U18" s="313">
        <v>78309.0</v>
      </c>
      <c r="V18" s="313">
        <v>81376.0</v>
      </c>
      <c r="W18" s="313">
        <v>85536.0</v>
      </c>
      <c r="X18" s="313">
        <v>90948.0</v>
      </c>
      <c r="Y18" s="306"/>
      <c r="Z18" s="306"/>
      <c r="AA18" s="306"/>
      <c r="AB18" s="306"/>
      <c r="AC18" s="306"/>
    </row>
    <row r="19">
      <c r="A19" s="318" t="s">
        <v>96</v>
      </c>
      <c r="B19" s="319">
        <v>6858.0</v>
      </c>
      <c r="C19" s="320">
        <v>8562.0</v>
      </c>
      <c r="D19" s="320">
        <v>10489.0</v>
      </c>
      <c r="E19" s="320">
        <v>12268.0</v>
      </c>
      <c r="F19" s="320">
        <v>14014.0</v>
      </c>
      <c r="G19" s="320">
        <v>15624.0</v>
      </c>
      <c r="H19" s="320">
        <v>17069.0</v>
      </c>
      <c r="I19" s="320">
        <v>18251.0</v>
      </c>
      <c r="J19" s="320">
        <v>19936.0</v>
      </c>
      <c r="K19" s="320">
        <v>21572.0</v>
      </c>
      <c r="L19" s="320">
        <v>23414.0</v>
      </c>
      <c r="M19" s="320">
        <v>25020.0</v>
      </c>
      <c r="N19" s="320">
        <v>26590.0</v>
      </c>
      <c r="O19" s="320">
        <v>28080.0</v>
      </c>
      <c r="P19" s="320">
        <v>29660.0</v>
      </c>
      <c r="Q19" s="320">
        <v>31289.0</v>
      </c>
      <c r="R19" s="320">
        <v>33167.0</v>
      </c>
      <c r="S19" s="320">
        <v>35272.0</v>
      </c>
      <c r="T19" s="320">
        <v>36899.0</v>
      </c>
      <c r="U19" s="320">
        <v>38450.0</v>
      </c>
      <c r="V19" s="320">
        <v>40246.0</v>
      </c>
      <c r="W19" s="320">
        <v>42527.0</v>
      </c>
      <c r="X19" s="320">
        <v>45149.0</v>
      </c>
      <c r="Y19" s="306"/>
      <c r="Z19" s="306"/>
      <c r="AA19" s="306"/>
      <c r="AB19" s="306"/>
      <c r="AC19" s="306"/>
    </row>
    <row r="20">
      <c r="A20" s="321"/>
      <c r="B20" s="322">
        <f t="shared" ref="B20:X20" si="1">SUM(B4:B19)</f>
        <v>491186</v>
      </c>
      <c r="C20" s="322">
        <f t="shared" si="1"/>
        <v>636046</v>
      </c>
      <c r="D20" s="322">
        <f t="shared" si="1"/>
        <v>779476</v>
      </c>
      <c r="E20" s="322">
        <f t="shared" si="1"/>
        <v>933464</v>
      </c>
      <c r="F20" s="322">
        <f t="shared" si="1"/>
        <v>1071140</v>
      </c>
      <c r="G20" s="322">
        <f t="shared" si="1"/>
        <v>1203647</v>
      </c>
      <c r="H20" s="322">
        <f t="shared" si="1"/>
        <v>1356512</v>
      </c>
      <c r="I20" s="322">
        <f t="shared" si="1"/>
        <v>1499659</v>
      </c>
      <c r="J20" s="322">
        <f t="shared" si="1"/>
        <v>1655914</v>
      </c>
      <c r="K20" s="322">
        <f t="shared" si="1"/>
        <v>1814280</v>
      </c>
      <c r="L20" s="322">
        <f t="shared" si="1"/>
        <v>1972355</v>
      </c>
      <c r="M20" s="322">
        <f t="shared" si="1"/>
        <v>2134495</v>
      </c>
      <c r="N20" s="322">
        <f t="shared" si="1"/>
        <v>2315910</v>
      </c>
      <c r="O20" s="322">
        <f t="shared" si="1"/>
        <v>2237561</v>
      </c>
      <c r="P20" s="322">
        <f t="shared" si="1"/>
        <v>2389253</v>
      </c>
      <c r="Q20" s="322">
        <f t="shared" si="1"/>
        <v>2555861</v>
      </c>
      <c r="R20" s="322">
        <f t="shared" si="1"/>
        <v>2714472</v>
      </c>
      <c r="S20" s="322">
        <f t="shared" si="1"/>
        <v>2870363</v>
      </c>
      <c r="T20" s="322">
        <f t="shared" si="1"/>
        <v>2998460</v>
      </c>
      <c r="U20" s="322">
        <f t="shared" si="1"/>
        <v>3134312</v>
      </c>
      <c r="V20" s="322">
        <f t="shared" si="1"/>
        <v>3282160</v>
      </c>
      <c r="W20" s="322">
        <f t="shared" si="1"/>
        <v>3466445</v>
      </c>
      <c r="X20" s="322">
        <f t="shared" si="1"/>
        <v>3693129</v>
      </c>
      <c r="Y20" s="306"/>
      <c r="Z20" s="306"/>
      <c r="AA20" s="306"/>
      <c r="AB20" s="306"/>
      <c r="AC20" s="306"/>
    </row>
    <row r="21">
      <c r="B21" s="306"/>
      <c r="C21" s="306"/>
      <c r="D21" s="306"/>
      <c r="E21" s="306"/>
      <c r="F21" s="306"/>
      <c r="G21" s="306"/>
      <c r="H21" s="306"/>
      <c r="I21" s="306"/>
      <c r="J21" s="306"/>
      <c r="K21" s="306"/>
      <c r="L21" s="306"/>
      <c r="M21" s="306"/>
      <c r="N21" s="306"/>
      <c r="O21" s="306"/>
      <c r="P21" s="306"/>
      <c r="Q21" s="306"/>
      <c r="R21" s="306"/>
      <c r="S21" s="306"/>
      <c r="T21" s="306"/>
      <c r="U21" s="306"/>
      <c r="V21" s="306"/>
      <c r="W21" s="306"/>
      <c r="X21" s="306"/>
      <c r="Y21" s="306"/>
      <c r="Z21" s="306"/>
      <c r="AA21" s="306"/>
      <c r="AB21" s="306"/>
      <c r="AC21" s="306"/>
    </row>
    <row r="22">
      <c r="B22" s="307" t="s">
        <v>123</v>
      </c>
      <c r="H22" s="306"/>
      <c r="I22" s="306"/>
      <c r="J22" s="306"/>
      <c r="K22" s="306"/>
      <c r="L22" s="306"/>
      <c r="M22" s="306"/>
      <c r="N22" s="306"/>
      <c r="O22" s="306"/>
      <c r="P22" s="306"/>
      <c r="Q22" s="306"/>
      <c r="R22" s="306"/>
      <c r="S22" s="306"/>
      <c r="T22" s="306"/>
      <c r="U22" s="306"/>
      <c r="V22" s="306"/>
      <c r="W22" s="306"/>
      <c r="X22" s="306"/>
      <c r="Y22" s="306"/>
      <c r="Z22" s="306"/>
      <c r="AA22" s="306"/>
      <c r="AB22" s="306"/>
      <c r="AC22" s="306"/>
    </row>
    <row r="23">
      <c r="A23" s="308" t="s">
        <v>67</v>
      </c>
      <c r="B23" s="309"/>
      <c r="C23" s="323" t="s">
        <v>124</v>
      </c>
      <c r="D23" s="323" t="s">
        <v>125</v>
      </c>
      <c r="E23" s="323" t="s">
        <v>126</v>
      </c>
      <c r="F23" s="323" t="s">
        <v>127</v>
      </c>
      <c r="G23" s="323" t="s">
        <v>128</v>
      </c>
      <c r="H23" s="323" t="s">
        <v>129</v>
      </c>
      <c r="I23" s="323" t="s">
        <v>130</v>
      </c>
      <c r="J23" s="323" t="s">
        <v>131</v>
      </c>
      <c r="K23" s="323" t="s">
        <v>132</v>
      </c>
      <c r="L23" s="323" t="s">
        <v>133</v>
      </c>
      <c r="M23" s="323" t="s">
        <v>134</v>
      </c>
      <c r="N23" s="323" t="s">
        <v>135</v>
      </c>
      <c r="O23" s="323" t="s">
        <v>136</v>
      </c>
      <c r="P23" s="323" t="s">
        <v>137</v>
      </c>
      <c r="Q23" s="323" t="s">
        <v>138</v>
      </c>
      <c r="R23" s="323" t="s">
        <v>139</v>
      </c>
      <c r="S23" s="323" t="s">
        <v>140</v>
      </c>
      <c r="T23" s="323" t="s">
        <v>141</v>
      </c>
      <c r="U23" s="323" t="s">
        <v>142</v>
      </c>
      <c r="V23" s="323" t="s">
        <v>143</v>
      </c>
      <c r="W23" s="323" t="s">
        <v>144</v>
      </c>
      <c r="X23" s="323" t="s">
        <v>145</v>
      </c>
      <c r="Y23" s="306"/>
      <c r="Z23" s="306"/>
      <c r="AA23" s="306"/>
      <c r="AB23" s="306"/>
      <c r="AC23" s="306"/>
    </row>
    <row r="24">
      <c r="A24" s="311" t="s">
        <v>81</v>
      </c>
      <c r="B24" s="324" t="s">
        <v>146</v>
      </c>
      <c r="C24" s="313">
        <f t="shared" ref="C24:X24" si="2">C4-B4</f>
        <v>13456</v>
      </c>
      <c r="D24" s="313">
        <f t="shared" si="2"/>
        <v>13158</v>
      </c>
      <c r="E24" s="313">
        <f t="shared" si="2"/>
        <v>18279</v>
      </c>
      <c r="F24" s="313">
        <f t="shared" si="2"/>
        <v>15768</v>
      </c>
      <c r="G24" s="313">
        <f t="shared" si="2"/>
        <v>15210</v>
      </c>
      <c r="H24" s="313">
        <f t="shared" si="2"/>
        <v>15903</v>
      </c>
      <c r="I24" s="313">
        <f t="shared" si="2"/>
        <v>13793</v>
      </c>
      <c r="J24" s="313">
        <f t="shared" si="2"/>
        <v>21516</v>
      </c>
      <c r="K24" s="313">
        <f t="shared" si="2"/>
        <v>13200</v>
      </c>
      <c r="L24" s="313">
        <f t="shared" si="2"/>
        <v>13563</v>
      </c>
      <c r="M24" s="313">
        <f t="shared" si="2"/>
        <v>13062</v>
      </c>
      <c r="N24" s="313">
        <f t="shared" si="2"/>
        <v>15969</v>
      </c>
      <c r="O24" s="313">
        <f t="shared" si="2"/>
        <v>26855</v>
      </c>
      <c r="P24" s="313">
        <f t="shared" si="2"/>
        <v>20491</v>
      </c>
      <c r="Q24" s="313">
        <f t="shared" si="2"/>
        <v>21744</v>
      </c>
      <c r="R24" s="313">
        <f t="shared" si="2"/>
        <v>21357</v>
      </c>
      <c r="S24" s="313">
        <f t="shared" si="2"/>
        <v>18362</v>
      </c>
      <c r="T24" s="313">
        <f t="shared" si="2"/>
        <v>15413</v>
      </c>
      <c r="U24" s="313">
        <f t="shared" si="2"/>
        <v>15583</v>
      </c>
      <c r="V24" s="313">
        <f t="shared" si="2"/>
        <v>16439</v>
      </c>
      <c r="W24" s="313">
        <f t="shared" si="2"/>
        <v>22448</v>
      </c>
      <c r="X24" s="313">
        <f t="shared" si="2"/>
        <v>32630</v>
      </c>
      <c r="Y24" s="306"/>
      <c r="Z24" s="306"/>
      <c r="AA24" s="306"/>
      <c r="AB24" s="306"/>
      <c r="AC24" s="306"/>
    </row>
    <row r="25">
      <c r="A25" s="311" t="s">
        <v>82</v>
      </c>
      <c r="B25" s="325"/>
      <c r="C25" s="313">
        <f t="shared" ref="C25:X25" si="3">C5-B5</f>
        <v>33486</v>
      </c>
      <c r="D25" s="313">
        <f t="shared" si="3"/>
        <v>32787</v>
      </c>
      <c r="E25" s="313">
        <f t="shared" si="3"/>
        <v>34160</v>
      </c>
      <c r="F25" s="313">
        <f t="shared" si="3"/>
        <v>32384</v>
      </c>
      <c r="G25" s="313">
        <f t="shared" si="3"/>
        <v>29799</v>
      </c>
      <c r="H25" s="313">
        <f t="shared" si="3"/>
        <v>33723</v>
      </c>
      <c r="I25" s="313">
        <f t="shared" si="3"/>
        <v>28288</v>
      </c>
      <c r="J25" s="313">
        <f t="shared" si="3"/>
        <v>29025</v>
      </c>
      <c r="K25" s="313">
        <f t="shared" si="3"/>
        <v>25103</v>
      </c>
      <c r="L25" s="313">
        <f t="shared" si="3"/>
        <v>25510</v>
      </c>
      <c r="M25" s="313">
        <f t="shared" si="3"/>
        <v>25280</v>
      </c>
      <c r="N25" s="313">
        <f t="shared" si="3"/>
        <v>27893</v>
      </c>
      <c r="O25" s="313">
        <f t="shared" si="3"/>
        <v>30706</v>
      </c>
      <c r="P25" s="313">
        <f t="shared" si="3"/>
        <v>27326</v>
      </c>
      <c r="Q25" s="313">
        <f t="shared" si="3"/>
        <v>31680</v>
      </c>
      <c r="R25" s="313">
        <f t="shared" si="3"/>
        <v>31910</v>
      </c>
      <c r="S25" s="313">
        <f t="shared" si="3"/>
        <v>26992</v>
      </c>
      <c r="T25" s="313">
        <f t="shared" si="3"/>
        <v>25218</v>
      </c>
      <c r="U25" s="313">
        <f t="shared" si="3"/>
        <v>25635</v>
      </c>
      <c r="V25" s="313">
        <f t="shared" si="3"/>
        <v>29155</v>
      </c>
      <c r="W25" s="313">
        <f t="shared" si="3"/>
        <v>34271</v>
      </c>
      <c r="X25" s="313">
        <f t="shared" si="3"/>
        <v>33480</v>
      </c>
      <c r="Y25" s="306"/>
      <c r="Z25" s="306"/>
      <c r="AA25" s="306"/>
      <c r="AB25" s="306"/>
      <c r="AC25" s="306"/>
    </row>
    <row r="26">
      <c r="A26" s="311" t="s">
        <v>83</v>
      </c>
      <c r="B26" s="326"/>
      <c r="C26" s="313">
        <f t="shared" ref="C26:X26" si="4">C6-B6</f>
        <v>12737</v>
      </c>
      <c r="D26" s="313">
        <f t="shared" si="4"/>
        <v>13780</v>
      </c>
      <c r="E26" s="313">
        <f t="shared" si="4"/>
        <v>13239</v>
      </c>
      <c r="F26" s="313">
        <f t="shared" si="4"/>
        <v>9232</v>
      </c>
      <c r="G26" s="313">
        <f t="shared" si="4"/>
        <v>9565</v>
      </c>
      <c r="H26" s="313">
        <f t="shared" si="4"/>
        <v>10830</v>
      </c>
      <c r="I26" s="313">
        <f t="shared" si="4"/>
        <v>10087</v>
      </c>
      <c r="J26" s="313">
        <f t="shared" si="4"/>
        <v>10664</v>
      </c>
      <c r="K26" s="313">
        <f t="shared" si="4"/>
        <v>10921</v>
      </c>
      <c r="L26" s="313">
        <f t="shared" si="4"/>
        <v>11722</v>
      </c>
      <c r="M26" s="313">
        <f t="shared" si="4"/>
        <v>14572</v>
      </c>
      <c r="N26" s="313">
        <f t="shared" si="4"/>
        <v>16115</v>
      </c>
      <c r="O26" s="313">
        <f t="shared" si="4"/>
        <v>18468</v>
      </c>
      <c r="P26" s="313">
        <f t="shared" si="4"/>
        <v>15993</v>
      </c>
      <c r="Q26" s="313">
        <f t="shared" si="4"/>
        <v>17739</v>
      </c>
      <c r="R26" s="313">
        <f t="shared" si="4"/>
        <v>16826</v>
      </c>
      <c r="S26" s="313">
        <f t="shared" si="4"/>
        <v>14421</v>
      </c>
      <c r="T26" s="313">
        <f t="shared" si="4"/>
        <v>11098</v>
      </c>
      <c r="U26" s="313">
        <f t="shared" si="4"/>
        <v>12242</v>
      </c>
      <c r="V26" s="313">
        <f t="shared" si="4"/>
        <v>12403</v>
      </c>
      <c r="W26" s="313">
        <f t="shared" si="4"/>
        <v>15334</v>
      </c>
      <c r="X26" s="313">
        <f t="shared" si="4"/>
        <v>19326</v>
      </c>
      <c r="Y26" s="306"/>
      <c r="Z26" s="306"/>
      <c r="AA26" s="306"/>
      <c r="AB26" s="306"/>
      <c r="AC26" s="306"/>
    </row>
    <row r="27">
      <c r="A27" s="311" t="s">
        <v>84</v>
      </c>
      <c r="B27" s="325"/>
      <c r="C27" s="313">
        <f t="shared" ref="C27:X27" si="5">C7-B7</f>
        <v>21664</v>
      </c>
      <c r="D27" s="313">
        <f t="shared" si="5"/>
        <v>20659</v>
      </c>
      <c r="E27" s="313">
        <f t="shared" si="5"/>
        <v>17452</v>
      </c>
      <c r="F27" s="313">
        <f t="shared" si="5"/>
        <v>10064</v>
      </c>
      <c r="G27" s="313">
        <f t="shared" si="5"/>
        <v>13059</v>
      </c>
      <c r="H27" s="313">
        <f t="shared" si="5"/>
        <v>10330</v>
      </c>
      <c r="I27" s="313">
        <f t="shared" si="5"/>
        <v>8638</v>
      </c>
      <c r="J27" s="313">
        <f t="shared" si="5"/>
        <v>11615</v>
      </c>
      <c r="K27" s="313">
        <f t="shared" si="5"/>
        <v>11166</v>
      </c>
      <c r="L27" s="313">
        <f t="shared" si="5"/>
        <v>10839</v>
      </c>
      <c r="M27" s="313">
        <f t="shared" si="5"/>
        <v>9790</v>
      </c>
      <c r="N27" s="313">
        <f t="shared" si="5"/>
        <v>11881</v>
      </c>
      <c r="O27" s="313">
        <f t="shared" si="5"/>
        <v>12580</v>
      </c>
      <c r="P27" s="313">
        <f t="shared" si="5"/>
        <v>12680</v>
      </c>
      <c r="Q27" s="313">
        <f t="shared" si="5"/>
        <v>11911</v>
      </c>
      <c r="R27" s="313">
        <f t="shared" si="5"/>
        <v>10921</v>
      </c>
      <c r="S27" s="313">
        <f t="shared" si="5"/>
        <v>16690</v>
      </c>
      <c r="T27" s="313">
        <f t="shared" si="5"/>
        <v>11514</v>
      </c>
      <c r="U27" s="313">
        <f t="shared" si="5"/>
        <v>12350</v>
      </c>
      <c r="V27" s="313">
        <f t="shared" si="5"/>
        <v>13649</v>
      </c>
      <c r="W27" s="313">
        <f t="shared" si="5"/>
        <v>17611</v>
      </c>
      <c r="X27" s="313">
        <f t="shared" si="5"/>
        <v>23665</v>
      </c>
      <c r="Y27" s="306"/>
      <c r="Z27" s="306"/>
      <c r="AA27" s="306"/>
      <c r="AB27" s="306"/>
      <c r="AC27" s="306"/>
    </row>
    <row r="28">
      <c r="A28" s="311" t="s">
        <v>85</v>
      </c>
      <c r="B28" s="326"/>
      <c r="C28" s="313">
        <f t="shared" ref="C28:X28" si="6">C8-B8</f>
        <v>5613</v>
      </c>
      <c r="D28" s="313">
        <f t="shared" si="6"/>
        <v>5175</v>
      </c>
      <c r="E28" s="313">
        <f t="shared" si="6"/>
        <v>4865</v>
      </c>
      <c r="F28" s="313">
        <f t="shared" si="6"/>
        <v>7410</v>
      </c>
      <c r="G28" s="313">
        <f t="shared" si="6"/>
        <v>8557</v>
      </c>
      <c r="H28" s="313">
        <f t="shared" si="6"/>
        <v>10660</v>
      </c>
      <c r="I28" s="313">
        <f t="shared" si="6"/>
        <v>9889</v>
      </c>
      <c r="J28" s="313">
        <f t="shared" si="6"/>
        <v>9361</v>
      </c>
      <c r="K28" s="313">
        <f t="shared" si="6"/>
        <v>10449</v>
      </c>
      <c r="L28" s="313">
        <f t="shared" si="6"/>
        <v>9570</v>
      </c>
      <c r="M28" s="313">
        <f t="shared" si="6"/>
        <v>9536</v>
      </c>
      <c r="N28" s="313">
        <f t="shared" si="6"/>
        <v>10122</v>
      </c>
      <c r="O28" s="313">
        <f t="shared" si="6"/>
        <v>10681</v>
      </c>
      <c r="P28" s="313">
        <f t="shared" si="6"/>
        <v>11644</v>
      </c>
      <c r="Q28" s="313">
        <f t="shared" si="6"/>
        <v>12437</v>
      </c>
      <c r="R28" s="313">
        <f t="shared" si="6"/>
        <v>11197</v>
      </c>
      <c r="S28" s="313">
        <f t="shared" si="6"/>
        <v>12651</v>
      </c>
      <c r="T28" s="313">
        <f t="shared" si="6"/>
        <v>8935</v>
      </c>
      <c r="U28" s="313">
        <f t="shared" si="6"/>
        <v>9595</v>
      </c>
      <c r="V28" s="313">
        <f t="shared" si="6"/>
        <v>10738</v>
      </c>
      <c r="W28" s="313">
        <f t="shared" si="6"/>
        <v>12604</v>
      </c>
      <c r="X28" s="313">
        <f t="shared" si="6"/>
        <v>15728</v>
      </c>
      <c r="Y28" s="306"/>
      <c r="Z28" s="306"/>
      <c r="AA28" s="306"/>
      <c r="AB28" s="306"/>
      <c r="AC28" s="306"/>
    </row>
    <row r="29">
      <c r="A29" s="311" t="s">
        <v>86</v>
      </c>
      <c r="B29" s="325"/>
      <c r="C29" s="313">
        <f t="shared" ref="C29:X29" si="7">C9-B9</f>
        <v>8574</v>
      </c>
      <c r="D29" s="313">
        <f t="shared" si="7"/>
        <v>7906</v>
      </c>
      <c r="E29" s="313">
        <f t="shared" si="7"/>
        <v>8962</v>
      </c>
      <c r="F29" s="313">
        <f t="shared" si="7"/>
        <v>11943</v>
      </c>
      <c r="G29" s="313">
        <f t="shared" si="7"/>
        <v>7818</v>
      </c>
      <c r="H29" s="313">
        <f t="shared" si="7"/>
        <v>10352</v>
      </c>
      <c r="I29" s="313">
        <f t="shared" si="7"/>
        <v>9649</v>
      </c>
      <c r="J29" s="313">
        <f t="shared" si="7"/>
        <v>9582</v>
      </c>
      <c r="K29" s="313">
        <f t="shared" si="7"/>
        <v>7870</v>
      </c>
      <c r="L29" s="313">
        <f t="shared" si="7"/>
        <v>9514</v>
      </c>
      <c r="M29" s="313">
        <f t="shared" si="7"/>
        <v>9656</v>
      </c>
      <c r="N29" s="313">
        <f t="shared" si="7"/>
        <v>10794</v>
      </c>
      <c r="O29" s="313">
        <f t="shared" si="7"/>
        <v>11745</v>
      </c>
      <c r="P29" s="313">
        <f t="shared" si="7"/>
        <v>13693</v>
      </c>
      <c r="Q29" s="313">
        <f t="shared" si="7"/>
        <v>16064</v>
      </c>
      <c r="R29" s="313">
        <f t="shared" si="7"/>
        <v>16687</v>
      </c>
      <c r="S29" s="313">
        <f t="shared" si="7"/>
        <v>14604</v>
      </c>
      <c r="T29" s="313">
        <f t="shared" si="7"/>
        <v>12700</v>
      </c>
      <c r="U29" s="313">
        <f t="shared" si="7"/>
        <v>13179</v>
      </c>
      <c r="V29" s="313">
        <f t="shared" si="7"/>
        <v>13652</v>
      </c>
      <c r="W29" s="313">
        <f t="shared" si="7"/>
        <v>14895</v>
      </c>
      <c r="X29" s="313">
        <f t="shared" si="7"/>
        <v>19842</v>
      </c>
      <c r="Y29" s="306"/>
      <c r="Z29" s="306"/>
      <c r="AA29" s="306"/>
      <c r="AB29" s="306"/>
      <c r="AC29" s="306"/>
    </row>
    <row r="30">
      <c r="A30" s="311" t="s">
        <v>87</v>
      </c>
      <c r="B30" s="326"/>
      <c r="C30" s="313">
        <f t="shared" ref="C30:X30" si="8">C10-B10</f>
        <v>11851</v>
      </c>
      <c r="D30" s="313">
        <f t="shared" si="8"/>
        <v>12303</v>
      </c>
      <c r="E30" s="313">
        <f t="shared" si="8"/>
        <v>12565</v>
      </c>
      <c r="F30" s="313">
        <f t="shared" si="8"/>
        <v>11275</v>
      </c>
      <c r="G30" s="313">
        <f t="shared" si="8"/>
        <v>8851</v>
      </c>
      <c r="H30" s="313">
        <f t="shared" si="8"/>
        <v>11247</v>
      </c>
      <c r="I30" s="313">
        <f t="shared" si="8"/>
        <v>7913</v>
      </c>
      <c r="J30" s="313">
        <f t="shared" si="8"/>
        <v>7730</v>
      </c>
      <c r="K30" s="313">
        <f t="shared" si="8"/>
        <v>21639</v>
      </c>
      <c r="L30" s="313">
        <f t="shared" si="8"/>
        <v>9520</v>
      </c>
      <c r="M30" s="313">
        <f t="shared" si="8"/>
        <v>9871</v>
      </c>
      <c r="N30" s="313">
        <f t="shared" si="8"/>
        <v>10667</v>
      </c>
      <c r="O30" s="313">
        <f t="shared" si="8"/>
        <v>12438</v>
      </c>
      <c r="P30" s="313">
        <f t="shared" si="8"/>
        <v>11776</v>
      </c>
      <c r="Q30" s="313">
        <f t="shared" si="8"/>
        <v>13038</v>
      </c>
      <c r="R30" s="313">
        <f t="shared" si="8"/>
        <v>7806</v>
      </c>
      <c r="S30" s="313">
        <f t="shared" si="8"/>
        <v>15446</v>
      </c>
      <c r="T30" s="313">
        <f t="shared" si="8"/>
        <v>10627</v>
      </c>
      <c r="U30" s="313">
        <f t="shared" si="8"/>
        <v>9219</v>
      </c>
      <c r="V30" s="313">
        <f t="shared" si="8"/>
        <v>9842</v>
      </c>
      <c r="W30" s="313">
        <f t="shared" si="8"/>
        <v>12992</v>
      </c>
      <c r="X30" s="313">
        <f t="shared" si="8"/>
        <v>17162</v>
      </c>
      <c r="Y30" s="306"/>
      <c r="Z30" s="306"/>
      <c r="AA30" s="306"/>
      <c r="AB30" s="306"/>
      <c r="AC30" s="306"/>
    </row>
    <row r="31">
      <c r="A31" s="311" t="s">
        <v>88</v>
      </c>
      <c r="B31" s="325"/>
      <c r="C31" s="313">
        <f t="shared" ref="C31:X31" si="9">C11-B11</f>
        <v>2182</v>
      </c>
      <c r="D31" s="313">
        <f t="shared" si="9"/>
        <v>2040</v>
      </c>
      <c r="E31" s="313">
        <f t="shared" si="9"/>
        <v>1821</v>
      </c>
      <c r="F31" s="313">
        <f t="shared" si="9"/>
        <v>1668</v>
      </c>
      <c r="G31" s="313">
        <f t="shared" si="9"/>
        <v>2010</v>
      </c>
      <c r="H31" s="313">
        <f t="shared" si="9"/>
        <v>2339</v>
      </c>
      <c r="I31" s="313">
        <f t="shared" si="9"/>
        <v>2861</v>
      </c>
      <c r="J31" s="313">
        <f t="shared" si="9"/>
        <v>2356</v>
      </c>
      <c r="K31" s="313">
        <f t="shared" si="9"/>
        <v>2692</v>
      </c>
      <c r="L31" s="313">
        <f t="shared" si="9"/>
        <v>3511</v>
      </c>
      <c r="M31" s="313">
        <f t="shared" si="9"/>
        <v>2832</v>
      </c>
      <c r="N31" s="313">
        <f t="shared" si="9"/>
        <v>2898</v>
      </c>
      <c r="O31" s="313">
        <f t="shared" si="9"/>
        <v>3282</v>
      </c>
      <c r="P31" s="313">
        <f t="shared" si="9"/>
        <v>3174</v>
      </c>
      <c r="Q31" s="313">
        <f t="shared" si="9"/>
        <v>2891</v>
      </c>
      <c r="R31" s="313">
        <f t="shared" si="9"/>
        <v>2996</v>
      </c>
      <c r="S31" s="313">
        <f t="shared" si="9"/>
        <v>2381</v>
      </c>
      <c r="T31" s="313">
        <f t="shared" si="9"/>
        <v>1432</v>
      </c>
      <c r="U31" s="313">
        <f t="shared" si="9"/>
        <v>2105</v>
      </c>
      <c r="V31" s="313">
        <f t="shared" si="9"/>
        <v>3512</v>
      </c>
      <c r="W31" s="313">
        <f t="shared" si="9"/>
        <v>1486</v>
      </c>
      <c r="X31" s="313">
        <f t="shared" si="9"/>
        <v>2422</v>
      </c>
      <c r="Y31" s="306"/>
      <c r="Z31" s="306"/>
      <c r="AA31" s="306"/>
      <c r="AB31" s="306"/>
      <c r="AC31" s="306"/>
    </row>
    <row r="32">
      <c r="A32" s="311" t="s">
        <v>89</v>
      </c>
      <c r="B32" s="326"/>
      <c r="C32" s="313">
        <f t="shared" ref="C32:X32" si="10">C12-B12</f>
        <v>8463</v>
      </c>
      <c r="D32" s="313">
        <f t="shared" si="10"/>
        <v>9257</v>
      </c>
      <c r="E32" s="313">
        <f t="shared" si="10"/>
        <v>11309</v>
      </c>
      <c r="F32" s="313">
        <f t="shared" si="10"/>
        <v>5059</v>
      </c>
      <c r="G32" s="313">
        <f t="shared" si="10"/>
        <v>4632</v>
      </c>
      <c r="H32" s="313">
        <f t="shared" si="10"/>
        <v>6173</v>
      </c>
      <c r="I32" s="313">
        <f t="shared" si="10"/>
        <v>7119</v>
      </c>
      <c r="J32" s="313">
        <f t="shared" si="10"/>
        <v>6556</v>
      </c>
      <c r="K32" s="313">
        <f t="shared" si="10"/>
        <v>6352</v>
      </c>
      <c r="L32" s="313">
        <f t="shared" si="10"/>
        <v>6535</v>
      </c>
      <c r="M32" s="313">
        <f t="shared" si="10"/>
        <v>6949</v>
      </c>
      <c r="N32" s="313">
        <f t="shared" si="10"/>
        <v>7062</v>
      </c>
      <c r="O32" s="313">
        <f t="shared" si="10"/>
        <v>7117</v>
      </c>
      <c r="P32" s="313">
        <f t="shared" si="10"/>
        <v>7647</v>
      </c>
      <c r="Q32" s="313">
        <f t="shared" si="10"/>
        <v>9674</v>
      </c>
      <c r="R32" s="313">
        <f t="shared" si="10"/>
        <v>9397</v>
      </c>
      <c r="S32" s="313">
        <f t="shared" si="10"/>
        <v>7523</v>
      </c>
      <c r="T32" s="313">
        <f t="shared" si="10"/>
        <v>8129</v>
      </c>
      <c r="U32" s="313">
        <f t="shared" si="10"/>
        <v>9825</v>
      </c>
      <c r="V32" s="313">
        <f t="shared" si="10"/>
        <v>10262</v>
      </c>
      <c r="W32" s="313">
        <f t="shared" si="10"/>
        <v>14137</v>
      </c>
      <c r="X32" s="313">
        <f t="shared" si="10"/>
        <v>16428</v>
      </c>
      <c r="Y32" s="306"/>
      <c r="Z32" s="306"/>
      <c r="AA32" s="306"/>
      <c r="AB32" s="306"/>
      <c r="AC32" s="306"/>
    </row>
    <row r="33">
      <c r="A33" s="311" t="s">
        <v>90</v>
      </c>
      <c r="B33" s="325"/>
      <c r="C33" s="313">
        <f t="shared" ref="C33:X33" si="11">C13-B13</f>
        <v>5591</v>
      </c>
      <c r="D33" s="313">
        <f t="shared" si="11"/>
        <v>5052</v>
      </c>
      <c r="E33" s="313">
        <f t="shared" si="11"/>
        <v>5827</v>
      </c>
      <c r="F33" s="313">
        <f t="shared" si="11"/>
        <v>5197</v>
      </c>
      <c r="G33" s="313">
        <f t="shared" si="11"/>
        <v>4156</v>
      </c>
      <c r="H33" s="313">
        <f t="shared" si="11"/>
        <v>5785</v>
      </c>
      <c r="I33" s="313">
        <f t="shared" si="11"/>
        <v>6169</v>
      </c>
      <c r="J33" s="313">
        <f t="shared" si="11"/>
        <v>5085</v>
      </c>
      <c r="K33" s="313">
        <f t="shared" si="11"/>
        <v>6166</v>
      </c>
      <c r="L33" s="313">
        <f t="shared" si="11"/>
        <v>6085</v>
      </c>
      <c r="M33" s="313">
        <f t="shared" si="11"/>
        <v>5013</v>
      </c>
      <c r="N33" s="313">
        <f t="shared" si="11"/>
        <v>5944</v>
      </c>
      <c r="O33" s="313">
        <f t="shared" si="11"/>
        <v>6345</v>
      </c>
      <c r="P33" s="313">
        <f t="shared" si="11"/>
        <v>5587</v>
      </c>
      <c r="Q33" s="313">
        <f t="shared" si="11"/>
        <v>6068</v>
      </c>
      <c r="R33" s="313">
        <f t="shared" si="11"/>
        <v>6351</v>
      </c>
      <c r="S33" s="313">
        <f t="shared" si="11"/>
        <v>5510</v>
      </c>
      <c r="T33" s="313">
        <f t="shared" si="11"/>
        <v>5013</v>
      </c>
      <c r="U33" s="313">
        <f t="shared" si="11"/>
        <v>5219</v>
      </c>
      <c r="V33" s="313">
        <f t="shared" si="11"/>
        <v>5461</v>
      </c>
      <c r="W33" s="313">
        <f t="shared" si="11"/>
        <v>8558</v>
      </c>
      <c r="X33" s="313">
        <f t="shared" si="11"/>
        <v>10569</v>
      </c>
      <c r="Y33" s="306"/>
      <c r="Z33" s="306"/>
      <c r="AA33" s="306"/>
      <c r="AB33" s="306"/>
      <c r="AC33" s="306"/>
    </row>
    <row r="34">
      <c r="A34" s="311" t="s">
        <v>91</v>
      </c>
      <c r="B34" s="326"/>
      <c r="C34" s="313">
        <f t="shared" ref="C34:X34" si="12">C14-B14</f>
        <v>803</v>
      </c>
      <c r="D34" s="313">
        <f t="shared" si="12"/>
        <v>734</v>
      </c>
      <c r="E34" s="313">
        <f t="shared" si="12"/>
        <v>1013</v>
      </c>
      <c r="F34" s="313">
        <f t="shared" si="12"/>
        <v>1169</v>
      </c>
      <c r="G34" s="313">
        <f t="shared" si="12"/>
        <v>1115</v>
      </c>
      <c r="H34" s="313">
        <f t="shared" si="12"/>
        <v>1339</v>
      </c>
      <c r="I34" s="313">
        <f t="shared" si="12"/>
        <v>1422</v>
      </c>
      <c r="J34" s="313">
        <f t="shared" si="12"/>
        <v>1311</v>
      </c>
      <c r="K34" s="313">
        <f t="shared" si="12"/>
        <v>1222</v>
      </c>
      <c r="L34" s="313">
        <f t="shared" si="12"/>
        <v>1190</v>
      </c>
      <c r="M34" s="313">
        <f t="shared" si="12"/>
        <v>1224</v>
      </c>
      <c r="N34" s="313">
        <f t="shared" si="12"/>
        <v>1420</v>
      </c>
      <c r="O34" s="313">
        <f t="shared" si="12"/>
        <v>1826</v>
      </c>
      <c r="P34" s="313">
        <f t="shared" si="12"/>
        <v>2072</v>
      </c>
      <c r="Q34" s="313">
        <f t="shared" si="12"/>
        <v>2000</v>
      </c>
      <c r="R34" s="313">
        <f t="shared" si="12"/>
        <v>1852</v>
      </c>
      <c r="S34" s="313">
        <f t="shared" si="12"/>
        <v>1742</v>
      </c>
      <c r="T34" s="313">
        <f t="shared" si="12"/>
        <v>1883</v>
      </c>
      <c r="U34" s="313">
        <f t="shared" si="12"/>
        <v>1863</v>
      </c>
      <c r="V34" s="313">
        <f t="shared" si="12"/>
        <v>1946</v>
      </c>
      <c r="W34" s="313">
        <f t="shared" si="12"/>
        <v>1766</v>
      </c>
      <c r="X34" s="313">
        <f t="shared" si="12"/>
        <v>2372</v>
      </c>
      <c r="Y34" s="306"/>
      <c r="Z34" s="306"/>
      <c r="AA34" s="306"/>
      <c r="AB34" s="306"/>
      <c r="AC34" s="306"/>
    </row>
    <row r="35">
      <c r="A35" s="315" t="s">
        <v>147</v>
      </c>
      <c r="B35" s="325"/>
      <c r="C35" s="327" t="s">
        <v>148</v>
      </c>
      <c r="D35" s="328"/>
      <c r="E35" s="328"/>
      <c r="F35" s="328"/>
      <c r="G35" s="328"/>
      <c r="H35" s="328"/>
      <c r="I35" s="328"/>
      <c r="J35" s="328"/>
      <c r="K35" s="328"/>
      <c r="L35" s="328"/>
      <c r="M35" s="328"/>
      <c r="N35" s="328"/>
      <c r="O35" s="329"/>
      <c r="P35" s="313">
        <f t="shared" ref="P35:X35" si="13">P15-O15</f>
        <v>3481</v>
      </c>
      <c r="Q35" s="313">
        <f t="shared" si="13"/>
        <v>3617</v>
      </c>
      <c r="R35" s="313">
        <f t="shared" si="13"/>
        <v>4443</v>
      </c>
      <c r="S35" s="313">
        <f t="shared" si="13"/>
        <v>3972</v>
      </c>
      <c r="T35" s="313">
        <f t="shared" si="13"/>
        <v>3225</v>
      </c>
      <c r="U35" s="313">
        <f t="shared" si="13"/>
        <v>3027</v>
      </c>
      <c r="V35" s="313">
        <f t="shared" si="13"/>
        <v>4058</v>
      </c>
      <c r="W35" s="313">
        <f t="shared" si="13"/>
        <v>5944</v>
      </c>
      <c r="X35" s="313">
        <f t="shared" si="13"/>
        <v>8835</v>
      </c>
      <c r="Y35" s="306"/>
      <c r="Z35" s="306"/>
      <c r="AA35" s="306"/>
      <c r="AB35" s="306"/>
      <c r="AC35" s="306"/>
    </row>
    <row r="36">
      <c r="A36" s="311" t="s">
        <v>93</v>
      </c>
      <c r="B36" s="326"/>
      <c r="C36" s="313">
        <f t="shared" ref="C36:X36" si="14">C16-B16</f>
        <v>2554</v>
      </c>
      <c r="D36" s="313">
        <f t="shared" si="14"/>
        <v>2299</v>
      </c>
      <c r="E36" s="313">
        <f t="shared" si="14"/>
        <v>2887</v>
      </c>
      <c r="F36" s="313">
        <f t="shared" si="14"/>
        <v>3604</v>
      </c>
      <c r="G36" s="313">
        <f t="shared" si="14"/>
        <v>3594</v>
      </c>
      <c r="H36" s="313">
        <f t="shared" si="14"/>
        <v>3910</v>
      </c>
      <c r="I36" s="313">
        <f t="shared" si="14"/>
        <v>4006</v>
      </c>
      <c r="J36" s="313">
        <f t="shared" si="14"/>
        <v>3932</v>
      </c>
      <c r="K36" s="313">
        <f t="shared" si="14"/>
        <v>3676</v>
      </c>
      <c r="L36" s="313">
        <f t="shared" si="14"/>
        <v>3145</v>
      </c>
      <c r="M36" s="313">
        <f t="shared" si="14"/>
        <v>2597</v>
      </c>
      <c r="N36" s="313">
        <f t="shared" si="14"/>
        <v>3155</v>
      </c>
      <c r="O36" s="313">
        <f t="shared" si="14"/>
        <v>3435</v>
      </c>
      <c r="P36" s="313">
        <f t="shared" si="14"/>
        <v>2960</v>
      </c>
      <c r="Q36" s="313">
        <f t="shared" si="14"/>
        <v>3509</v>
      </c>
      <c r="R36" s="313">
        <f t="shared" si="14"/>
        <v>3339</v>
      </c>
      <c r="S36" s="313">
        <f t="shared" si="14"/>
        <v>3554</v>
      </c>
      <c r="T36" s="313">
        <f t="shared" si="14"/>
        <v>3209</v>
      </c>
      <c r="U36" s="313">
        <f t="shared" si="14"/>
        <v>3048</v>
      </c>
      <c r="V36" s="313">
        <f t="shared" si="14"/>
        <v>3547</v>
      </c>
      <c r="W36" s="313">
        <f t="shared" si="14"/>
        <v>6257</v>
      </c>
      <c r="X36" s="313">
        <f t="shared" si="14"/>
        <v>4926</v>
      </c>
      <c r="Y36" s="306"/>
      <c r="Z36" s="306"/>
      <c r="AA36" s="306"/>
      <c r="AB36" s="306"/>
      <c r="AC36" s="306"/>
    </row>
    <row r="37">
      <c r="A37" s="311" t="s">
        <v>94</v>
      </c>
      <c r="B37" s="325"/>
      <c r="C37" s="313">
        <f t="shared" ref="C37:X37" si="15">C17-B17</f>
        <v>4244</v>
      </c>
      <c r="D37" s="313">
        <f t="shared" si="15"/>
        <v>3516</v>
      </c>
      <c r="E37" s="313">
        <f t="shared" si="15"/>
        <v>5117</v>
      </c>
      <c r="F37" s="313">
        <f t="shared" si="15"/>
        <v>4203</v>
      </c>
      <c r="G37" s="313">
        <f t="shared" si="15"/>
        <v>4405</v>
      </c>
      <c r="H37" s="313">
        <f t="shared" si="15"/>
        <v>5773</v>
      </c>
      <c r="I37" s="313">
        <f t="shared" si="15"/>
        <v>5853</v>
      </c>
      <c r="J37" s="313">
        <f t="shared" si="15"/>
        <v>5455</v>
      </c>
      <c r="K37" s="313">
        <f t="shared" si="15"/>
        <v>5757</v>
      </c>
      <c r="L37" s="313">
        <f t="shared" si="15"/>
        <v>6315</v>
      </c>
      <c r="M37" s="313">
        <f t="shared" si="15"/>
        <v>6651</v>
      </c>
      <c r="N37" s="313">
        <f t="shared" si="15"/>
        <v>7234</v>
      </c>
      <c r="O37" s="313">
        <f t="shared" si="15"/>
        <v>9222</v>
      </c>
      <c r="P37" s="313">
        <f t="shared" si="15"/>
        <v>7542</v>
      </c>
      <c r="Q37" s="313">
        <f t="shared" si="15"/>
        <v>8482</v>
      </c>
      <c r="R37" s="313">
        <f t="shared" si="15"/>
        <v>8068</v>
      </c>
      <c r="S37" s="313">
        <f t="shared" si="15"/>
        <v>6839</v>
      </c>
      <c r="T37" s="313">
        <f t="shared" si="15"/>
        <v>5252</v>
      </c>
      <c r="U37" s="313">
        <f t="shared" si="15"/>
        <v>8506</v>
      </c>
      <c r="V37" s="313">
        <f t="shared" si="15"/>
        <v>8321</v>
      </c>
      <c r="W37" s="313">
        <f t="shared" si="15"/>
        <v>9541</v>
      </c>
      <c r="X37" s="313">
        <f t="shared" si="15"/>
        <v>11265</v>
      </c>
      <c r="Y37" s="306"/>
      <c r="Z37" s="306"/>
      <c r="AA37" s="306"/>
      <c r="AB37" s="306"/>
      <c r="AC37" s="306"/>
    </row>
    <row r="38">
      <c r="A38" s="311" t="s">
        <v>95</v>
      </c>
      <c r="B38" s="326"/>
      <c r="C38" s="313">
        <f t="shared" ref="C38:X38" si="16">C18-B18</f>
        <v>2881</v>
      </c>
      <c r="D38" s="313">
        <f t="shared" si="16"/>
        <v>3590</v>
      </c>
      <c r="E38" s="313">
        <f t="shared" si="16"/>
        <v>3265</v>
      </c>
      <c r="F38" s="313">
        <f t="shared" si="16"/>
        <v>2426</v>
      </c>
      <c r="G38" s="313">
        <f t="shared" si="16"/>
        <v>2066</v>
      </c>
      <c r="H38" s="313">
        <f t="shared" si="16"/>
        <v>4200</v>
      </c>
      <c r="I38" s="313">
        <f t="shared" si="16"/>
        <v>3597</v>
      </c>
      <c r="J38" s="313">
        <f t="shared" si="16"/>
        <v>3079</v>
      </c>
      <c r="K38" s="313">
        <f t="shared" si="16"/>
        <v>3062</v>
      </c>
      <c r="L38" s="313">
        <f t="shared" si="16"/>
        <v>2819</v>
      </c>
      <c r="M38" s="313">
        <f t="shared" si="16"/>
        <v>3068</v>
      </c>
      <c r="N38" s="313">
        <f t="shared" si="16"/>
        <v>3218</v>
      </c>
      <c r="O38" s="313">
        <f t="shared" si="16"/>
        <v>3451</v>
      </c>
      <c r="P38" s="313">
        <f t="shared" si="16"/>
        <v>4046</v>
      </c>
      <c r="Q38" s="313">
        <f t="shared" si="16"/>
        <v>4125</v>
      </c>
      <c r="R38" s="313">
        <f t="shared" si="16"/>
        <v>3583</v>
      </c>
      <c r="S38" s="313">
        <f t="shared" si="16"/>
        <v>3099</v>
      </c>
      <c r="T38" s="313">
        <f t="shared" si="16"/>
        <v>2822</v>
      </c>
      <c r="U38" s="313">
        <f t="shared" si="16"/>
        <v>2905</v>
      </c>
      <c r="V38" s="313">
        <f t="shared" si="16"/>
        <v>3067</v>
      </c>
      <c r="W38" s="313">
        <f t="shared" si="16"/>
        <v>4160</v>
      </c>
      <c r="X38" s="313">
        <f t="shared" si="16"/>
        <v>5412</v>
      </c>
      <c r="Y38" s="306"/>
      <c r="Z38" s="306"/>
      <c r="AA38" s="306"/>
      <c r="AB38" s="306"/>
      <c r="AC38" s="306"/>
    </row>
    <row r="39">
      <c r="A39" s="318" t="s">
        <v>96</v>
      </c>
      <c r="B39" s="325"/>
      <c r="C39" s="313">
        <f t="shared" ref="C39:X39" si="17">C19-B19</f>
        <v>1704</v>
      </c>
      <c r="D39" s="313">
        <f t="shared" si="17"/>
        <v>1927</v>
      </c>
      <c r="E39" s="313">
        <f t="shared" si="17"/>
        <v>1779</v>
      </c>
      <c r="F39" s="313">
        <f t="shared" si="17"/>
        <v>1746</v>
      </c>
      <c r="G39" s="313">
        <f t="shared" si="17"/>
        <v>1610</v>
      </c>
      <c r="H39" s="313">
        <f t="shared" si="17"/>
        <v>1445</v>
      </c>
      <c r="I39" s="313">
        <f t="shared" si="17"/>
        <v>1182</v>
      </c>
      <c r="J39" s="313">
        <f t="shared" si="17"/>
        <v>1685</v>
      </c>
      <c r="K39" s="313">
        <f t="shared" si="17"/>
        <v>1636</v>
      </c>
      <c r="L39" s="313">
        <f t="shared" si="17"/>
        <v>1842</v>
      </c>
      <c r="M39" s="313">
        <f t="shared" si="17"/>
        <v>1606</v>
      </c>
      <c r="N39" s="313">
        <f t="shared" si="17"/>
        <v>1570</v>
      </c>
      <c r="O39" s="313">
        <f t="shared" si="17"/>
        <v>1490</v>
      </c>
      <c r="P39" s="313">
        <f t="shared" si="17"/>
        <v>1580</v>
      </c>
      <c r="Q39" s="313">
        <f t="shared" si="17"/>
        <v>1629</v>
      </c>
      <c r="R39" s="313">
        <f t="shared" si="17"/>
        <v>1878</v>
      </c>
      <c r="S39" s="313">
        <f t="shared" si="17"/>
        <v>2105</v>
      </c>
      <c r="T39" s="313">
        <f t="shared" si="17"/>
        <v>1627</v>
      </c>
      <c r="U39" s="313">
        <f t="shared" si="17"/>
        <v>1551</v>
      </c>
      <c r="V39" s="313">
        <f t="shared" si="17"/>
        <v>1796</v>
      </c>
      <c r="W39" s="313">
        <f t="shared" si="17"/>
        <v>2281</v>
      </c>
      <c r="X39" s="313">
        <f t="shared" si="17"/>
        <v>2622</v>
      </c>
      <c r="Y39" s="306"/>
      <c r="Z39" s="306"/>
      <c r="AA39" s="306"/>
      <c r="AB39" s="306"/>
      <c r="AC39" s="306"/>
    </row>
    <row r="40">
      <c r="A40" s="321"/>
      <c r="B40" s="330"/>
      <c r="C40" s="322">
        <f t="shared" ref="C40:X40" si="18">SUM(C24:C39)</f>
        <v>135803</v>
      </c>
      <c r="D40" s="322">
        <f t="shared" si="18"/>
        <v>134183</v>
      </c>
      <c r="E40" s="322">
        <f t="shared" si="18"/>
        <v>142540</v>
      </c>
      <c r="F40" s="322">
        <f t="shared" si="18"/>
        <v>123148</v>
      </c>
      <c r="G40" s="322">
        <f t="shared" si="18"/>
        <v>116447</v>
      </c>
      <c r="H40" s="322">
        <f t="shared" si="18"/>
        <v>134009</v>
      </c>
      <c r="I40" s="322">
        <f t="shared" si="18"/>
        <v>120466</v>
      </c>
      <c r="J40" s="322">
        <f t="shared" si="18"/>
        <v>128952</v>
      </c>
      <c r="K40" s="322">
        <f t="shared" si="18"/>
        <v>130911</v>
      </c>
      <c r="L40" s="322">
        <f t="shared" si="18"/>
        <v>121680</v>
      </c>
      <c r="M40" s="322">
        <f t="shared" si="18"/>
        <v>121707</v>
      </c>
      <c r="N40" s="322">
        <f t="shared" si="18"/>
        <v>135942</v>
      </c>
      <c r="O40" s="322">
        <f t="shared" si="18"/>
        <v>159641</v>
      </c>
      <c r="P40" s="322">
        <f t="shared" si="18"/>
        <v>151692</v>
      </c>
      <c r="Q40" s="322">
        <f t="shared" si="18"/>
        <v>166608</v>
      </c>
      <c r="R40" s="322">
        <f t="shared" si="18"/>
        <v>158611</v>
      </c>
      <c r="S40" s="322">
        <f t="shared" si="18"/>
        <v>155891</v>
      </c>
      <c r="T40" s="322">
        <f t="shared" si="18"/>
        <v>128097</v>
      </c>
      <c r="U40" s="322">
        <f t="shared" si="18"/>
        <v>135852</v>
      </c>
      <c r="V40" s="322">
        <f t="shared" si="18"/>
        <v>147848</v>
      </c>
      <c r="W40" s="322">
        <f t="shared" si="18"/>
        <v>184285</v>
      </c>
      <c r="X40" s="322">
        <f t="shared" si="18"/>
        <v>226684</v>
      </c>
      <c r="Y40" s="306"/>
      <c r="Z40" s="306"/>
      <c r="AA40" s="306"/>
      <c r="AB40" s="306"/>
      <c r="AC40" s="306"/>
    </row>
    <row r="41">
      <c r="B41" s="322"/>
      <c r="C41" s="322"/>
      <c r="D41" s="306"/>
      <c r="E41" s="306"/>
      <c r="F41" s="306"/>
      <c r="G41" s="306"/>
      <c r="H41" s="306"/>
      <c r="I41" s="306"/>
      <c r="J41" s="306"/>
      <c r="K41" s="306"/>
      <c r="L41" s="306"/>
      <c r="M41" s="306"/>
      <c r="N41" s="306"/>
      <c r="O41" s="306"/>
      <c r="P41" s="306"/>
      <c r="Q41" s="306"/>
      <c r="R41" s="306"/>
      <c r="S41" s="306"/>
      <c r="T41" s="306"/>
      <c r="U41" s="306"/>
      <c r="V41" s="306"/>
      <c r="W41" s="306"/>
      <c r="X41" s="306"/>
      <c r="Y41" s="306"/>
      <c r="Z41" s="306"/>
      <c r="AA41" s="306"/>
      <c r="AB41" s="306"/>
      <c r="AC41" s="306"/>
    </row>
    <row r="42">
      <c r="B42" s="307" t="s">
        <v>149</v>
      </c>
      <c r="G42" s="306"/>
      <c r="H42" s="306"/>
      <c r="I42" s="306"/>
      <c r="J42" s="306"/>
      <c r="K42" s="306"/>
      <c r="L42" s="306"/>
      <c r="M42" s="306"/>
      <c r="N42" s="306"/>
      <c r="O42" s="306"/>
      <c r="P42" s="306"/>
      <c r="Q42" s="306"/>
      <c r="R42" s="306"/>
      <c r="S42" s="306"/>
      <c r="T42" s="306"/>
      <c r="U42" s="306"/>
      <c r="V42" s="306"/>
      <c r="W42" s="306"/>
      <c r="X42" s="306"/>
      <c r="Y42" s="306"/>
      <c r="Z42" s="306"/>
      <c r="AA42" s="306"/>
      <c r="AB42" s="306"/>
      <c r="AC42" s="306"/>
    </row>
    <row r="43">
      <c r="A43" s="308" t="s">
        <v>67</v>
      </c>
      <c r="B43" s="309">
        <v>43962.0</v>
      </c>
      <c r="C43" s="309">
        <v>43969.0</v>
      </c>
      <c r="D43" s="309">
        <v>43976.0</v>
      </c>
      <c r="E43" s="309">
        <v>43983.0</v>
      </c>
      <c r="F43" s="309">
        <v>43990.0</v>
      </c>
      <c r="G43" s="309">
        <v>43997.0</v>
      </c>
      <c r="H43" s="309">
        <v>44004.0</v>
      </c>
      <c r="I43" s="309">
        <v>44011.0</v>
      </c>
      <c r="J43" s="309">
        <v>44018.0</v>
      </c>
      <c r="K43" s="309">
        <v>44025.0</v>
      </c>
      <c r="L43" s="309">
        <v>44032.0</v>
      </c>
      <c r="M43" s="309">
        <v>44039.0</v>
      </c>
      <c r="N43" s="309">
        <v>44046.0</v>
      </c>
      <c r="O43" s="309">
        <v>44053.0</v>
      </c>
      <c r="P43" s="309">
        <v>44060.0</v>
      </c>
      <c r="Q43" s="309">
        <v>44067.0</v>
      </c>
      <c r="R43" s="310">
        <v>44074.0</v>
      </c>
      <c r="S43" s="310">
        <v>44081.0</v>
      </c>
      <c r="T43" s="310">
        <v>44088.0</v>
      </c>
      <c r="U43" s="310">
        <v>44095.0</v>
      </c>
      <c r="V43" s="310">
        <v>44102.0</v>
      </c>
      <c r="W43" s="310">
        <v>44109.0</v>
      </c>
      <c r="X43" s="310">
        <v>44116.0</v>
      </c>
      <c r="Y43" s="306"/>
      <c r="Z43" s="306"/>
      <c r="AA43" s="306"/>
      <c r="AB43" s="306"/>
      <c r="AC43" s="306"/>
    </row>
    <row r="44">
      <c r="A44" s="331" t="s">
        <v>81</v>
      </c>
      <c r="B44" s="332">
        <v>3569.0</v>
      </c>
      <c r="C44" s="333">
        <v>5547.0</v>
      </c>
      <c r="D44" s="333">
        <v>7143.0</v>
      </c>
      <c r="E44" s="333">
        <v>8451.0</v>
      </c>
      <c r="F44" s="333">
        <v>9968.0</v>
      </c>
      <c r="G44" s="333">
        <v>11033.0</v>
      </c>
      <c r="H44" s="333">
        <v>11958.0</v>
      </c>
      <c r="I44" s="333">
        <v>12605.0</v>
      </c>
      <c r="J44" s="333">
        <v>13315.0</v>
      </c>
      <c r="K44" s="333">
        <v>13873.0</v>
      </c>
      <c r="L44" s="333">
        <f>'Wzrost w województwach'!EJ32</f>
        <v>14421</v>
      </c>
      <c r="M44" s="333">
        <f>'Wzrost w województwach'!EQ32</f>
        <v>15439</v>
      </c>
      <c r="N44" s="333">
        <f>'Wzrost w województwach'!EX32</f>
        <v>16721</v>
      </c>
      <c r="O44" s="333">
        <f>'Wzrost w województwach'!FE32</f>
        <v>17946</v>
      </c>
      <c r="P44" s="333">
        <f>'Wzrost w województwach'!FL32</f>
        <v>18877</v>
      </c>
      <c r="Q44" s="333">
        <f>'Wzrost w województwach'!FS32</f>
        <v>19814</v>
      </c>
      <c r="R44" s="333">
        <f>'Wzrost w województwach'!FZ32</f>
        <v>20497</v>
      </c>
      <c r="S44" s="333">
        <f>'Wzrost w województwach'!GG32</f>
        <v>20852</v>
      </c>
      <c r="T44" s="333">
        <f>'Wzrost w województwach'!GN32</f>
        <v>21227</v>
      </c>
      <c r="U44" s="333">
        <f>'Wzrost w województwach'!GU32</f>
        <v>21663</v>
      </c>
      <c r="V44" s="333">
        <f>'Wzrost w województwach'!HB32</f>
        <v>22370</v>
      </c>
      <c r="W44" s="333">
        <f>'Wzrost w województwach'!HI32</f>
        <v>23415</v>
      </c>
      <c r="X44" s="333">
        <f>'Wzrost w województwach'!HP32</f>
        <v>25812</v>
      </c>
      <c r="Y44" s="306"/>
      <c r="Z44" s="306"/>
      <c r="AA44" s="306"/>
      <c r="AB44" s="306"/>
      <c r="AC44" s="306"/>
    </row>
    <row r="45">
      <c r="A45" s="331" t="s">
        <v>82</v>
      </c>
      <c r="B45" s="332">
        <v>2791.0</v>
      </c>
      <c r="C45" s="333">
        <v>3003.0</v>
      </c>
      <c r="D45" s="333">
        <v>3283.0</v>
      </c>
      <c r="E45" s="333">
        <v>3628.0</v>
      </c>
      <c r="F45" s="333">
        <v>3953.0</v>
      </c>
      <c r="G45" s="333">
        <v>4414.0</v>
      </c>
      <c r="H45" s="333">
        <v>4759.0</v>
      </c>
      <c r="I45" s="333">
        <v>5002.0</v>
      </c>
      <c r="J45" s="333">
        <v>5208.0</v>
      </c>
      <c r="K45" s="333">
        <v>5449.0</v>
      </c>
      <c r="L45" s="333">
        <f>'Wzrost w województwach'!EJ33</f>
        <v>5704</v>
      </c>
      <c r="M45" s="333">
        <f>'Wzrost w województwach'!EQ33</f>
        <v>6119</v>
      </c>
      <c r="N45" s="333">
        <f>'Wzrost w województwach'!EX33</f>
        <v>6636</v>
      </c>
      <c r="O45" s="333">
        <f>'Wzrost w województwach'!FE33</f>
        <v>7247</v>
      </c>
      <c r="P45" s="333">
        <f>'Wzrost w województwach'!FL33</f>
        <v>7983</v>
      </c>
      <c r="Q45" s="333">
        <f>'Wzrost w województwach'!FS33</f>
        <v>8666</v>
      </c>
      <c r="R45" s="333">
        <f>'Wzrost w województwach'!FZ33</f>
        <v>9370</v>
      </c>
      <c r="S45" s="333">
        <f>'Wzrost w województwach'!GG33</f>
        <v>9958</v>
      </c>
      <c r="T45" s="333">
        <f>'Wzrost w województwach'!GN33</f>
        <v>10427</v>
      </c>
      <c r="U45" s="333">
        <f>'Wzrost w województwach'!GU33</f>
        <v>11223</v>
      </c>
      <c r="V45" s="333">
        <f>'Wzrost w województwach'!HB33</f>
        <v>12430</v>
      </c>
      <c r="W45" s="333">
        <f>'Wzrost w województwach'!HI33</f>
        <v>14031</v>
      </c>
      <c r="X45" s="333">
        <f>'Wzrost w województwach'!HP33</f>
        <v>17685</v>
      </c>
      <c r="Y45" s="306"/>
      <c r="Z45" s="306"/>
      <c r="AA45" s="306"/>
      <c r="AB45" s="306"/>
      <c r="AC45" s="306"/>
    </row>
    <row r="46">
      <c r="A46" s="331" t="s">
        <v>83</v>
      </c>
      <c r="B46" s="332">
        <v>1047.0</v>
      </c>
      <c r="C46" s="333">
        <v>1133.0</v>
      </c>
      <c r="D46" s="333">
        <v>1176.0</v>
      </c>
      <c r="E46" s="333">
        <v>1231.0</v>
      </c>
      <c r="F46" s="333">
        <v>1389.0</v>
      </c>
      <c r="G46" s="333">
        <v>1517.0</v>
      </c>
      <c r="H46" s="333">
        <v>1622.0</v>
      </c>
      <c r="I46" s="333">
        <v>1701.0</v>
      </c>
      <c r="J46" s="333">
        <v>1863.0</v>
      </c>
      <c r="K46" s="333">
        <v>2086.0</v>
      </c>
      <c r="L46" s="333">
        <f>'Wzrost w województwach'!EJ34</f>
        <v>2534</v>
      </c>
      <c r="M46" s="333">
        <f>'Wzrost w województwach'!EQ34</f>
        <v>3132</v>
      </c>
      <c r="N46" s="333">
        <f>'Wzrost w województwach'!EX34</f>
        <v>3846</v>
      </c>
      <c r="O46" s="333">
        <f>'Wzrost w województwach'!FE34</f>
        <v>4693</v>
      </c>
      <c r="P46" s="333">
        <f>'Wzrost w województwach'!FL34</f>
        <v>5568</v>
      </c>
      <c r="Q46" s="333">
        <f>'Wzrost w województwach'!FS34</f>
        <v>6497</v>
      </c>
      <c r="R46" s="333">
        <f>'Wzrost w województwach'!FZ34</f>
        <v>7488</v>
      </c>
      <c r="S46" s="333">
        <f>'Wzrost w województwach'!GG34</f>
        <v>8256</v>
      </c>
      <c r="T46" s="333">
        <f>'Wzrost w województwach'!GN34</f>
        <v>8846</v>
      </c>
      <c r="U46" s="333">
        <f>'Wzrost w województwach'!GU34</f>
        <v>9628</v>
      </c>
      <c r="V46" s="333">
        <f>'Wzrost w województwach'!HB34</f>
        <v>10844</v>
      </c>
      <c r="W46" s="333">
        <f>'Wzrost w województwach'!HI34</f>
        <v>12475</v>
      </c>
      <c r="X46" s="333">
        <f>'Wzrost w województwach'!HP34</f>
        <v>16378</v>
      </c>
      <c r="Y46" s="306"/>
      <c r="Z46" s="306"/>
      <c r="AA46" s="306"/>
      <c r="AB46" s="306"/>
      <c r="AC46" s="306"/>
    </row>
    <row r="47">
      <c r="A47" s="331" t="s">
        <v>84</v>
      </c>
      <c r="B47" s="332">
        <v>1672.0</v>
      </c>
      <c r="C47" s="333">
        <v>1810.0</v>
      </c>
      <c r="D47" s="333">
        <v>2040.0</v>
      </c>
      <c r="E47" s="333">
        <v>2155.0</v>
      </c>
      <c r="F47" s="333">
        <v>2286.0</v>
      </c>
      <c r="G47" s="333">
        <v>2400.0</v>
      </c>
      <c r="H47" s="333">
        <v>2474.0</v>
      </c>
      <c r="I47" s="333">
        <v>2643.0</v>
      </c>
      <c r="J47" s="333">
        <v>2950.0</v>
      </c>
      <c r="K47" s="333">
        <v>3250.0</v>
      </c>
      <c r="L47" s="333">
        <f>'Wzrost w województwach'!EJ35</f>
        <v>3453</v>
      </c>
      <c r="M47" s="333">
        <f>'Wzrost w województwach'!EQ35</f>
        <v>3596</v>
      </c>
      <c r="N47" s="333">
        <f>'Wzrost w województwach'!EX35</f>
        <v>3950</v>
      </c>
      <c r="O47" s="333">
        <f>'Wzrost w województwach'!FE35</f>
        <v>4457</v>
      </c>
      <c r="P47" s="333">
        <f>'Wzrost w województwach'!FL35</f>
        <v>4773</v>
      </c>
      <c r="Q47" s="333">
        <f>'Wzrost w województwach'!FS35</f>
        <v>5195</v>
      </c>
      <c r="R47" s="333">
        <f>'Wzrost w województwach'!FZ35</f>
        <v>5699</v>
      </c>
      <c r="S47" s="333">
        <f>'Wzrost w województwach'!GG35</f>
        <v>6038</v>
      </c>
      <c r="T47" s="333">
        <f>'Wzrost w województwach'!GN35</f>
        <v>6376</v>
      </c>
      <c r="U47" s="333">
        <f>'Wzrost w województwach'!GU35</f>
        <v>6842</v>
      </c>
      <c r="V47" s="333">
        <f>'Wzrost w województwach'!HB35</f>
        <v>7591</v>
      </c>
      <c r="W47" s="333">
        <f>'Wzrost w województwach'!HI35</f>
        <v>8753</v>
      </c>
      <c r="X47" s="333">
        <f>'Wzrost w województwach'!HP35</f>
        <v>11312</v>
      </c>
      <c r="Y47" s="306"/>
      <c r="Z47" s="306"/>
      <c r="AA47" s="306"/>
      <c r="AB47" s="306"/>
      <c r="AC47" s="306"/>
    </row>
    <row r="48">
      <c r="A48" s="331" t="s">
        <v>85</v>
      </c>
      <c r="B48" s="332">
        <v>1175.0</v>
      </c>
      <c r="C48" s="333">
        <v>1248.0</v>
      </c>
      <c r="D48" s="333">
        <v>1359.0</v>
      </c>
      <c r="E48" s="333">
        <v>1602.0</v>
      </c>
      <c r="F48" s="333">
        <v>2081.0</v>
      </c>
      <c r="G48" s="333">
        <v>2476.0</v>
      </c>
      <c r="H48" s="333">
        <v>2875.0</v>
      </c>
      <c r="I48" s="333">
        <v>3104.0</v>
      </c>
      <c r="J48" s="333">
        <v>3275.0</v>
      </c>
      <c r="K48" s="333">
        <v>3435.0</v>
      </c>
      <c r="L48" s="333">
        <f>'Wzrost w województwach'!EJ36</f>
        <v>3627</v>
      </c>
      <c r="M48" s="333">
        <f>'Wzrost w województwach'!EQ36</f>
        <v>3821</v>
      </c>
      <c r="N48" s="333">
        <f>'Wzrost w województwach'!EX36</f>
        <v>4052</v>
      </c>
      <c r="O48" s="333">
        <f>'Wzrost w województwach'!FE36</f>
        <v>4297</v>
      </c>
      <c r="P48" s="333">
        <f>'Wzrost w województwach'!FL36</f>
        <v>4640</v>
      </c>
      <c r="Q48" s="333">
        <f>'Wzrost w województwach'!FS36</f>
        <v>5023</v>
      </c>
      <c r="R48" s="333">
        <f>'Wzrost w województwach'!FZ36</f>
        <v>5292</v>
      </c>
      <c r="S48" s="333">
        <f>'Wzrost w województwach'!GG36</f>
        <v>5507</v>
      </c>
      <c r="T48" s="333">
        <f>'Wzrost w województwach'!GN36</f>
        <v>5651</v>
      </c>
      <c r="U48" s="333">
        <f>'Wzrost w województwach'!GU36</f>
        <v>6025</v>
      </c>
      <c r="V48" s="333">
        <f>'Wzrost w województwach'!HB36</f>
        <v>6569</v>
      </c>
      <c r="W48" s="333">
        <f>'Wzrost w województwach'!HI36</f>
        <v>7410</v>
      </c>
      <c r="X48" s="333">
        <f>'Wzrost w województwach'!HP36</f>
        <v>9499</v>
      </c>
      <c r="Y48" s="306"/>
      <c r="Z48" s="306"/>
      <c r="AA48" s="306"/>
      <c r="AB48" s="306"/>
      <c r="AC48" s="306"/>
    </row>
    <row r="49">
      <c r="A49" s="331" t="s">
        <v>86</v>
      </c>
      <c r="B49" s="332">
        <v>481.0</v>
      </c>
      <c r="C49" s="333">
        <v>502.0</v>
      </c>
      <c r="D49" s="333">
        <v>540.0</v>
      </c>
      <c r="E49" s="333">
        <v>558.0</v>
      </c>
      <c r="F49" s="333">
        <v>569.0</v>
      </c>
      <c r="G49" s="333">
        <v>588.0</v>
      </c>
      <c r="H49" s="333">
        <v>617.0</v>
      </c>
      <c r="I49" s="333">
        <v>666.0</v>
      </c>
      <c r="J49" s="333">
        <v>688.0</v>
      </c>
      <c r="K49" s="333">
        <v>713.0</v>
      </c>
      <c r="L49" s="333">
        <f>'Wzrost w województwach'!EJ37</f>
        <v>746</v>
      </c>
      <c r="M49" s="333">
        <f>'Wzrost w województwach'!EQ37</f>
        <v>832</v>
      </c>
      <c r="N49" s="333">
        <f>'Wzrost w województwach'!EX37</f>
        <v>963</v>
      </c>
      <c r="O49" s="333">
        <f>'Wzrost w województwach'!FE37</f>
        <v>1208</v>
      </c>
      <c r="P49" s="333">
        <f>'Wzrost w województwach'!FL37</f>
        <v>1626</v>
      </c>
      <c r="Q49" s="333">
        <f>'Wzrost w województwach'!FS37</f>
        <v>2105</v>
      </c>
      <c r="R49" s="333">
        <f>'Wzrost w województwach'!FZ37</f>
        <v>2544</v>
      </c>
      <c r="S49" s="333">
        <f>'Wzrost w województwach'!GG37</f>
        <v>2812</v>
      </c>
      <c r="T49" s="333">
        <f>'Wzrost w województwach'!GN37</f>
        <v>3127</v>
      </c>
      <c r="U49" s="333">
        <f>'Wzrost w województwach'!GU37</f>
        <v>3669</v>
      </c>
      <c r="V49" s="333">
        <f>'Wzrost w województwach'!HB37</f>
        <v>4629</v>
      </c>
      <c r="W49" s="333">
        <f>'Wzrost w województwach'!HI37</f>
        <v>6027</v>
      </c>
      <c r="X49" s="333">
        <f>'Wzrost w województwach'!HP37</f>
        <v>8097</v>
      </c>
      <c r="Y49" s="306"/>
      <c r="Z49" s="306"/>
      <c r="AA49" s="306"/>
      <c r="AB49" s="306"/>
      <c r="AC49" s="306"/>
    </row>
    <row r="50">
      <c r="A50" s="331" t="s">
        <v>87</v>
      </c>
      <c r="B50" s="332">
        <v>2002.0</v>
      </c>
      <c r="C50" s="333">
        <v>2226.0</v>
      </c>
      <c r="D50" s="333">
        <v>2455.0</v>
      </c>
      <c r="E50" s="333">
        <v>2630.0</v>
      </c>
      <c r="F50" s="333">
        <v>2724.0</v>
      </c>
      <c r="G50" s="333">
        <v>2767.0</v>
      </c>
      <c r="H50" s="333">
        <v>2857.0</v>
      </c>
      <c r="I50" s="333">
        <v>2913.0</v>
      </c>
      <c r="J50" s="333">
        <v>2941.0</v>
      </c>
      <c r="K50" s="333">
        <v>2975.0</v>
      </c>
      <c r="L50" s="333">
        <f>'Wzrost w województwach'!EJ38</f>
        <v>3073</v>
      </c>
      <c r="M50" s="333">
        <f>'Wzrost w województwach'!EQ38</f>
        <v>3170</v>
      </c>
      <c r="N50" s="333">
        <f>'Wzrost w województwach'!EX38</f>
        <v>3306</v>
      </c>
      <c r="O50" s="333">
        <f>'Wzrost w województwach'!FE38</f>
        <v>3501</v>
      </c>
      <c r="P50" s="333">
        <f>'Wzrost w województwach'!FL38</f>
        <v>3688</v>
      </c>
      <c r="Q50" s="333">
        <f>'Wzrost w województwach'!FS38</f>
        <v>3878</v>
      </c>
      <c r="R50" s="333">
        <f>'Wzrost w województwach'!FZ38</f>
        <v>4059</v>
      </c>
      <c r="S50" s="333">
        <f>'Wzrost w województwach'!GG38</f>
        <v>4195</v>
      </c>
      <c r="T50" s="333">
        <f>'Wzrost w województwach'!GN38</f>
        <v>4381</v>
      </c>
      <c r="U50" s="333">
        <f>'Wzrost w województwach'!GU38</f>
        <v>4687</v>
      </c>
      <c r="V50" s="333">
        <f>'Wzrost w województwach'!HB38</f>
        <v>5030</v>
      </c>
      <c r="W50" s="333">
        <f>'Wzrost w województwach'!HI38</f>
        <v>5572</v>
      </c>
      <c r="X50" s="333">
        <f>'Wzrost w województwach'!HP38</f>
        <v>7031</v>
      </c>
      <c r="Y50" s="306"/>
      <c r="Z50" s="306"/>
      <c r="AA50" s="306"/>
      <c r="AB50" s="306"/>
      <c r="AC50" s="306"/>
    </row>
    <row r="51">
      <c r="A51" s="331" t="s">
        <v>88</v>
      </c>
      <c r="B51" s="332">
        <v>371.0</v>
      </c>
      <c r="C51" s="333">
        <v>374.0</v>
      </c>
      <c r="D51" s="333">
        <v>379.0</v>
      </c>
      <c r="E51" s="333">
        <v>388.0</v>
      </c>
      <c r="F51" s="333">
        <v>397.0</v>
      </c>
      <c r="G51" s="333">
        <v>473.0</v>
      </c>
      <c r="H51" s="333">
        <v>558.0</v>
      </c>
      <c r="I51" s="333">
        <v>648.0</v>
      </c>
      <c r="J51" s="333">
        <v>775.0</v>
      </c>
      <c r="K51" s="333">
        <v>959.0</v>
      </c>
      <c r="L51" s="333">
        <f>'Wzrost w województwach'!EJ39</f>
        <v>1098</v>
      </c>
      <c r="M51" s="333">
        <f>'Wzrost w województwach'!EQ39</f>
        <v>1189</v>
      </c>
      <c r="N51" s="333">
        <f>'Wzrost w województwach'!EX39</f>
        <v>1395</v>
      </c>
      <c r="O51" s="333">
        <f>'Wzrost w województwach'!FE39</f>
        <v>1645</v>
      </c>
      <c r="P51" s="333">
        <f>'Wzrost w województwach'!FL39</f>
        <v>1879</v>
      </c>
      <c r="Q51" s="333">
        <f>'Wzrost w województwach'!FS39</f>
        <v>2121</v>
      </c>
      <c r="R51" s="333">
        <f>'Wzrost w województwach'!FZ39</f>
        <v>2436</v>
      </c>
      <c r="S51" s="333">
        <f>'Wzrost w województwach'!GG39</f>
        <v>2746</v>
      </c>
      <c r="T51" s="333">
        <f>'Wzrost w województwach'!GN39</f>
        <v>2960</v>
      </c>
      <c r="U51" s="333">
        <f>'Wzrost w województwach'!GU39</f>
        <v>3291</v>
      </c>
      <c r="V51" s="333">
        <f>'Wzrost w województwach'!HB39</f>
        <v>3677</v>
      </c>
      <c r="W51" s="333">
        <f>'Wzrost w województwach'!HI39</f>
        <v>4635</v>
      </c>
      <c r="X51" s="333">
        <f>'Wzrost w województwach'!HP39</f>
        <v>6533</v>
      </c>
      <c r="Y51" s="306"/>
      <c r="Z51" s="306"/>
      <c r="AA51" s="306"/>
      <c r="AB51" s="306"/>
      <c r="AC51" s="306"/>
    </row>
    <row r="52">
      <c r="A52" s="331" t="s">
        <v>89</v>
      </c>
      <c r="B52" s="332">
        <v>574.0</v>
      </c>
      <c r="C52" s="333">
        <v>582.0</v>
      </c>
      <c r="D52" s="333">
        <v>592.0</v>
      </c>
      <c r="E52" s="333">
        <v>593.0</v>
      </c>
      <c r="F52" s="333">
        <v>602.0</v>
      </c>
      <c r="G52" s="333">
        <v>626.0</v>
      </c>
      <c r="H52" s="333">
        <v>652.0</v>
      </c>
      <c r="I52" s="333">
        <v>669.0</v>
      </c>
      <c r="J52" s="333">
        <v>684.0</v>
      </c>
      <c r="K52" s="333">
        <v>696.0</v>
      </c>
      <c r="L52" s="333">
        <f>'Wzrost w województwach'!EJ40</f>
        <v>724</v>
      </c>
      <c r="M52" s="333">
        <f>'Wzrost w województwach'!EQ40</f>
        <v>750</v>
      </c>
      <c r="N52" s="333">
        <f>'Wzrost w województwach'!EX40</f>
        <v>819</v>
      </c>
      <c r="O52" s="333">
        <f>'Wzrost w województwach'!FE40</f>
        <v>887</v>
      </c>
      <c r="P52" s="333">
        <f>'Wzrost w województwach'!FL40</f>
        <v>1016</v>
      </c>
      <c r="Q52" s="333">
        <f>'Wzrost w województwach'!FS40</f>
        <v>1153</v>
      </c>
      <c r="R52" s="333">
        <f>'Wzrost w województwach'!FZ40</f>
        <v>1333</v>
      </c>
      <c r="S52" s="333">
        <f>'Wzrost w województwach'!GG40</f>
        <v>1475</v>
      </c>
      <c r="T52" s="333">
        <f>'Wzrost w województwach'!GN40</f>
        <v>1631</v>
      </c>
      <c r="U52" s="333">
        <f>'Wzrost w województwach'!GU40</f>
        <v>1827</v>
      </c>
      <c r="V52" s="333">
        <f>'Wzrost w województwach'!HB40</f>
        <v>2487</v>
      </c>
      <c r="W52" s="333">
        <f>'Wzrost w województwach'!HI40</f>
        <v>3530</v>
      </c>
      <c r="X52" s="333">
        <f>'Wzrost w województwach'!HP40</f>
        <v>5450</v>
      </c>
      <c r="Y52" s="306"/>
      <c r="Z52" s="306"/>
      <c r="AA52" s="306"/>
      <c r="AB52" s="306"/>
      <c r="AC52" s="306"/>
    </row>
    <row r="53">
      <c r="A53" s="331" t="s">
        <v>90</v>
      </c>
      <c r="B53" s="332">
        <v>388.0</v>
      </c>
      <c r="C53" s="333">
        <v>409.0</v>
      </c>
      <c r="D53" s="333">
        <v>446.0</v>
      </c>
      <c r="E53" s="333">
        <v>495.0</v>
      </c>
      <c r="F53" s="333">
        <v>515.0</v>
      </c>
      <c r="G53" s="333">
        <v>544.0</v>
      </c>
      <c r="H53" s="333">
        <v>606.0</v>
      </c>
      <c r="I53" s="333">
        <v>651.0</v>
      </c>
      <c r="J53" s="333">
        <v>718.0</v>
      </c>
      <c r="K53" s="333">
        <v>822.0</v>
      </c>
      <c r="L53" s="333">
        <f>'Wzrost w województwach'!EJ41</f>
        <v>882</v>
      </c>
      <c r="M53" s="333">
        <f>'Wzrost w województwach'!EQ41</f>
        <v>927</v>
      </c>
      <c r="N53" s="333">
        <f>'Wzrost w województwach'!EX41</f>
        <v>1014</v>
      </c>
      <c r="O53" s="333">
        <f>'Wzrost w województwach'!FE41</f>
        <v>1130</v>
      </c>
      <c r="P53" s="333">
        <f>'Wzrost w województwach'!FL41</f>
        <v>1268</v>
      </c>
      <c r="Q53" s="333">
        <f>'Wzrost w województwach'!FS41</f>
        <v>1394</v>
      </c>
      <c r="R53" s="333">
        <f>'Wzrost w województwach'!FZ41</f>
        <v>1587</v>
      </c>
      <c r="S53" s="333">
        <f>'Wzrost w województwach'!GG41</f>
        <v>1727</v>
      </c>
      <c r="T53" s="333">
        <f>'Wzrost w województwach'!GN41</f>
        <v>1858</v>
      </c>
      <c r="U53" s="333">
        <f>'Wzrost w województwach'!GU41</f>
        <v>2169</v>
      </c>
      <c r="V53" s="333">
        <f>'Wzrost w województwach'!HB41</f>
        <v>2577</v>
      </c>
      <c r="W53" s="333">
        <f>'Wzrost w województwach'!HI41</f>
        <v>3273</v>
      </c>
      <c r="X53" s="333">
        <f>'Wzrost w województwach'!HP41</f>
        <v>4840</v>
      </c>
      <c r="Y53" s="306"/>
      <c r="Z53" s="306"/>
      <c r="AA53" s="306"/>
      <c r="AB53" s="306"/>
      <c r="AC53" s="306"/>
    </row>
    <row r="54">
      <c r="A54" s="331" t="s">
        <v>91</v>
      </c>
      <c r="B54" s="332">
        <v>490.0</v>
      </c>
      <c r="C54" s="333">
        <v>551.0</v>
      </c>
      <c r="D54" s="333">
        <v>598.0</v>
      </c>
      <c r="E54" s="333">
        <v>652.0</v>
      </c>
      <c r="F54" s="333">
        <v>737.0</v>
      </c>
      <c r="G54" s="333">
        <v>803.0</v>
      </c>
      <c r="H54" s="333">
        <v>852.0</v>
      </c>
      <c r="I54" s="333">
        <v>940.0</v>
      </c>
      <c r="J54" s="333">
        <v>973.0</v>
      </c>
      <c r="K54" s="333">
        <v>1010.0</v>
      </c>
      <c r="L54" s="333">
        <f>'Wzrost w województwach'!EJ42</f>
        <v>1040</v>
      </c>
      <c r="M54" s="333">
        <f>'Wzrost w województwach'!EQ42</f>
        <v>1130</v>
      </c>
      <c r="N54" s="333">
        <f>'Wzrost w województwach'!EX42</f>
        <v>1207</v>
      </c>
      <c r="O54" s="333">
        <f>'Wzrost w województwach'!FE42</f>
        <v>1323</v>
      </c>
      <c r="P54" s="333">
        <f>'Wzrost w województwach'!FL42</f>
        <v>1441</v>
      </c>
      <c r="Q54" s="333">
        <f>'Wzrost w województwach'!FS42</f>
        <v>1545</v>
      </c>
      <c r="R54" s="333">
        <f>'Wzrost w województwach'!FZ42</f>
        <v>1630</v>
      </c>
      <c r="S54" s="333">
        <f>'Wzrost w województwach'!GG42</f>
        <v>1719</v>
      </c>
      <c r="T54" s="333">
        <f>'Wzrost w województwach'!GN42</f>
        <v>1823</v>
      </c>
      <c r="U54" s="333">
        <f>'Wzrost w województwach'!GU42</f>
        <v>2097</v>
      </c>
      <c r="V54" s="333">
        <f>'Wzrost w województwach'!HB42</f>
        <v>2289</v>
      </c>
      <c r="W54" s="333">
        <f>'Wzrost w województwach'!HI42</f>
        <v>2583</v>
      </c>
      <c r="X54" s="333">
        <f>'Wzrost w województwach'!HP42</f>
        <v>3309</v>
      </c>
      <c r="Y54" s="306"/>
      <c r="Z54" s="306"/>
      <c r="AA54" s="306"/>
      <c r="AB54" s="306"/>
      <c r="AC54" s="306"/>
    </row>
    <row r="55">
      <c r="A55" s="331" t="s">
        <v>92</v>
      </c>
      <c r="B55" s="332">
        <v>325.0</v>
      </c>
      <c r="C55" s="333">
        <v>352.0</v>
      </c>
      <c r="D55" s="333">
        <v>391.0</v>
      </c>
      <c r="E55" s="333">
        <v>485.0</v>
      </c>
      <c r="F55" s="333">
        <v>554.0</v>
      </c>
      <c r="G55" s="333">
        <v>624.0</v>
      </c>
      <c r="H55" s="333">
        <v>718.0</v>
      </c>
      <c r="I55" s="333">
        <v>789.0</v>
      </c>
      <c r="J55" s="333">
        <v>838.0</v>
      </c>
      <c r="K55" s="333">
        <v>860.0</v>
      </c>
      <c r="L55" s="333">
        <f>'Wzrost w województwach'!EJ43</f>
        <v>889</v>
      </c>
      <c r="M55" s="333">
        <f>'Wzrost w województwach'!EQ43</f>
        <v>949</v>
      </c>
      <c r="N55" s="333">
        <f>'Wzrost w województwach'!EX43</f>
        <v>984</v>
      </c>
      <c r="O55" s="333">
        <f>'Wzrost w województwach'!FE43</f>
        <v>1086</v>
      </c>
      <c r="P55" s="333">
        <f>'Wzrost w województwach'!FL43</f>
        <v>1181</v>
      </c>
      <c r="Q55" s="333">
        <f>'Wzrost w województwach'!FS43</f>
        <v>1302</v>
      </c>
      <c r="R55" s="333">
        <f>'Wzrost w województwach'!FZ43</f>
        <v>1426</v>
      </c>
      <c r="S55" s="333">
        <f>'Wzrost w województwach'!GG43</f>
        <v>1543</v>
      </c>
      <c r="T55" s="333">
        <f>'Wzrost w województwach'!GN43</f>
        <v>1638</v>
      </c>
      <c r="U55" s="333">
        <f>'Wzrost w województwach'!GU43</f>
        <v>1785</v>
      </c>
      <c r="V55" s="333">
        <f>'Wzrost w województwach'!HB43</f>
        <v>2028</v>
      </c>
      <c r="W55" s="333">
        <f>'Wzrost w województwach'!HI43</f>
        <v>2468</v>
      </c>
      <c r="X55" s="333">
        <f>'Wzrost w województwach'!HP43</f>
        <v>3664</v>
      </c>
      <c r="Y55" s="306"/>
      <c r="Z55" s="306"/>
      <c r="AA55" s="306"/>
      <c r="AB55" s="306"/>
      <c r="AC55" s="306"/>
    </row>
    <row r="56">
      <c r="A56" s="331" t="s">
        <v>93</v>
      </c>
      <c r="B56" s="332">
        <v>384.0</v>
      </c>
      <c r="C56" s="333">
        <v>389.0</v>
      </c>
      <c r="D56" s="333">
        <v>423.0</v>
      </c>
      <c r="E56" s="333">
        <v>458.0</v>
      </c>
      <c r="F56" s="333">
        <v>524.0</v>
      </c>
      <c r="G56" s="333">
        <v>621.0</v>
      </c>
      <c r="H56" s="333">
        <v>726.0</v>
      </c>
      <c r="I56" s="333">
        <v>823.0</v>
      </c>
      <c r="J56" s="333">
        <v>880.0</v>
      </c>
      <c r="K56" s="333">
        <v>902.0</v>
      </c>
      <c r="L56" s="333">
        <f>'Wzrost w województwach'!EJ44</f>
        <v>915</v>
      </c>
      <c r="M56" s="333">
        <f>'Wzrost w województwach'!EQ44</f>
        <v>947</v>
      </c>
      <c r="N56" s="333">
        <f>'Wzrost w województwach'!EX44</f>
        <v>998</v>
      </c>
      <c r="O56" s="333">
        <f>'Wzrost w województwach'!FE44</f>
        <v>1071</v>
      </c>
      <c r="P56" s="333">
        <f>'Wzrost w województwach'!FL44</f>
        <v>1147</v>
      </c>
      <c r="Q56" s="333">
        <f>'Wzrost w województwach'!FS44</f>
        <v>1204</v>
      </c>
      <c r="R56" s="333">
        <f>'Wzrost w województwach'!FZ44</f>
        <v>1299</v>
      </c>
      <c r="S56" s="333">
        <f>'Wzrost w województwach'!GG44</f>
        <v>1378</v>
      </c>
      <c r="T56" s="333">
        <f>'Wzrost w województwach'!GN44</f>
        <v>1471</v>
      </c>
      <c r="U56" s="333">
        <f>'Wzrost w województwach'!GU44</f>
        <v>1605</v>
      </c>
      <c r="V56" s="333">
        <f>'Wzrost w województwach'!HB44</f>
        <v>1940</v>
      </c>
      <c r="W56" s="333">
        <f>'Wzrost w województwach'!HI44</f>
        <v>2496</v>
      </c>
      <c r="X56" s="333">
        <f>'Wzrost w województwach'!HP44</f>
        <v>3260</v>
      </c>
      <c r="Y56" s="306"/>
      <c r="Z56" s="306"/>
      <c r="AA56" s="306"/>
      <c r="AB56" s="306"/>
      <c r="AC56" s="306"/>
    </row>
    <row r="57">
      <c r="A57" s="331" t="s">
        <v>94</v>
      </c>
      <c r="B57" s="332">
        <v>473.0</v>
      </c>
      <c r="C57" s="333">
        <v>497.0</v>
      </c>
      <c r="D57" s="333">
        <v>521.0</v>
      </c>
      <c r="E57" s="333">
        <v>536.0</v>
      </c>
      <c r="F57" s="333">
        <v>554.0</v>
      </c>
      <c r="G57" s="333">
        <v>583.0</v>
      </c>
      <c r="H57" s="333">
        <v>597.0</v>
      </c>
      <c r="I57" s="333">
        <v>609.0</v>
      </c>
      <c r="J57" s="333">
        <v>621.0</v>
      </c>
      <c r="K57" s="333">
        <v>637.0</v>
      </c>
      <c r="L57" s="333">
        <f>'Wzrost w województwach'!EJ45</f>
        <v>660</v>
      </c>
      <c r="M57" s="333">
        <f>'Wzrost w województwach'!EQ45</f>
        <v>697</v>
      </c>
      <c r="N57" s="333">
        <f>'Wzrost w województwach'!EX45</f>
        <v>761</v>
      </c>
      <c r="O57" s="333">
        <f>'Wzrost w województwach'!FE45</f>
        <v>873</v>
      </c>
      <c r="P57" s="333">
        <f>'Wzrost w województwach'!FL45</f>
        <v>980</v>
      </c>
      <c r="Q57" s="333">
        <f>'Wzrost w województwach'!FS45</f>
        <v>1045</v>
      </c>
      <c r="R57" s="333">
        <f>'Wzrost w województwach'!FZ45</f>
        <v>1125</v>
      </c>
      <c r="S57" s="333">
        <f>'Wzrost w województwach'!GG45</f>
        <v>1176</v>
      </c>
      <c r="T57" s="333">
        <f>'Wzrost w województwach'!GN45</f>
        <v>1245</v>
      </c>
      <c r="U57" s="333">
        <f>'Wzrost w województwach'!GU45</f>
        <v>1403</v>
      </c>
      <c r="V57" s="333">
        <f>'Wzrost w województwach'!HB45</f>
        <v>1680</v>
      </c>
      <c r="W57" s="333">
        <f>'Wzrost w województwach'!HI45</f>
        <v>2144</v>
      </c>
      <c r="X57" s="333">
        <f>'Wzrost w województwach'!HP45</f>
        <v>3070</v>
      </c>
      <c r="Y57" s="306"/>
      <c r="Z57" s="306"/>
      <c r="AA57" s="306"/>
      <c r="AB57" s="306"/>
      <c r="AC57" s="306"/>
    </row>
    <row r="58">
      <c r="A58" s="331" t="s">
        <v>95</v>
      </c>
      <c r="B58" s="332">
        <v>162.0</v>
      </c>
      <c r="C58" s="333">
        <v>170.0</v>
      </c>
      <c r="D58" s="333">
        <v>175.0</v>
      </c>
      <c r="E58" s="333">
        <v>179.0</v>
      </c>
      <c r="F58" s="333">
        <v>181.0</v>
      </c>
      <c r="G58" s="333">
        <v>186.0</v>
      </c>
      <c r="H58" s="333">
        <v>211.0</v>
      </c>
      <c r="I58" s="333">
        <v>242.0</v>
      </c>
      <c r="J58" s="333">
        <v>274.0</v>
      </c>
      <c r="K58" s="333">
        <v>284.0</v>
      </c>
      <c r="L58" s="333">
        <f>'Wzrost w województwach'!EJ46</f>
        <v>298</v>
      </c>
      <c r="M58" s="333">
        <f>'Wzrost w województwach'!EQ46</f>
        <v>338</v>
      </c>
      <c r="N58" s="333">
        <f>'Wzrost w województwach'!EX46</f>
        <v>385</v>
      </c>
      <c r="O58" s="333">
        <f>'Wzrost w województwach'!FE46</f>
        <v>496</v>
      </c>
      <c r="P58" s="333">
        <f>'Wzrost w województwach'!FL46</f>
        <v>623</v>
      </c>
      <c r="Q58" s="333">
        <f>'Wzrost w województwach'!FS46</f>
        <v>739</v>
      </c>
      <c r="R58" s="333">
        <f>'Wzrost w województwach'!FZ46</f>
        <v>890</v>
      </c>
      <c r="S58" s="333">
        <f>'Wzrost w województwach'!GG46</f>
        <v>992</v>
      </c>
      <c r="T58" s="333">
        <f>'Wzrost w województwach'!GN46</f>
        <v>1077</v>
      </c>
      <c r="U58" s="333">
        <f>'Wzrost w województwach'!GU46</f>
        <v>1222</v>
      </c>
      <c r="V58" s="333">
        <f>'Wzrost w województwach'!HB46</f>
        <v>1526</v>
      </c>
      <c r="W58" s="333">
        <f>'Wzrost w województwach'!HI46</f>
        <v>1990</v>
      </c>
      <c r="X58" s="333">
        <f>'Wzrost w województwach'!HP46</f>
        <v>2640</v>
      </c>
      <c r="Y58" s="306"/>
      <c r="Z58" s="306"/>
      <c r="AA58" s="306"/>
      <c r="AB58" s="306"/>
      <c r="AC58" s="306"/>
    </row>
    <row r="59">
      <c r="A59" s="334" t="s">
        <v>96</v>
      </c>
      <c r="B59" s="332">
        <v>92.0</v>
      </c>
      <c r="C59" s="333">
        <v>92.0</v>
      </c>
      <c r="D59" s="333">
        <v>108.0</v>
      </c>
      <c r="E59" s="333">
        <v>118.0</v>
      </c>
      <c r="F59" s="333">
        <v>126.0</v>
      </c>
      <c r="G59" s="333">
        <v>133.0</v>
      </c>
      <c r="H59" s="333">
        <v>145.0</v>
      </c>
      <c r="I59" s="333">
        <v>149.0</v>
      </c>
      <c r="J59" s="333">
        <v>152.0</v>
      </c>
      <c r="K59" s="333">
        <v>239.0</v>
      </c>
      <c r="L59" s="333">
        <f>'Wzrost w województwach'!EJ47</f>
        <v>319</v>
      </c>
      <c r="M59" s="333">
        <f>'Wzrost w województwach'!EQ47</f>
        <v>366</v>
      </c>
      <c r="N59" s="333">
        <f>'Wzrost w województwach'!EX47</f>
        <v>432</v>
      </c>
      <c r="O59" s="333">
        <f>'Wzrost w województwach'!FE47</f>
        <v>550</v>
      </c>
      <c r="P59" s="333">
        <f>'Wzrost w województwach'!FL47</f>
        <v>589</v>
      </c>
      <c r="Q59" s="333">
        <f>'Wzrost w województwach'!FS47</f>
        <v>629</v>
      </c>
      <c r="R59" s="333">
        <f>'Wzrost w województwach'!FZ47</f>
        <v>697</v>
      </c>
      <c r="S59" s="333">
        <f>'Wzrost w województwach'!GG47</f>
        <v>752</v>
      </c>
      <c r="T59" s="333">
        <f>'Wzrost w województwach'!GN47</f>
        <v>791</v>
      </c>
      <c r="U59" s="333">
        <f>'Wzrost w województwach'!GU47</f>
        <v>852</v>
      </c>
      <c r="V59" s="333">
        <f>'Wzrost w województwach'!HB47</f>
        <v>969</v>
      </c>
      <c r="W59" s="333">
        <f>'Wzrost w województwach'!HI47</f>
        <v>1278</v>
      </c>
      <c r="X59" s="333">
        <f>'Wzrost w województwach'!HP47</f>
        <v>1630</v>
      </c>
      <c r="Y59" s="306"/>
      <c r="Z59" s="306"/>
      <c r="AA59" s="306"/>
      <c r="AB59" s="306"/>
      <c r="AC59" s="306"/>
    </row>
    <row r="60">
      <c r="A60" s="321"/>
      <c r="B60" s="335">
        <f t="shared" ref="B60:X60" si="19">SUM(B44:B59)</f>
        <v>15996</v>
      </c>
      <c r="C60" s="335">
        <f t="shared" si="19"/>
        <v>18885</v>
      </c>
      <c r="D60" s="335">
        <f t="shared" si="19"/>
        <v>21629</v>
      </c>
      <c r="E60" s="335">
        <f t="shared" si="19"/>
        <v>24159</v>
      </c>
      <c r="F60" s="335">
        <f t="shared" si="19"/>
        <v>27160</v>
      </c>
      <c r="G60" s="335">
        <f t="shared" si="19"/>
        <v>29788</v>
      </c>
      <c r="H60" s="335">
        <f t="shared" si="19"/>
        <v>32227</v>
      </c>
      <c r="I60" s="335">
        <f t="shared" si="19"/>
        <v>34154</v>
      </c>
      <c r="J60" s="335">
        <f t="shared" si="19"/>
        <v>36155</v>
      </c>
      <c r="K60" s="335">
        <f t="shared" si="19"/>
        <v>38190</v>
      </c>
      <c r="L60" s="335">
        <f t="shared" si="19"/>
        <v>40383</v>
      </c>
      <c r="M60" s="335">
        <f t="shared" si="19"/>
        <v>43402</v>
      </c>
      <c r="N60" s="335">
        <f t="shared" si="19"/>
        <v>47469</v>
      </c>
      <c r="O60" s="335">
        <f t="shared" si="19"/>
        <v>52410</v>
      </c>
      <c r="P60" s="335">
        <f t="shared" si="19"/>
        <v>57279</v>
      </c>
      <c r="Q60" s="335">
        <f t="shared" si="19"/>
        <v>62310</v>
      </c>
      <c r="R60" s="335">
        <f t="shared" si="19"/>
        <v>67372</v>
      </c>
      <c r="S60" s="335">
        <f t="shared" si="19"/>
        <v>71126</v>
      </c>
      <c r="T60" s="335">
        <f t="shared" si="19"/>
        <v>74529</v>
      </c>
      <c r="U60" s="335">
        <f t="shared" si="19"/>
        <v>79988</v>
      </c>
      <c r="V60" s="335">
        <f t="shared" si="19"/>
        <v>88636</v>
      </c>
      <c r="W60" s="335">
        <f t="shared" si="19"/>
        <v>102080</v>
      </c>
      <c r="X60" s="335">
        <f t="shared" si="19"/>
        <v>130210</v>
      </c>
      <c r="Y60" s="306"/>
      <c r="Z60" s="306"/>
      <c r="AA60" s="306"/>
      <c r="AB60" s="306"/>
      <c r="AC60" s="306"/>
    </row>
    <row r="61">
      <c r="B61" s="336"/>
      <c r="C61" s="337"/>
      <c r="D61" s="337"/>
      <c r="E61" s="337"/>
      <c r="F61" s="337"/>
      <c r="G61" s="337"/>
      <c r="H61" s="337"/>
      <c r="I61" s="337"/>
      <c r="J61" s="337"/>
      <c r="K61" s="337"/>
      <c r="L61" s="337"/>
      <c r="M61" s="337"/>
      <c r="N61" s="337"/>
      <c r="O61" s="337"/>
      <c r="P61" s="337"/>
      <c r="Q61" s="337"/>
      <c r="R61" s="337"/>
      <c r="S61" s="337"/>
      <c r="T61" s="337"/>
      <c r="U61" s="337"/>
      <c r="V61" s="337"/>
      <c r="W61" s="337"/>
      <c r="X61" s="337"/>
      <c r="Y61" s="306"/>
      <c r="Z61" s="306"/>
      <c r="AA61" s="306"/>
      <c r="AB61" s="306"/>
      <c r="AC61" s="306"/>
    </row>
    <row r="62">
      <c r="B62" s="307" t="s">
        <v>150</v>
      </c>
      <c r="I62" s="337"/>
      <c r="J62" s="337"/>
      <c r="K62" s="337"/>
      <c r="L62" s="337"/>
      <c r="M62" s="337"/>
      <c r="N62" s="337"/>
      <c r="O62" s="337"/>
      <c r="P62" s="337"/>
      <c r="Q62" s="337"/>
      <c r="R62" s="337"/>
      <c r="S62" s="337"/>
      <c r="T62" s="337"/>
      <c r="U62" s="337"/>
      <c r="V62" s="337"/>
      <c r="W62" s="337"/>
      <c r="X62" s="337"/>
      <c r="Y62" s="306"/>
      <c r="Z62" s="306"/>
      <c r="AA62" s="306"/>
      <c r="AB62" s="306"/>
      <c r="AC62" s="306"/>
    </row>
    <row r="63">
      <c r="A63" s="308" t="s">
        <v>67</v>
      </c>
      <c r="B63" s="309"/>
      <c r="C63" s="323" t="s">
        <v>124</v>
      </c>
      <c r="D63" s="323" t="s">
        <v>125</v>
      </c>
      <c r="E63" s="323" t="s">
        <v>126</v>
      </c>
      <c r="F63" s="323" t="s">
        <v>127</v>
      </c>
      <c r="G63" s="323" t="s">
        <v>128</v>
      </c>
      <c r="H63" s="323" t="s">
        <v>129</v>
      </c>
      <c r="I63" s="323" t="s">
        <v>130</v>
      </c>
      <c r="J63" s="323" t="s">
        <v>131</v>
      </c>
      <c r="K63" s="323" t="s">
        <v>132</v>
      </c>
      <c r="L63" s="323" t="s">
        <v>133</v>
      </c>
      <c r="M63" s="323" t="s">
        <v>134</v>
      </c>
      <c r="N63" s="323" t="s">
        <v>135</v>
      </c>
      <c r="O63" s="323" t="s">
        <v>136</v>
      </c>
      <c r="P63" s="323" t="s">
        <v>137</v>
      </c>
      <c r="Q63" s="323" t="s">
        <v>138</v>
      </c>
      <c r="R63" s="323" t="s">
        <v>139</v>
      </c>
      <c r="S63" s="323" t="s">
        <v>140</v>
      </c>
      <c r="T63" s="323" t="s">
        <v>141</v>
      </c>
      <c r="U63" s="323" t="s">
        <v>142</v>
      </c>
      <c r="V63" s="323" t="s">
        <v>143</v>
      </c>
      <c r="W63" s="323" t="s">
        <v>144</v>
      </c>
      <c r="X63" s="323" t="s">
        <v>145</v>
      </c>
      <c r="Y63" s="306"/>
      <c r="Z63" s="306"/>
      <c r="AA63" s="306"/>
      <c r="AB63" s="306"/>
      <c r="AC63" s="306"/>
    </row>
    <row r="64">
      <c r="A64" s="331" t="s">
        <v>81</v>
      </c>
      <c r="B64" s="324" t="s">
        <v>146</v>
      </c>
      <c r="C64" s="338">
        <f t="shared" ref="C64:X64" si="20">(C44-B44)/C24</f>
        <v>0.1469976219</v>
      </c>
      <c r="D64" s="338">
        <f t="shared" si="20"/>
        <v>0.1212950296</v>
      </c>
      <c r="E64" s="338">
        <f t="shared" si="20"/>
        <v>0.07155752503</v>
      </c>
      <c r="F64" s="338">
        <f t="shared" si="20"/>
        <v>0.09620750888</v>
      </c>
      <c r="G64" s="338">
        <f t="shared" si="20"/>
        <v>0.07001972387</v>
      </c>
      <c r="H64" s="338">
        <f t="shared" si="20"/>
        <v>0.05816512608</v>
      </c>
      <c r="I64" s="338">
        <f t="shared" si="20"/>
        <v>0.04690785181</v>
      </c>
      <c r="J64" s="338">
        <f t="shared" si="20"/>
        <v>0.03299869864</v>
      </c>
      <c r="K64" s="338">
        <f t="shared" si="20"/>
        <v>0.04227272727</v>
      </c>
      <c r="L64" s="338">
        <f t="shared" si="20"/>
        <v>0.0404040404</v>
      </c>
      <c r="M64" s="338">
        <f t="shared" si="20"/>
        <v>0.07793599755</v>
      </c>
      <c r="N64" s="338">
        <f t="shared" si="20"/>
        <v>0.08028054355</v>
      </c>
      <c r="O64" s="338">
        <f t="shared" si="20"/>
        <v>0.04561534165</v>
      </c>
      <c r="P64" s="338">
        <f t="shared" si="20"/>
        <v>0.04543458104</v>
      </c>
      <c r="Q64" s="338">
        <f t="shared" si="20"/>
        <v>0.04309234731</v>
      </c>
      <c r="R64" s="338">
        <f t="shared" si="20"/>
        <v>0.03198014702</v>
      </c>
      <c r="S64" s="338">
        <f t="shared" si="20"/>
        <v>0.01933340595</v>
      </c>
      <c r="T64" s="338">
        <f t="shared" si="20"/>
        <v>0.02433011095</v>
      </c>
      <c r="U64" s="338">
        <f t="shared" si="20"/>
        <v>0.02797920811</v>
      </c>
      <c r="V64" s="338">
        <f t="shared" si="20"/>
        <v>0.04300748221</v>
      </c>
      <c r="W64" s="338">
        <f t="shared" si="20"/>
        <v>0.04655203136</v>
      </c>
      <c r="X64" s="338">
        <f t="shared" si="20"/>
        <v>0.07346000613</v>
      </c>
      <c r="Y64" s="306"/>
      <c r="Z64" s="306"/>
      <c r="AA64" s="306"/>
      <c r="AB64" s="306"/>
      <c r="AC64" s="306"/>
    </row>
    <row r="65">
      <c r="A65" s="331" t="s">
        <v>82</v>
      </c>
      <c r="B65" s="325"/>
      <c r="C65" s="338">
        <f t="shared" ref="C65:X65" si="21">(C45-B45)/C25</f>
        <v>0.006331004002</v>
      </c>
      <c r="D65" s="338">
        <f t="shared" si="21"/>
        <v>0.00853997011</v>
      </c>
      <c r="E65" s="338">
        <f t="shared" si="21"/>
        <v>0.01009953162</v>
      </c>
      <c r="F65" s="338">
        <f t="shared" si="21"/>
        <v>0.01003582016</v>
      </c>
      <c r="G65" s="338">
        <f t="shared" si="21"/>
        <v>0.0154703178</v>
      </c>
      <c r="H65" s="338">
        <f t="shared" si="21"/>
        <v>0.01023040655</v>
      </c>
      <c r="I65" s="338">
        <f t="shared" si="21"/>
        <v>0.008590214932</v>
      </c>
      <c r="J65" s="338">
        <f t="shared" si="21"/>
        <v>0.007097329888</v>
      </c>
      <c r="K65" s="338">
        <f t="shared" si="21"/>
        <v>0.009600446162</v>
      </c>
      <c r="L65" s="338">
        <f t="shared" si="21"/>
        <v>0.009996079969</v>
      </c>
      <c r="M65" s="338">
        <f t="shared" si="21"/>
        <v>0.01641613924</v>
      </c>
      <c r="N65" s="338">
        <f t="shared" si="21"/>
        <v>0.01853511634</v>
      </c>
      <c r="O65" s="338">
        <f t="shared" si="21"/>
        <v>0.01989839119</v>
      </c>
      <c r="P65" s="338">
        <f t="shared" si="21"/>
        <v>0.02693405548</v>
      </c>
      <c r="Q65" s="338">
        <f t="shared" si="21"/>
        <v>0.02155934343</v>
      </c>
      <c r="R65" s="338">
        <f t="shared" si="21"/>
        <v>0.02206204951</v>
      </c>
      <c r="S65" s="338">
        <f t="shared" si="21"/>
        <v>0.02178423237</v>
      </c>
      <c r="T65" s="338">
        <f t="shared" si="21"/>
        <v>0.01859782695</v>
      </c>
      <c r="U65" s="338">
        <f t="shared" si="21"/>
        <v>0.03105129705</v>
      </c>
      <c r="V65" s="338">
        <f t="shared" si="21"/>
        <v>0.04139941691</v>
      </c>
      <c r="W65" s="338">
        <f t="shared" si="21"/>
        <v>0.04671588223</v>
      </c>
      <c r="X65" s="338">
        <f t="shared" si="21"/>
        <v>0.1091397849</v>
      </c>
      <c r="Y65" s="306"/>
      <c r="Z65" s="306"/>
      <c r="AA65" s="306"/>
      <c r="AB65" s="306"/>
      <c r="AC65" s="306"/>
    </row>
    <row r="66">
      <c r="A66" s="331" t="s">
        <v>83</v>
      </c>
      <c r="B66" s="326"/>
      <c r="C66" s="338">
        <f t="shared" ref="C66:X66" si="22">(C46-B46)/C26</f>
        <v>0.006751982413</v>
      </c>
      <c r="D66" s="338">
        <f t="shared" si="22"/>
        <v>0.003120464441</v>
      </c>
      <c r="E66" s="338">
        <f t="shared" si="22"/>
        <v>0.004154392326</v>
      </c>
      <c r="F66" s="338">
        <f t="shared" si="22"/>
        <v>0.01711438475</v>
      </c>
      <c r="G66" s="338">
        <f t="shared" si="22"/>
        <v>0.01338212232</v>
      </c>
      <c r="H66" s="338">
        <f t="shared" si="22"/>
        <v>0.009695290859</v>
      </c>
      <c r="I66" s="338">
        <f t="shared" si="22"/>
        <v>0.007831862794</v>
      </c>
      <c r="J66" s="338">
        <f t="shared" si="22"/>
        <v>0.01519129782</v>
      </c>
      <c r="K66" s="338">
        <f t="shared" si="22"/>
        <v>0.02041937552</v>
      </c>
      <c r="L66" s="338">
        <f t="shared" si="22"/>
        <v>0.038218734</v>
      </c>
      <c r="M66" s="338">
        <f t="shared" si="22"/>
        <v>0.04103760637</v>
      </c>
      <c r="N66" s="338">
        <f t="shared" si="22"/>
        <v>0.0443065467</v>
      </c>
      <c r="O66" s="338">
        <f t="shared" si="22"/>
        <v>0.04586311458</v>
      </c>
      <c r="P66" s="338">
        <f t="shared" si="22"/>
        <v>0.05471143625</v>
      </c>
      <c r="Q66" s="338">
        <f t="shared" si="22"/>
        <v>0.05237048312</v>
      </c>
      <c r="R66" s="338">
        <f t="shared" si="22"/>
        <v>0.0588969452</v>
      </c>
      <c r="S66" s="338">
        <f t="shared" si="22"/>
        <v>0.05325566882</v>
      </c>
      <c r="T66" s="338">
        <f t="shared" si="22"/>
        <v>0.05316273202</v>
      </c>
      <c r="U66" s="338">
        <f t="shared" si="22"/>
        <v>0.06387845123</v>
      </c>
      <c r="V66" s="338">
        <f t="shared" si="22"/>
        <v>0.09804079658</v>
      </c>
      <c r="W66" s="338">
        <f t="shared" si="22"/>
        <v>0.1063649407</v>
      </c>
      <c r="X66" s="338">
        <f t="shared" si="22"/>
        <v>0.2019559143</v>
      </c>
      <c r="Y66" s="306"/>
      <c r="Z66" s="306"/>
      <c r="AA66" s="306"/>
      <c r="AB66" s="306"/>
      <c r="AC66" s="306"/>
    </row>
    <row r="67">
      <c r="A67" s="331" t="s">
        <v>84</v>
      </c>
      <c r="B67" s="325"/>
      <c r="C67" s="338">
        <f t="shared" ref="C67:X67" si="23">(C47-B47)/C27</f>
        <v>0.006370014771</v>
      </c>
      <c r="D67" s="338">
        <f t="shared" si="23"/>
        <v>0.0111331623</v>
      </c>
      <c r="E67" s="338">
        <f t="shared" si="23"/>
        <v>0.006589502636</v>
      </c>
      <c r="F67" s="338">
        <f t="shared" si="23"/>
        <v>0.01301669316</v>
      </c>
      <c r="G67" s="338">
        <f t="shared" si="23"/>
        <v>0.008729611762</v>
      </c>
      <c r="H67" s="338">
        <f t="shared" si="23"/>
        <v>0.007163601162</v>
      </c>
      <c r="I67" s="338">
        <f t="shared" si="23"/>
        <v>0.01956471405</v>
      </c>
      <c r="J67" s="338">
        <f t="shared" si="23"/>
        <v>0.02643133879</v>
      </c>
      <c r="K67" s="338">
        <f t="shared" si="23"/>
        <v>0.02686727566</v>
      </c>
      <c r="L67" s="338">
        <f t="shared" si="23"/>
        <v>0.01872866501</v>
      </c>
      <c r="M67" s="338">
        <f t="shared" si="23"/>
        <v>0.01460674157</v>
      </c>
      <c r="N67" s="338">
        <f t="shared" si="23"/>
        <v>0.02979547176</v>
      </c>
      <c r="O67" s="338">
        <f t="shared" si="23"/>
        <v>0.04030206677</v>
      </c>
      <c r="P67" s="338">
        <f t="shared" si="23"/>
        <v>0.02492113565</v>
      </c>
      <c r="Q67" s="338">
        <f t="shared" si="23"/>
        <v>0.03542943498</v>
      </c>
      <c r="R67" s="338">
        <f t="shared" si="23"/>
        <v>0.04614962</v>
      </c>
      <c r="S67" s="338">
        <f t="shared" si="23"/>
        <v>0.02031156381</v>
      </c>
      <c r="T67" s="338">
        <f t="shared" si="23"/>
        <v>0.02935556714</v>
      </c>
      <c r="U67" s="338">
        <f t="shared" si="23"/>
        <v>0.03773279352</v>
      </c>
      <c r="V67" s="338">
        <f t="shared" si="23"/>
        <v>0.05487581508</v>
      </c>
      <c r="W67" s="338">
        <f t="shared" si="23"/>
        <v>0.06598148884</v>
      </c>
      <c r="X67" s="338">
        <f t="shared" si="23"/>
        <v>0.1081343757</v>
      </c>
      <c r="Y67" s="306"/>
      <c r="Z67" s="306"/>
      <c r="AA67" s="306"/>
      <c r="AB67" s="306"/>
      <c r="AC67" s="306"/>
    </row>
    <row r="68">
      <c r="A68" s="331" t="s">
        <v>85</v>
      </c>
      <c r="B68" s="326"/>
      <c r="C68" s="338">
        <f t="shared" ref="C68:X68" si="24">(C48-B48)/C28</f>
        <v>0.01300552289</v>
      </c>
      <c r="D68" s="338">
        <f t="shared" si="24"/>
        <v>0.02144927536</v>
      </c>
      <c r="E68" s="338">
        <f t="shared" si="24"/>
        <v>0.04994861254</v>
      </c>
      <c r="F68" s="338">
        <f t="shared" si="24"/>
        <v>0.06464237517</v>
      </c>
      <c r="G68" s="338">
        <f t="shared" si="24"/>
        <v>0.04616103775</v>
      </c>
      <c r="H68" s="338">
        <f t="shared" si="24"/>
        <v>0.03742964353</v>
      </c>
      <c r="I68" s="338">
        <f t="shared" si="24"/>
        <v>0.02315704318</v>
      </c>
      <c r="J68" s="338">
        <f t="shared" si="24"/>
        <v>0.01826727914</v>
      </c>
      <c r="K68" s="338">
        <f t="shared" si="24"/>
        <v>0.01531247009</v>
      </c>
      <c r="L68" s="338">
        <f t="shared" si="24"/>
        <v>0.02006269592</v>
      </c>
      <c r="M68" s="338">
        <f t="shared" si="24"/>
        <v>0.02034395973</v>
      </c>
      <c r="N68" s="338">
        <f t="shared" si="24"/>
        <v>0.02282157676</v>
      </c>
      <c r="O68" s="338">
        <f t="shared" si="24"/>
        <v>0.02293792716</v>
      </c>
      <c r="P68" s="338">
        <f t="shared" si="24"/>
        <v>0.02945723119</v>
      </c>
      <c r="Q68" s="338">
        <f t="shared" si="24"/>
        <v>0.03079520785</v>
      </c>
      <c r="R68" s="338">
        <f t="shared" si="24"/>
        <v>0.02402429222</v>
      </c>
      <c r="S68" s="338">
        <f t="shared" si="24"/>
        <v>0.01699470398</v>
      </c>
      <c r="T68" s="338">
        <f t="shared" si="24"/>
        <v>0.01611639619</v>
      </c>
      <c r="U68" s="338">
        <f t="shared" si="24"/>
        <v>0.03897863471</v>
      </c>
      <c r="V68" s="338">
        <f t="shared" si="24"/>
        <v>0.0506612032</v>
      </c>
      <c r="W68" s="338">
        <f t="shared" si="24"/>
        <v>0.06672484925</v>
      </c>
      <c r="X68" s="338">
        <f t="shared" si="24"/>
        <v>0.1328204476</v>
      </c>
      <c r="Y68" s="306"/>
      <c r="Z68" s="306"/>
      <c r="AA68" s="306"/>
      <c r="AB68" s="306"/>
      <c r="AC68" s="306"/>
    </row>
    <row r="69">
      <c r="A69" s="331" t="s">
        <v>86</v>
      </c>
      <c r="B69" s="325"/>
      <c r="C69" s="338">
        <f t="shared" ref="C69:X69" si="25">(C49-B49)/C29</f>
        <v>0.00244926522</v>
      </c>
      <c r="D69" s="338">
        <f t="shared" si="25"/>
        <v>0.004806476094</v>
      </c>
      <c r="E69" s="338">
        <f t="shared" si="25"/>
        <v>0.00200848025</v>
      </c>
      <c r="F69" s="338">
        <f t="shared" si="25"/>
        <v>0.0009210416143</v>
      </c>
      <c r="G69" s="338">
        <f t="shared" si="25"/>
        <v>0.002430289076</v>
      </c>
      <c r="H69" s="338">
        <f t="shared" si="25"/>
        <v>0.002801391036</v>
      </c>
      <c r="I69" s="338">
        <f t="shared" si="25"/>
        <v>0.00507824645</v>
      </c>
      <c r="J69" s="338">
        <f t="shared" si="25"/>
        <v>0.002295971613</v>
      </c>
      <c r="K69" s="338">
        <f t="shared" si="25"/>
        <v>0.003176620076</v>
      </c>
      <c r="L69" s="338">
        <f t="shared" si="25"/>
        <v>0.00346857263</v>
      </c>
      <c r="M69" s="338">
        <f t="shared" si="25"/>
        <v>0.008906379453</v>
      </c>
      <c r="N69" s="338">
        <f t="shared" si="25"/>
        <v>0.01213637206</v>
      </c>
      <c r="O69" s="338">
        <f t="shared" si="25"/>
        <v>0.0208599404</v>
      </c>
      <c r="P69" s="338">
        <f t="shared" si="25"/>
        <v>0.03052654641</v>
      </c>
      <c r="Q69" s="338">
        <f t="shared" si="25"/>
        <v>0.02981822709</v>
      </c>
      <c r="R69" s="338">
        <f t="shared" si="25"/>
        <v>0.02630790436</v>
      </c>
      <c r="S69" s="338">
        <f t="shared" si="25"/>
        <v>0.01835113667</v>
      </c>
      <c r="T69" s="338">
        <f t="shared" si="25"/>
        <v>0.02480314961</v>
      </c>
      <c r="U69" s="338">
        <f t="shared" si="25"/>
        <v>0.04112603384</v>
      </c>
      <c r="V69" s="338">
        <f t="shared" si="25"/>
        <v>0.07031936713</v>
      </c>
      <c r="W69" s="338">
        <f t="shared" si="25"/>
        <v>0.09385699899</v>
      </c>
      <c r="X69" s="338">
        <f t="shared" si="25"/>
        <v>0.1043241609</v>
      </c>
      <c r="Y69" s="306"/>
      <c r="Z69" s="306"/>
      <c r="AA69" s="306"/>
      <c r="AB69" s="306"/>
      <c r="AC69" s="306"/>
    </row>
    <row r="70">
      <c r="A70" s="331" t="s">
        <v>87</v>
      </c>
      <c r="B70" s="326"/>
      <c r="C70" s="338">
        <f t="shared" ref="C70:X70" si="26">(C50-B50)/C30</f>
        <v>0.01890135854</v>
      </c>
      <c r="D70" s="338">
        <f t="shared" si="26"/>
        <v>0.01861334634</v>
      </c>
      <c r="E70" s="338">
        <f t="shared" si="26"/>
        <v>0.0139275766</v>
      </c>
      <c r="F70" s="338">
        <f t="shared" si="26"/>
        <v>0.008337028825</v>
      </c>
      <c r="G70" s="338">
        <f t="shared" si="26"/>
        <v>0.004858208112</v>
      </c>
      <c r="H70" s="338">
        <f t="shared" si="26"/>
        <v>0.008002133902</v>
      </c>
      <c r="I70" s="338">
        <f t="shared" si="26"/>
        <v>0.007076961961</v>
      </c>
      <c r="J70" s="338">
        <f t="shared" si="26"/>
        <v>0.00362225097</v>
      </c>
      <c r="K70" s="338">
        <f t="shared" si="26"/>
        <v>0.001571237118</v>
      </c>
      <c r="L70" s="338">
        <f t="shared" si="26"/>
        <v>0.01029411765</v>
      </c>
      <c r="M70" s="338">
        <f t="shared" si="26"/>
        <v>0.009826765272</v>
      </c>
      <c r="N70" s="338">
        <f t="shared" si="26"/>
        <v>0.01274960157</v>
      </c>
      <c r="O70" s="338">
        <f t="shared" si="26"/>
        <v>0.0156777617</v>
      </c>
      <c r="P70" s="338">
        <f t="shared" si="26"/>
        <v>0.01587975543</v>
      </c>
      <c r="Q70" s="338">
        <f t="shared" si="26"/>
        <v>0.01457278724</v>
      </c>
      <c r="R70" s="338">
        <f t="shared" si="26"/>
        <v>0.02318729183</v>
      </c>
      <c r="S70" s="338">
        <f t="shared" si="26"/>
        <v>0.008804868574</v>
      </c>
      <c r="T70" s="338">
        <f t="shared" si="26"/>
        <v>0.01750258775</v>
      </c>
      <c r="U70" s="338">
        <f t="shared" si="26"/>
        <v>0.03319232021</v>
      </c>
      <c r="V70" s="338">
        <f t="shared" si="26"/>
        <v>0.03485064011</v>
      </c>
      <c r="W70" s="338">
        <f t="shared" si="26"/>
        <v>0.0417179803</v>
      </c>
      <c r="X70" s="338">
        <f t="shared" si="26"/>
        <v>0.0850134017</v>
      </c>
      <c r="Y70" s="306"/>
      <c r="Z70" s="306"/>
      <c r="AA70" s="306"/>
      <c r="AB70" s="306"/>
      <c r="AC70" s="306"/>
    </row>
    <row r="71">
      <c r="A71" s="331" t="s">
        <v>88</v>
      </c>
      <c r="B71" s="325"/>
      <c r="C71" s="338">
        <f t="shared" ref="C71:X71" si="27">(C51-B51)/C31</f>
        <v>0.001374885426</v>
      </c>
      <c r="D71" s="338">
        <f t="shared" si="27"/>
        <v>0.002450980392</v>
      </c>
      <c r="E71" s="338">
        <f t="shared" si="27"/>
        <v>0.004942339374</v>
      </c>
      <c r="F71" s="338">
        <f t="shared" si="27"/>
        <v>0.005395683453</v>
      </c>
      <c r="G71" s="338">
        <f t="shared" si="27"/>
        <v>0.03781094527</v>
      </c>
      <c r="H71" s="338">
        <f t="shared" si="27"/>
        <v>0.03634031637</v>
      </c>
      <c r="I71" s="338">
        <f t="shared" si="27"/>
        <v>0.03145753233</v>
      </c>
      <c r="J71" s="338">
        <f t="shared" si="27"/>
        <v>0.0539049236</v>
      </c>
      <c r="K71" s="338">
        <f t="shared" si="27"/>
        <v>0.06835066865</v>
      </c>
      <c r="L71" s="338">
        <f t="shared" si="27"/>
        <v>0.03958986044</v>
      </c>
      <c r="M71" s="338">
        <f t="shared" si="27"/>
        <v>0.03213276836</v>
      </c>
      <c r="N71" s="338">
        <f t="shared" si="27"/>
        <v>0.07108350587</v>
      </c>
      <c r="O71" s="338">
        <f t="shared" si="27"/>
        <v>0.0761730652</v>
      </c>
      <c r="P71" s="338">
        <f t="shared" si="27"/>
        <v>0.07372400756</v>
      </c>
      <c r="Q71" s="338">
        <f t="shared" si="27"/>
        <v>0.08370805949</v>
      </c>
      <c r="R71" s="338">
        <f t="shared" si="27"/>
        <v>0.1051401869</v>
      </c>
      <c r="S71" s="338">
        <f t="shared" si="27"/>
        <v>0.1301973961</v>
      </c>
      <c r="T71" s="338">
        <f t="shared" si="27"/>
        <v>0.1494413408</v>
      </c>
      <c r="U71" s="338">
        <f t="shared" si="27"/>
        <v>0.1572446556</v>
      </c>
      <c r="V71" s="338">
        <f t="shared" si="27"/>
        <v>0.1099088838</v>
      </c>
      <c r="W71" s="338">
        <f t="shared" si="27"/>
        <v>0.6446837147</v>
      </c>
      <c r="X71" s="338">
        <f t="shared" si="27"/>
        <v>0.7836498761</v>
      </c>
      <c r="Y71" s="306"/>
      <c r="Z71" s="306"/>
      <c r="AA71" s="306"/>
      <c r="AB71" s="306"/>
      <c r="AC71" s="306"/>
    </row>
    <row r="72">
      <c r="A72" s="331" t="s">
        <v>89</v>
      </c>
      <c r="B72" s="326"/>
      <c r="C72" s="338">
        <f t="shared" ref="C72:X72" si="28">(C52-B52)/C32</f>
        <v>0.0009452912679</v>
      </c>
      <c r="D72" s="338">
        <f t="shared" si="28"/>
        <v>0.001080263584</v>
      </c>
      <c r="E72" s="338">
        <f t="shared" si="28"/>
        <v>0.00008842514811</v>
      </c>
      <c r="F72" s="338">
        <f t="shared" si="28"/>
        <v>0.001779007709</v>
      </c>
      <c r="G72" s="338">
        <f t="shared" si="28"/>
        <v>0.00518134715</v>
      </c>
      <c r="H72" s="338">
        <f t="shared" si="28"/>
        <v>0.004211890491</v>
      </c>
      <c r="I72" s="338">
        <f t="shared" si="28"/>
        <v>0.002387975839</v>
      </c>
      <c r="J72" s="338">
        <f t="shared" si="28"/>
        <v>0.002287980476</v>
      </c>
      <c r="K72" s="338">
        <f t="shared" si="28"/>
        <v>0.001889168766</v>
      </c>
      <c r="L72" s="338">
        <f t="shared" si="28"/>
        <v>0.00428462127</v>
      </c>
      <c r="M72" s="338">
        <f t="shared" si="28"/>
        <v>0.003741545546</v>
      </c>
      <c r="N72" s="338">
        <f t="shared" si="28"/>
        <v>0.009770603229</v>
      </c>
      <c r="O72" s="338">
        <f t="shared" si="28"/>
        <v>0.009554587607</v>
      </c>
      <c r="P72" s="338">
        <f t="shared" si="28"/>
        <v>0.01686936053</v>
      </c>
      <c r="Q72" s="338">
        <f t="shared" si="28"/>
        <v>0.01416167046</v>
      </c>
      <c r="R72" s="338">
        <f t="shared" si="28"/>
        <v>0.01915504948</v>
      </c>
      <c r="S72" s="338">
        <f t="shared" si="28"/>
        <v>0.01887544862</v>
      </c>
      <c r="T72" s="338">
        <f t="shared" si="28"/>
        <v>0.01919055234</v>
      </c>
      <c r="U72" s="338">
        <f t="shared" si="28"/>
        <v>0.01994910941</v>
      </c>
      <c r="V72" s="338">
        <f t="shared" si="28"/>
        <v>0.06431494835</v>
      </c>
      <c r="W72" s="338">
        <f t="shared" si="28"/>
        <v>0.07377802928</v>
      </c>
      <c r="X72" s="338">
        <f t="shared" si="28"/>
        <v>0.1168736304</v>
      </c>
      <c r="Y72" s="306"/>
      <c r="Z72" s="306"/>
      <c r="AA72" s="306"/>
      <c r="AB72" s="306"/>
      <c r="AC72" s="306"/>
    </row>
    <row r="73">
      <c r="A73" s="331" t="s">
        <v>90</v>
      </c>
      <c r="B73" s="325"/>
      <c r="C73" s="338">
        <f t="shared" ref="C73:X73" si="29">(C53-B53)/C33</f>
        <v>0.003756036487</v>
      </c>
      <c r="D73" s="338">
        <f t="shared" si="29"/>
        <v>0.007323832146</v>
      </c>
      <c r="E73" s="338">
        <f t="shared" si="29"/>
        <v>0.008409129912</v>
      </c>
      <c r="F73" s="338">
        <f t="shared" si="29"/>
        <v>0.003848374062</v>
      </c>
      <c r="G73" s="338">
        <f t="shared" si="29"/>
        <v>0.00697786333</v>
      </c>
      <c r="H73" s="338">
        <f t="shared" si="29"/>
        <v>0.01071737252</v>
      </c>
      <c r="I73" s="338">
        <f t="shared" si="29"/>
        <v>0.007294537202</v>
      </c>
      <c r="J73" s="338">
        <f t="shared" si="29"/>
        <v>0.01317600787</v>
      </c>
      <c r="K73" s="338">
        <f t="shared" si="29"/>
        <v>0.01686668829</v>
      </c>
      <c r="L73" s="338">
        <f t="shared" si="29"/>
        <v>0.009860312243</v>
      </c>
      <c r="M73" s="338">
        <f t="shared" si="29"/>
        <v>0.008976660682</v>
      </c>
      <c r="N73" s="338">
        <f t="shared" si="29"/>
        <v>0.01463660834</v>
      </c>
      <c r="O73" s="338">
        <f t="shared" si="29"/>
        <v>0.0182821119</v>
      </c>
      <c r="P73" s="338">
        <f t="shared" si="29"/>
        <v>0.02470019689</v>
      </c>
      <c r="Q73" s="338">
        <f t="shared" si="29"/>
        <v>0.02076466711</v>
      </c>
      <c r="R73" s="338">
        <f t="shared" si="29"/>
        <v>0.03038891513</v>
      </c>
      <c r="S73" s="338">
        <f t="shared" si="29"/>
        <v>0.02540834846</v>
      </c>
      <c r="T73" s="338">
        <f t="shared" si="29"/>
        <v>0.02613205665</v>
      </c>
      <c r="U73" s="338">
        <f t="shared" si="29"/>
        <v>0.05958995976</v>
      </c>
      <c r="V73" s="338">
        <f t="shared" si="29"/>
        <v>0.07471159128</v>
      </c>
      <c r="W73" s="338">
        <f t="shared" si="29"/>
        <v>0.08132741295</v>
      </c>
      <c r="X73" s="338">
        <f t="shared" si="29"/>
        <v>0.1482637903</v>
      </c>
      <c r="Y73" s="306"/>
      <c r="Z73" s="306"/>
      <c r="AA73" s="306"/>
      <c r="AB73" s="306"/>
      <c r="AC73" s="306"/>
    </row>
    <row r="74">
      <c r="A74" s="331" t="s">
        <v>91</v>
      </c>
      <c r="B74" s="326"/>
      <c r="C74" s="338">
        <f t="shared" ref="C74:X74" si="30">(C54-B54)/C34</f>
        <v>0.07596513076</v>
      </c>
      <c r="D74" s="338">
        <f t="shared" si="30"/>
        <v>0.06403269755</v>
      </c>
      <c r="E74" s="338">
        <f t="shared" si="30"/>
        <v>0.05330700888</v>
      </c>
      <c r="F74" s="338">
        <f t="shared" si="30"/>
        <v>0.07271171942</v>
      </c>
      <c r="G74" s="338">
        <f t="shared" si="30"/>
        <v>0.05919282511</v>
      </c>
      <c r="H74" s="338">
        <f t="shared" si="30"/>
        <v>0.03659447349</v>
      </c>
      <c r="I74" s="338">
        <f t="shared" si="30"/>
        <v>0.06188466948</v>
      </c>
      <c r="J74" s="338">
        <f t="shared" si="30"/>
        <v>0.02517162471</v>
      </c>
      <c r="K74" s="338">
        <f t="shared" si="30"/>
        <v>0.03027823241</v>
      </c>
      <c r="L74" s="338">
        <f t="shared" si="30"/>
        <v>0.02521008403</v>
      </c>
      <c r="M74" s="338">
        <f t="shared" si="30"/>
        <v>0.07352941176</v>
      </c>
      <c r="N74" s="338">
        <f t="shared" si="30"/>
        <v>0.05422535211</v>
      </c>
      <c r="O74" s="338">
        <f t="shared" si="30"/>
        <v>0.06352683461</v>
      </c>
      <c r="P74" s="338">
        <f t="shared" si="30"/>
        <v>0.05694980695</v>
      </c>
      <c r="Q74" s="338">
        <f t="shared" si="30"/>
        <v>0.052</v>
      </c>
      <c r="R74" s="338">
        <f t="shared" si="30"/>
        <v>0.04589632829</v>
      </c>
      <c r="S74" s="338">
        <f t="shared" si="30"/>
        <v>0.05109070034</v>
      </c>
      <c r="T74" s="338">
        <f t="shared" si="30"/>
        <v>0.05523101434</v>
      </c>
      <c r="U74" s="338">
        <f t="shared" si="30"/>
        <v>0.1470746108</v>
      </c>
      <c r="V74" s="338">
        <f t="shared" si="30"/>
        <v>0.098663926</v>
      </c>
      <c r="W74" s="338">
        <f t="shared" si="30"/>
        <v>0.1664779162</v>
      </c>
      <c r="X74" s="338">
        <f t="shared" si="30"/>
        <v>0.3060708263</v>
      </c>
      <c r="Y74" s="306"/>
      <c r="Z74" s="306"/>
      <c r="AA74" s="306"/>
      <c r="AB74" s="306"/>
      <c r="AC74" s="306"/>
    </row>
    <row r="75">
      <c r="A75" s="315" t="s">
        <v>151</v>
      </c>
      <c r="B75" s="325"/>
      <c r="C75" s="327" t="s">
        <v>148</v>
      </c>
      <c r="D75" s="328"/>
      <c r="E75" s="328"/>
      <c r="F75" s="328"/>
      <c r="G75" s="328"/>
      <c r="H75" s="328"/>
      <c r="I75" s="328"/>
      <c r="J75" s="328"/>
      <c r="K75" s="328"/>
      <c r="L75" s="328"/>
      <c r="M75" s="328"/>
      <c r="N75" s="328"/>
      <c r="O75" s="329"/>
      <c r="P75" s="338">
        <f t="shared" ref="P75:X75" si="31">(P55-O55)/P35</f>
        <v>0.02729100833</v>
      </c>
      <c r="Q75" s="338">
        <f t="shared" si="31"/>
        <v>0.03345313796</v>
      </c>
      <c r="R75" s="338">
        <f t="shared" si="31"/>
        <v>0.02790907045</v>
      </c>
      <c r="S75" s="338">
        <f t="shared" si="31"/>
        <v>0.02945619335</v>
      </c>
      <c r="T75" s="338">
        <f t="shared" si="31"/>
        <v>0.02945736434</v>
      </c>
      <c r="U75" s="338">
        <f t="shared" si="31"/>
        <v>0.0485629336</v>
      </c>
      <c r="V75" s="338">
        <f t="shared" si="31"/>
        <v>0.05988171513</v>
      </c>
      <c r="W75" s="338">
        <f t="shared" si="31"/>
        <v>0.07402422611</v>
      </c>
      <c r="X75" s="338">
        <f t="shared" si="31"/>
        <v>0.1353706848</v>
      </c>
      <c r="Y75" s="306"/>
      <c r="Z75" s="306"/>
      <c r="AA75" s="306"/>
      <c r="AB75" s="306"/>
      <c r="AC75" s="306"/>
    </row>
    <row r="76">
      <c r="A76" s="331" t="s">
        <v>93</v>
      </c>
      <c r="B76" s="326"/>
      <c r="C76" s="338">
        <f t="shared" ref="C76:X76" si="32">(C56-B56)/C36</f>
        <v>0.001957713391</v>
      </c>
      <c r="D76" s="338">
        <f t="shared" si="32"/>
        <v>0.01478903871</v>
      </c>
      <c r="E76" s="338">
        <f t="shared" si="32"/>
        <v>0.0121233114</v>
      </c>
      <c r="F76" s="338">
        <f t="shared" si="32"/>
        <v>0.01831298557</v>
      </c>
      <c r="G76" s="338">
        <f t="shared" si="32"/>
        <v>0.02698942682</v>
      </c>
      <c r="H76" s="338">
        <f t="shared" si="32"/>
        <v>0.02685421995</v>
      </c>
      <c r="I76" s="338">
        <f t="shared" si="32"/>
        <v>0.02421367948</v>
      </c>
      <c r="J76" s="338">
        <f t="shared" si="32"/>
        <v>0.01449643947</v>
      </c>
      <c r="K76" s="338">
        <f t="shared" si="32"/>
        <v>0.00598476605</v>
      </c>
      <c r="L76" s="338">
        <f t="shared" si="32"/>
        <v>0.00413354531</v>
      </c>
      <c r="M76" s="338">
        <f t="shared" si="32"/>
        <v>0.0123219099</v>
      </c>
      <c r="N76" s="338">
        <f t="shared" si="32"/>
        <v>0.01616481775</v>
      </c>
      <c r="O76" s="338">
        <f t="shared" si="32"/>
        <v>0.02125181951</v>
      </c>
      <c r="P76" s="338">
        <f t="shared" si="32"/>
        <v>0.02567567568</v>
      </c>
      <c r="Q76" s="338">
        <f t="shared" si="32"/>
        <v>0.01624394414</v>
      </c>
      <c r="R76" s="338">
        <f t="shared" si="32"/>
        <v>0.02845163223</v>
      </c>
      <c r="S76" s="338">
        <f t="shared" si="32"/>
        <v>0.02222847496</v>
      </c>
      <c r="T76" s="338">
        <f t="shared" si="32"/>
        <v>0.02898099096</v>
      </c>
      <c r="U76" s="338">
        <f t="shared" si="32"/>
        <v>0.04396325459</v>
      </c>
      <c r="V76" s="338">
        <f t="shared" si="32"/>
        <v>0.09444601071</v>
      </c>
      <c r="W76" s="338">
        <f t="shared" si="32"/>
        <v>0.08886047627</v>
      </c>
      <c r="X76" s="338">
        <f t="shared" si="32"/>
        <v>0.1550954121</v>
      </c>
      <c r="Y76" s="306"/>
      <c r="Z76" s="306"/>
      <c r="AA76" s="306"/>
      <c r="AB76" s="306"/>
      <c r="AC76" s="306"/>
    </row>
    <row r="77">
      <c r="A77" s="331" t="s">
        <v>94</v>
      </c>
      <c r="B77" s="325"/>
      <c r="C77" s="338">
        <f t="shared" ref="C77:X77" si="33">(C57-B57)/C37</f>
        <v>0.005655042413</v>
      </c>
      <c r="D77" s="338">
        <f t="shared" si="33"/>
        <v>0.006825938567</v>
      </c>
      <c r="E77" s="338">
        <f t="shared" si="33"/>
        <v>0.00293140512</v>
      </c>
      <c r="F77" s="338">
        <f t="shared" si="33"/>
        <v>0.004282655246</v>
      </c>
      <c r="G77" s="338">
        <f t="shared" si="33"/>
        <v>0.006583427923</v>
      </c>
      <c r="H77" s="338">
        <f t="shared" si="33"/>
        <v>0.00242508228</v>
      </c>
      <c r="I77" s="338">
        <f t="shared" si="33"/>
        <v>0.002050230651</v>
      </c>
      <c r="J77" s="338">
        <f t="shared" si="33"/>
        <v>0.002199816682</v>
      </c>
      <c r="K77" s="338">
        <f t="shared" si="33"/>
        <v>0.002779225291</v>
      </c>
      <c r="L77" s="338">
        <f t="shared" si="33"/>
        <v>0.003642121932</v>
      </c>
      <c r="M77" s="338">
        <f t="shared" si="33"/>
        <v>0.005563073222</v>
      </c>
      <c r="N77" s="338">
        <f t="shared" si="33"/>
        <v>0.008847110865</v>
      </c>
      <c r="O77" s="338">
        <f t="shared" si="33"/>
        <v>0.01214487096</v>
      </c>
      <c r="P77" s="338">
        <f t="shared" si="33"/>
        <v>0.01418721824</v>
      </c>
      <c r="Q77" s="338">
        <f t="shared" si="33"/>
        <v>0.007663286961</v>
      </c>
      <c r="R77" s="338">
        <f t="shared" si="33"/>
        <v>0.009915716411</v>
      </c>
      <c r="S77" s="338">
        <f t="shared" si="33"/>
        <v>0.007457230589</v>
      </c>
      <c r="T77" s="338">
        <f t="shared" si="33"/>
        <v>0.01313785225</v>
      </c>
      <c r="U77" s="338">
        <f t="shared" si="33"/>
        <v>0.01857512344</v>
      </c>
      <c r="V77" s="338">
        <f t="shared" si="33"/>
        <v>0.03328926812</v>
      </c>
      <c r="W77" s="338">
        <f t="shared" si="33"/>
        <v>0.04863221884</v>
      </c>
      <c r="X77" s="338">
        <f t="shared" si="33"/>
        <v>0.0822015091</v>
      </c>
      <c r="Y77" s="306"/>
      <c r="Z77" s="306"/>
      <c r="AA77" s="306"/>
      <c r="AB77" s="306"/>
      <c r="AC77" s="306"/>
    </row>
    <row r="78">
      <c r="A78" s="331" t="s">
        <v>95</v>
      </c>
      <c r="B78" s="326"/>
      <c r="C78" s="338">
        <f t="shared" ref="C78:X78" si="34">(C58-B58)/C38</f>
        <v>0.002776813606</v>
      </c>
      <c r="D78" s="338">
        <f t="shared" si="34"/>
        <v>0.00139275766</v>
      </c>
      <c r="E78" s="338">
        <f t="shared" si="34"/>
        <v>0.001225114855</v>
      </c>
      <c r="F78" s="338">
        <f t="shared" si="34"/>
        <v>0.0008244023083</v>
      </c>
      <c r="G78" s="338">
        <f t="shared" si="34"/>
        <v>0.002420135528</v>
      </c>
      <c r="H78" s="338">
        <f t="shared" si="34"/>
        <v>0.005952380952</v>
      </c>
      <c r="I78" s="338">
        <f t="shared" si="34"/>
        <v>0.008618293022</v>
      </c>
      <c r="J78" s="338">
        <f t="shared" si="34"/>
        <v>0.01039298474</v>
      </c>
      <c r="K78" s="338">
        <f t="shared" si="34"/>
        <v>0.003265839321</v>
      </c>
      <c r="L78" s="338">
        <f t="shared" si="34"/>
        <v>0.004966300106</v>
      </c>
      <c r="M78" s="338">
        <f t="shared" si="34"/>
        <v>0.01303780965</v>
      </c>
      <c r="N78" s="338">
        <f t="shared" si="34"/>
        <v>0.01460534493</v>
      </c>
      <c r="O78" s="338">
        <f t="shared" si="34"/>
        <v>0.03216458997</v>
      </c>
      <c r="P78" s="338">
        <f t="shared" si="34"/>
        <v>0.0313890262</v>
      </c>
      <c r="Q78" s="338">
        <f t="shared" si="34"/>
        <v>0.02812121212</v>
      </c>
      <c r="R78" s="338">
        <f t="shared" si="34"/>
        <v>0.04214345521</v>
      </c>
      <c r="S78" s="338">
        <f t="shared" si="34"/>
        <v>0.03291384318</v>
      </c>
      <c r="T78" s="338">
        <f t="shared" si="34"/>
        <v>0.03012048193</v>
      </c>
      <c r="U78" s="338">
        <f t="shared" si="34"/>
        <v>0.04991394148</v>
      </c>
      <c r="V78" s="338">
        <f t="shared" si="34"/>
        <v>0.09911966091</v>
      </c>
      <c r="W78" s="338">
        <f t="shared" si="34"/>
        <v>0.1115384615</v>
      </c>
      <c r="X78" s="338">
        <f t="shared" si="34"/>
        <v>0.1201034738</v>
      </c>
      <c r="Y78" s="306"/>
      <c r="Z78" s="306"/>
      <c r="AA78" s="306"/>
      <c r="AB78" s="306"/>
      <c r="AC78" s="306"/>
    </row>
    <row r="79">
      <c r="A79" s="334" t="s">
        <v>96</v>
      </c>
      <c r="B79" s="325"/>
      <c r="C79" s="338">
        <f t="shared" ref="C79:X79" si="35">(C59-B59)/C39</f>
        <v>0</v>
      </c>
      <c r="D79" s="338">
        <f t="shared" si="35"/>
        <v>0.008303061754</v>
      </c>
      <c r="E79" s="338">
        <f t="shared" si="35"/>
        <v>0.005621135469</v>
      </c>
      <c r="F79" s="338">
        <f t="shared" si="35"/>
        <v>0.004581901489</v>
      </c>
      <c r="G79" s="338">
        <f t="shared" si="35"/>
        <v>0.004347826087</v>
      </c>
      <c r="H79" s="338">
        <f t="shared" si="35"/>
        <v>0.00830449827</v>
      </c>
      <c r="I79" s="338">
        <f t="shared" si="35"/>
        <v>0.003384094755</v>
      </c>
      <c r="J79" s="338">
        <f t="shared" si="35"/>
        <v>0.00178041543</v>
      </c>
      <c r="K79" s="338">
        <f t="shared" si="35"/>
        <v>0.05317848411</v>
      </c>
      <c r="L79" s="338">
        <f t="shared" si="35"/>
        <v>0.0434310532</v>
      </c>
      <c r="M79" s="338">
        <f t="shared" si="35"/>
        <v>0.02926525529</v>
      </c>
      <c r="N79" s="338">
        <f t="shared" si="35"/>
        <v>0.04203821656</v>
      </c>
      <c r="O79" s="338">
        <f t="shared" si="35"/>
        <v>0.07919463087</v>
      </c>
      <c r="P79" s="338">
        <f t="shared" si="35"/>
        <v>0.0246835443</v>
      </c>
      <c r="Q79" s="338">
        <f t="shared" si="35"/>
        <v>0.02455494168</v>
      </c>
      <c r="R79" s="338">
        <f t="shared" si="35"/>
        <v>0.03620873269</v>
      </c>
      <c r="S79" s="338">
        <f t="shared" si="35"/>
        <v>0.02612826603</v>
      </c>
      <c r="T79" s="338">
        <f t="shared" si="35"/>
        <v>0.02397049785</v>
      </c>
      <c r="U79" s="338">
        <f t="shared" si="35"/>
        <v>0.03932946486</v>
      </c>
      <c r="V79" s="338">
        <f t="shared" si="35"/>
        <v>0.06514476615</v>
      </c>
      <c r="W79" s="338">
        <f t="shared" si="35"/>
        <v>0.1354669005</v>
      </c>
      <c r="X79" s="338">
        <f t="shared" si="35"/>
        <v>0.1342486651</v>
      </c>
      <c r="Y79" s="306"/>
      <c r="Z79" s="306"/>
      <c r="AA79" s="306"/>
      <c r="AB79" s="306"/>
      <c r="AC79" s="306"/>
    </row>
    <row r="80" ht="8.25" customHeight="1">
      <c r="A80" s="339"/>
      <c r="B80" s="340"/>
      <c r="C80" s="306"/>
      <c r="D80" s="306"/>
      <c r="E80" s="306"/>
      <c r="F80" s="306"/>
      <c r="G80" s="306"/>
      <c r="H80" s="306"/>
      <c r="I80" s="306"/>
      <c r="J80" s="306"/>
      <c r="K80" s="306"/>
      <c r="L80" s="306"/>
      <c r="M80" s="306"/>
      <c r="N80" s="306"/>
      <c r="O80" s="306"/>
      <c r="P80" s="306"/>
      <c r="Q80" s="306"/>
      <c r="R80" s="306"/>
      <c r="S80" s="306"/>
      <c r="T80" s="306"/>
      <c r="U80" s="306"/>
      <c r="V80" s="306"/>
      <c r="W80" s="306"/>
      <c r="X80" s="306"/>
      <c r="Y80" s="306"/>
      <c r="Z80" s="306"/>
      <c r="AA80" s="306"/>
      <c r="AB80" s="306"/>
      <c r="AC80" s="306"/>
    </row>
    <row r="81" ht="14.25" customHeight="1">
      <c r="A81" s="341" t="s">
        <v>97</v>
      </c>
      <c r="B81" s="342"/>
      <c r="C81" s="343">
        <f t="shared" ref="C81:X81" si="36">(C60-B60)/C40</f>
        <v>0.02127346229</v>
      </c>
      <c r="D81" s="343">
        <f t="shared" si="36"/>
        <v>0.02044968439</v>
      </c>
      <c r="E81" s="343">
        <f t="shared" si="36"/>
        <v>0.01774940368</v>
      </c>
      <c r="F81" s="343">
        <f t="shared" si="36"/>
        <v>0.02436905187</v>
      </c>
      <c r="G81" s="343">
        <f t="shared" si="36"/>
        <v>0.022568207</v>
      </c>
      <c r="H81" s="343">
        <f t="shared" si="36"/>
        <v>0.01820027013</v>
      </c>
      <c r="I81" s="343">
        <f t="shared" si="36"/>
        <v>0.0159962147</v>
      </c>
      <c r="J81" s="343">
        <f t="shared" si="36"/>
        <v>0.01551740182</v>
      </c>
      <c r="K81" s="343">
        <f t="shared" si="36"/>
        <v>0.01554491219</v>
      </c>
      <c r="L81" s="343">
        <f t="shared" si="36"/>
        <v>0.01802268245</v>
      </c>
      <c r="M81" s="343">
        <f t="shared" si="36"/>
        <v>0.02480547545</v>
      </c>
      <c r="N81" s="343">
        <f t="shared" si="36"/>
        <v>0.02991717056</v>
      </c>
      <c r="O81" s="343">
        <f t="shared" si="36"/>
        <v>0.03095069562</v>
      </c>
      <c r="P81" s="343">
        <f t="shared" si="36"/>
        <v>0.03209793529</v>
      </c>
      <c r="Q81" s="343">
        <f t="shared" si="36"/>
        <v>0.03019662921</v>
      </c>
      <c r="R81" s="343">
        <f t="shared" si="36"/>
        <v>0.03191455826</v>
      </c>
      <c r="S81" s="343">
        <f t="shared" si="36"/>
        <v>0.02408092834</v>
      </c>
      <c r="T81" s="343">
        <f t="shared" si="36"/>
        <v>0.0265658056</v>
      </c>
      <c r="U81" s="343">
        <f t="shared" si="36"/>
        <v>0.04018343491</v>
      </c>
      <c r="V81" s="343">
        <f t="shared" si="36"/>
        <v>0.05849250582</v>
      </c>
      <c r="W81" s="343">
        <f t="shared" si="36"/>
        <v>0.07295222075</v>
      </c>
      <c r="X81" s="343">
        <f t="shared" si="36"/>
        <v>0.1240934517</v>
      </c>
      <c r="Y81" s="306"/>
      <c r="Z81" s="306"/>
      <c r="AA81" s="306"/>
      <c r="AB81" s="306"/>
      <c r="AC81" s="306"/>
    </row>
    <row r="82">
      <c r="A82" s="321"/>
      <c r="B82" s="306"/>
      <c r="C82" s="306"/>
      <c r="D82" s="306"/>
      <c r="E82" s="306"/>
      <c r="F82" s="306"/>
      <c r="G82" s="306"/>
      <c r="H82" s="306"/>
      <c r="I82" s="306"/>
      <c r="J82" s="306"/>
      <c r="K82" s="306"/>
      <c r="L82" s="306"/>
      <c r="M82" s="306"/>
      <c r="N82" s="306"/>
      <c r="O82" s="306"/>
      <c r="P82" s="306"/>
      <c r="Q82" s="306"/>
      <c r="R82" s="306"/>
      <c r="S82" s="306"/>
      <c r="T82" s="306"/>
      <c r="U82" s="306"/>
      <c r="V82" s="306"/>
      <c r="W82" s="306"/>
      <c r="X82" s="306"/>
      <c r="Y82" s="306"/>
      <c r="Z82" s="306"/>
      <c r="AA82" s="306"/>
      <c r="AB82" s="306"/>
      <c r="AC82" s="306"/>
    </row>
    <row r="83">
      <c r="A83" s="321"/>
      <c r="B83" s="306"/>
      <c r="C83" s="306"/>
      <c r="D83" s="306"/>
      <c r="E83" s="306"/>
      <c r="F83" s="306"/>
      <c r="G83" s="306"/>
      <c r="H83" s="306"/>
      <c r="I83" s="306"/>
      <c r="J83" s="306"/>
      <c r="K83" s="306"/>
      <c r="L83" s="306"/>
      <c r="M83" s="306"/>
      <c r="N83" s="306"/>
      <c r="O83" s="306"/>
      <c r="P83" s="306"/>
      <c r="Q83" s="306"/>
      <c r="R83" s="306"/>
      <c r="S83" s="306"/>
      <c r="T83" s="306"/>
      <c r="U83" s="306"/>
      <c r="V83" s="306"/>
      <c r="W83" s="306"/>
      <c r="X83" s="306"/>
      <c r="Y83" s="306"/>
      <c r="Z83" s="306"/>
      <c r="AA83" s="306"/>
      <c r="AB83" s="306"/>
      <c r="AC83" s="306"/>
    </row>
    <row r="84">
      <c r="A84" s="321"/>
      <c r="B84" s="322"/>
      <c r="C84" s="322"/>
      <c r="D84" s="306"/>
      <c r="E84" s="306"/>
      <c r="F84" s="306"/>
      <c r="G84" s="306"/>
      <c r="H84" s="306"/>
      <c r="I84" s="306"/>
      <c r="J84" s="306"/>
      <c r="K84" s="306"/>
      <c r="L84" s="306"/>
      <c r="M84" s="306"/>
      <c r="N84" s="306"/>
      <c r="O84" s="306"/>
      <c r="P84" s="306"/>
      <c r="Q84" s="306"/>
      <c r="R84" s="306"/>
      <c r="S84" s="306"/>
      <c r="T84" s="306"/>
      <c r="U84" s="306"/>
      <c r="V84" s="306"/>
      <c r="W84" s="306"/>
      <c r="X84" s="306"/>
      <c r="Y84" s="306"/>
      <c r="Z84" s="306"/>
      <c r="AA84" s="306"/>
      <c r="AB84" s="306"/>
      <c r="AC84" s="306"/>
    </row>
    <row r="85">
      <c r="A85" s="321"/>
      <c r="B85" s="307" t="s">
        <v>152</v>
      </c>
      <c r="H85" s="306"/>
      <c r="I85" s="306"/>
      <c r="J85" s="306"/>
      <c r="K85" s="306"/>
      <c r="L85" s="306"/>
      <c r="M85" s="306"/>
      <c r="N85" s="306"/>
      <c r="O85" s="306"/>
      <c r="P85" s="306"/>
      <c r="Q85" s="306"/>
      <c r="R85" s="306"/>
      <c r="S85" s="306"/>
      <c r="T85" s="306"/>
      <c r="U85" s="306"/>
      <c r="V85" s="306"/>
      <c r="W85" s="306"/>
      <c r="X85" s="306"/>
      <c r="Y85" s="306"/>
      <c r="Z85" s="306"/>
      <c r="AA85" s="306"/>
      <c r="AB85" s="306"/>
      <c r="AC85" s="306"/>
    </row>
    <row r="86">
      <c r="A86" s="344" t="s">
        <v>67</v>
      </c>
      <c r="B86" s="310">
        <v>43962.0</v>
      </c>
      <c r="C86" s="310">
        <v>43969.0</v>
      </c>
      <c r="D86" s="310">
        <v>43976.0</v>
      </c>
      <c r="E86" s="310">
        <v>43983.0</v>
      </c>
      <c r="F86" s="310">
        <v>43990.0</v>
      </c>
      <c r="G86" s="310">
        <v>43997.0</v>
      </c>
      <c r="H86" s="310">
        <v>44004.0</v>
      </c>
      <c r="I86" s="310">
        <v>44011.0</v>
      </c>
      <c r="J86" s="310">
        <v>44018.0</v>
      </c>
      <c r="K86" s="310">
        <v>44025.0</v>
      </c>
      <c r="L86" s="310">
        <v>44032.0</v>
      </c>
      <c r="M86" s="310">
        <v>44039.0</v>
      </c>
      <c r="N86" s="310">
        <v>44046.0</v>
      </c>
      <c r="O86" s="310">
        <v>44053.0</v>
      </c>
      <c r="P86" s="310">
        <v>44060.0</v>
      </c>
      <c r="Q86" s="310">
        <v>44067.0</v>
      </c>
      <c r="R86" s="310">
        <v>44074.0</v>
      </c>
      <c r="S86" s="310">
        <v>44081.0</v>
      </c>
      <c r="T86" s="310">
        <v>44088.0</v>
      </c>
      <c r="U86" s="310">
        <v>44095.0</v>
      </c>
      <c r="V86" s="310">
        <v>44102.0</v>
      </c>
      <c r="W86" s="310">
        <v>44109.0</v>
      </c>
      <c r="X86" s="310">
        <v>44116.0</v>
      </c>
      <c r="Y86" s="306"/>
      <c r="Z86" s="306"/>
      <c r="AA86" s="306"/>
      <c r="AB86" s="306"/>
      <c r="AC86" s="306"/>
    </row>
    <row r="87">
      <c r="A87" s="345" t="s">
        <v>81</v>
      </c>
      <c r="B87" s="346">
        <f t="shared" ref="B87:X87" si="37">B44/B4</f>
        <v>0.08391920807</v>
      </c>
      <c r="C87" s="347">
        <f t="shared" si="37"/>
        <v>0.09908011074</v>
      </c>
      <c r="D87" s="347">
        <f t="shared" si="37"/>
        <v>0.1033076378</v>
      </c>
      <c r="E87" s="347">
        <f t="shared" si="37"/>
        <v>0.09666903068</v>
      </c>
      <c r="F87" s="347">
        <f t="shared" si="37"/>
        <v>0.09659850761</v>
      </c>
      <c r="G87" s="347">
        <f t="shared" si="37"/>
        <v>0.09318412162</v>
      </c>
      <c r="H87" s="347">
        <f t="shared" si="37"/>
        <v>0.08903747496</v>
      </c>
      <c r="I87" s="347">
        <f t="shared" si="37"/>
        <v>0.08511371003</v>
      </c>
      <c r="J87" s="347">
        <f t="shared" si="37"/>
        <v>0.07850270028</v>
      </c>
      <c r="K87" s="347">
        <f t="shared" si="37"/>
        <v>0.07588670328</v>
      </c>
      <c r="L87" s="347">
        <f t="shared" si="37"/>
        <v>0.07343602801</v>
      </c>
      <c r="M87" s="347">
        <f t="shared" si="37"/>
        <v>0.07371667852</v>
      </c>
      <c r="N87" s="347">
        <f t="shared" si="37"/>
        <v>0.0741816988</v>
      </c>
      <c r="O87" s="347">
        <f t="shared" si="37"/>
        <v>0.07114060437</v>
      </c>
      <c r="P87" s="347">
        <f t="shared" si="37"/>
        <v>0.06920939168</v>
      </c>
      <c r="Q87" s="347">
        <f t="shared" si="37"/>
        <v>0.06728104966</v>
      </c>
      <c r="R87" s="347">
        <f t="shared" si="37"/>
        <v>0.06489411213</v>
      </c>
      <c r="S87" s="347">
        <f t="shared" si="37"/>
        <v>0.06239097587</v>
      </c>
      <c r="T87" s="347">
        <f t="shared" si="37"/>
        <v>0.06071310078</v>
      </c>
      <c r="U87" s="347">
        <f t="shared" si="37"/>
        <v>0.05931639518</v>
      </c>
      <c r="V87" s="347">
        <f t="shared" si="37"/>
        <v>0.05861391327</v>
      </c>
      <c r="W87" s="347">
        <f t="shared" si="37"/>
        <v>0.0579438651</v>
      </c>
      <c r="X87" s="347">
        <f t="shared" si="37"/>
        <v>0.05910314887</v>
      </c>
      <c r="Y87" s="306"/>
      <c r="Z87" s="306"/>
      <c r="AA87" s="306"/>
      <c r="AB87" s="306"/>
      <c r="AC87" s="306"/>
    </row>
    <row r="88">
      <c r="A88" s="345" t="s">
        <v>82</v>
      </c>
      <c r="B88" s="348">
        <f t="shared" ref="B88:X88" si="38">B45/B5</f>
        <v>0.01938652182</v>
      </c>
      <c r="C88" s="347">
        <f t="shared" si="38"/>
        <v>0.01692288619</v>
      </c>
      <c r="D88" s="347">
        <f t="shared" si="38"/>
        <v>0.01561556134</v>
      </c>
      <c r="E88" s="347">
        <f t="shared" si="38"/>
        <v>0.01484457792</v>
      </c>
      <c r="F88" s="347">
        <f t="shared" si="38"/>
        <v>0.01428194651</v>
      </c>
      <c r="G88" s="347">
        <f t="shared" si="38"/>
        <v>0.01439745321</v>
      </c>
      <c r="H88" s="347">
        <f t="shared" si="38"/>
        <v>0.01398451389</v>
      </c>
      <c r="I88" s="347">
        <f t="shared" si="38"/>
        <v>0.01357052359</v>
      </c>
      <c r="J88" s="347">
        <f t="shared" si="38"/>
        <v>0.01309799858</v>
      </c>
      <c r="K88" s="347">
        <f t="shared" si="38"/>
        <v>0.0128902988</v>
      </c>
      <c r="L88" s="347">
        <f t="shared" si="38"/>
        <v>0.01272558123</v>
      </c>
      <c r="M88" s="347">
        <f t="shared" si="38"/>
        <v>0.01292261426</v>
      </c>
      <c r="N88" s="347">
        <f t="shared" si="38"/>
        <v>0.01323483658</v>
      </c>
      <c r="O88" s="347">
        <f t="shared" si="38"/>
        <v>0.01361936442</v>
      </c>
      <c r="P88" s="347">
        <f t="shared" si="38"/>
        <v>0.0142697288</v>
      </c>
      <c r="Q88" s="347">
        <f t="shared" si="38"/>
        <v>0.01466040506</v>
      </c>
      <c r="R88" s="347">
        <f t="shared" si="38"/>
        <v>0.01503950076</v>
      </c>
      <c r="S88" s="347">
        <f t="shared" si="38"/>
        <v>0.01531957577</v>
      </c>
      <c r="T88" s="347">
        <f t="shared" si="38"/>
        <v>0.01544200842</v>
      </c>
      <c r="U88" s="347">
        <f t="shared" si="38"/>
        <v>0.01601293248</v>
      </c>
      <c r="V88" s="347">
        <f t="shared" si="38"/>
        <v>0.01702679083</v>
      </c>
      <c r="W88" s="347">
        <f t="shared" si="38"/>
        <v>0.01835804668</v>
      </c>
      <c r="X88" s="347">
        <f t="shared" si="38"/>
        <v>0.02216784891</v>
      </c>
      <c r="Y88" s="306"/>
      <c r="Z88" s="306"/>
      <c r="AA88" s="306"/>
      <c r="AB88" s="306"/>
      <c r="AC88" s="306"/>
    </row>
    <row r="89">
      <c r="A89" s="345" t="s">
        <v>83</v>
      </c>
      <c r="B89" s="349">
        <f t="shared" ref="B89:X89" si="39">B46/B6</f>
        <v>0.02912459317</v>
      </c>
      <c r="C89" s="347">
        <f t="shared" si="39"/>
        <v>0.02327157704</v>
      </c>
      <c r="D89" s="347">
        <f t="shared" si="39"/>
        <v>0.01882624148</v>
      </c>
      <c r="E89" s="347">
        <f t="shared" si="39"/>
        <v>0.01626048478</v>
      </c>
      <c r="F89" s="347">
        <f t="shared" si="39"/>
        <v>0.01635329715</v>
      </c>
      <c r="G89" s="347">
        <f t="shared" si="39"/>
        <v>0.01605257032</v>
      </c>
      <c r="H89" s="347">
        <f t="shared" si="39"/>
        <v>0.0153989291</v>
      </c>
      <c r="I89" s="347">
        <f t="shared" si="39"/>
        <v>0.01473760819</v>
      </c>
      <c r="J89" s="347">
        <f t="shared" si="39"/>
        <v>0.0147759809</v>
      </c>
      <c r="K89" s="347">
        <f t="shared" si="39"/>
        <v>0.01522583282</v>
      </c>
      <c r="L89" s="347">
        <f t="shared" si="39"/>
        <v>0.01703804311</v>
      </c>
      <c r="M89" s="347">
        <f t="shared" si="39"/>
        <v>0.01917965927</v>
      </c>
      <c r="N89" s="347">
        <f t="shared" si="39"/>
        <v>0.02143657372</v>
      </c>
      <c r="O89" s="347">
        <f t="shared" si="39"/>
        <v>0.02371627392</v>
      </c>
      <c r="P89" s="347">
        <f t="shared" si="39"/>
        <v>0.02603402003</v>
      </c>
      <c r="Q89" s="347">
        <f t="shared" si="39"/>
        <v>0.02805110249</v>
      </c>
      <c r="R89" s="347">
        <f t="shared" si="39"/>
        <v>0.03014019538</v>
      </c>
      <c r="S89" s="347">
        <f t="shared" si="39"/>
        <v>0.03140835426</v>
      </c>
      <c r="T89" s="347">
        <f t="shared" si="39"/>
        <v>0.03228962104</v>
      </c>
      <c r="U89" s="347">
        <f t="shared" si="39"/>
        <v>0.03364081062</v>
      </c>
      <c r="V89" s="347">
        <f t="shared" si="39"/>
        <v>0.03631577714</v>
      </c>
      <c r="W89" s="347">
        <f t="shared" si="39"/>
        <v>0.03973727213</v>
      </c>
      <c r="X89" s="347">
        <f t="shared" si="39"/>
        <v>0.04914436946</v>
      </c>
      <c r="Y89" s="306"/>
      <c r="Z89" s="306"/>
      <c r="AA89" s="306"/>
      <c r="AB89" s="306"/>
      <c r="AC89" s="306"/>
    </row>
    <row r="90">
      <c r="A90" s="345" t="s">
        <v>84</v>
      </c>
      <c r="B90" s="348">
        <f t="shared" ref="B90:X90" si="40">B47/B7</f>
        <v>0.03422372326</v>
      </c>
      <c r="C90" s="347">
        <f t="shared" si="40"/>
        <v>0.02566684156</v>
      </c>
      <c r="D90" s="347">
        <f t="shared" si="40"/>
        <v>0.02237381825</v>
      </c>
      <c r="E90" s="347">
        <f t="shared" si="40"/>
        <v>0.01983798214</v>
      </c>
      <c r="F90" s="347">
        <f t="shared" si="40"/>
        <v>0.01925960874</v>
      </c>
      <c r="G90" s="347">
        <f t="shared" si="40"/>
        <v>0.018215904</v>
      </c>
      <c r="H90" s="347">
        <f t="shared" si="40"/>
        <v>0.01741235757</v>
      </c>
      <c r="I90" s="347">
        <f t="shared" si="40"/>
        <v>0.01753571168</v>
      </c>
      <c r="J90" s="347">
        <f t="shared" si="40"/>
        <v>0.01817218608</v>
      </c>
      <c r="K90" s="347">
        <f t="shared" si="40"/>
        <v>0.01873177254</v>
      </c>
      <c r="L90" s="347">
        <f t="shared" si="40"/>
        <v>0.01873158983</v>
      </c>
      <c r="M90" s="347">
        <f t="shared" si="40"/>
        <v>0.01852357429</v>
      </c>
      <c r="N90" s="347">
        <f t="shared" si="40"/>
        <v>0.01917364037</v>
      </c>
      <c r="O90" s="347">
        <f t="shared" si="40"/>
        <v>0.02038958425</v>
      </c>
      <c r="P90" s="347">
        <f t="shared" si="40"/>
        <v>0.0206380366</v>
      </c>
      <c r="Q90" s="347">
        <f t="shared" si="40"/>
        <v>0.021362513</v>
      </c>
      <c r="R90" s="347">
        <f t="shared" si="40"/>
        <v>0.02242782483</v>
      </c>
      <c r="S90" s="347">
        <f t="shared" si="40"/>
        <v>0.02229739211</v>
      </c>
      <c r="T90" s="347">
        <f t="shared" si="40"/>
        <v>0.02258526149</v>
      </c>
      <c r="U90" s="347">
        <f t="shared" si="40"/>
        <v>0.02322013996</v>
      </c>
      <c r="V90" s="347">
        <f t="shared" si="40"/>
        <v>0.02462156227</v>
      </c>
      <c r="W90" s="347">
        <f t="shared" si="40"/>
        <v>0.02685644855</v>
      </c>
      <c r="X90" s="347">
        <f t="shared" si="40"/>
        <v>0.0323585529</v>
      </c>
      <c r="Y90" s="306"/>
      <c r="Z90" s="306"/>
      <c r="AA90" s="306"/>
      <c r="AB90" s="306"/>
      <c r="AC90" s="306"/>
    </row>
    <row r="91">
      <c r="A91" s="345" t="s">
        <v>85</v>
      </c>
      <c r="B91" s="349">
        <f t="shared" ref="B91:X91" si="41">B48/B8</f>
        <v>0.03621290104</v>
      </c>
      <c r="C91" s="347">
        <f t="shared" si="41"/>
        <v>0.03279033106</v>
      </c>
      <c r="D91" s="347">
        <f t="shared" si="41"/>
        <v>0.03143286689</v>
      </c>
      <c r="E91" s="347">
        <f t="shared" si="41"/>
        <v>0.03330561331</v>
      </c>
      <c r="F91" s="347">
        <f t="shared" si="41"/>
        <v>0.03748874077</v>
      </c>
      <c r="G91" s="347">
        <f t="shared" si="41"/>
        <v>0.03864704138</v>
      </c>
      <c r="H91" s="347">
        <f t="shared" si="41"/>
        <v>0.03847337642</v>
      </c>
      <c r="I91" s="347">
        <f t="shared" si="41"/>
        <v>0.03668336958</v>
      </c>
      <c r="J91" s="347">
        <f t="shared" si="41"/>
        <v>0.0348489524</v>
      </c>
      <c r="K91" s="347">
        <f t="shared" si="41"/>
        <v>0.03289410683</v>
      </c>
      <c r="L91" s="347">
        <f t="shared" si="41"/>
        <v>0.03181690586</v>
      </c>
      <c r="M91" s="347">
        <f t="shared" si="41"/>
        <v>0.03093125668</v>
      </c>
      <c r="N91" s="347">
        <f t="shared" si="41"/>
        <v>0.0303170874</v>
      </c>
      <c r="O91" s="347">
        <f t="shared" si="41"/>
        <v>0.02977101881</v>
      </c>
      <c r="P91" s="347">
        <f t="shared" si="41"/>
        <v>0.02974759423</v>
      </c>
      <c r="Q91" s="347">
        <f t="shared" si="41"/>
        <v>0.02982495725</v>
      </c>
      <c r="R91" s="347">
        <f t="shared" si="41"/>
        <v>0.02946334619</v>
      </c>
      <c r="S91" s="347">
        <f t="shared" si="41"/>
        <v>0.02864290767</v>
      </c>
      <c r="T91" s="347">
        <f t="shared" si="41"/>
        <v>0.02808662071</v>
      </c>
      <c r="U91" s="347">
        <f t="shared" si="41"/>
        <v>0.02858240747</v>
      </c>
      <c r="V91" s="347">
        <f t="shared" si="41"/>
        <v>0.02965260098</v>
      </c>
      <c r="W91" s="347">
        <f t="shared" si="41"/>
        <v>0.0316482728</v>
      </c>
      <c r="X91" s="347">
        <f t="shared" si="41"/>
        <v>0.03801668107</v>
      </c>
      <c r="Y91" s="306"/>
      <c r="Z91" s="306"/>
      <c r="AA91" s="306"/>
      <c r="AB91" s="306"/>
      <c r="AC91" s="306"/>
    </row>
    <row r="92">
      <c r="A92" s="345" t="s">
        <v>86</v>
      </c>
      <c r="B92" s="348">
        <f t="shared" ref="B92:X92" si="42">B49/B9</f>
        <v>0.0141063992</v>
      </c>
      <c r="C92" s="347">
        <f t="shared" si="42"/>
        <v>0.01176415448</v>
      </c>
      <c r="D92" s="347">
        <f t="shared" si="42"/>
        <v>0.01067657875</v>
      </c>
      <c r="E92" s="347">
        <f t="shared" si="42"/>
        <v>0.009371850857</v>
      </c>
      <c r="F92" s="347">
        <f t="shared" si="42"/>
        <v>0.00795993453</v>
      </c>
      <c r="G92" s="347">
        <f t="shared" si="42"/>
        <v>0.007414786699</v>
      </c>
      <c r="H92" s="347">
        <f t="shared" si="42"/>
        <v>0.006882089835</v>
      </c>
      <c r="I92" s="347">
        <f t="shared" si="42"/>
        <v>0.006706813559</v>
      </c>
      <c r="J92" s="347">
        <f t="shared" si="42"/>
        <v>0.006318651041</v>
      </c>
      <c r="K92" s="347">
        <f t="shared" si="42"/>
        <v>0.006106857153</v>
      </c>
      <c r="L92" s="347">
        <f t="shared" si="42"/>
        <v>0.005908068553</v>
      </c>
      <c r="M92" s="347">
        <f t="shared" si="42"/>
        <v>0.006121067655</v>
      </c>
      <c r="N92" s="347">
        <f t="shared" si="42"/>
        <v>0.006563611827</v>
      </c>
      <c r="O92" s="347">
        <f t="shared" si="42"/>
        <v>0.00762323066</v>
      </c>
      <c r="P92" s="347">
        <f t="shared" si="42"/>
        <v>0.009444922047</v>
      </c>
      <c r="Q92" s="347">
        <f t="shared" si="42"/>
        <v>0.01118372118</v>
      </c>
      <c r="R92" s="347">
        <f t="shared" si="42"/>
        <v>0.01241538844</v>
      </c>
      <c r="S92" s="347">
        <f t="shared" si="42"/>
        <v>0.01281029197</v>
      </c>
      <c r="T92" s="347">
        <f t="shared" si="42"/>
        <v>0.013466201</v>
      </c>
      <c r="U92" s="347">
        <f t="shared" si="42"/>
        <v>0.01495170952</v>
      </c>
      <c r="V92" s="347">
        <f t="shared" si="42"/>
        <v>0.01786968909</v>
      </c>
      <c r="W92" s="347">
        <f t="shared" si="42"/>
        <v>0.02200140908</v>
      </c>
      <c r="X92" s="347">
        <f t="shared" si="42"/>
        <v>0.02756153435</v>
      </c>
      <c r="Y92" s="306"/>
      <c r="Z92" s="306"/>
      <c r="AA92" s="306"/>
      <c r="AB92" s="306"/>
      <c r="AC92" s="306"/>
    </row>
    <row r="93">
      <c r="A93" s="345" t="s">
        <v>87</v>
      </c>
      <c r="B93" s="349">
        <f t="shared" ref="B93:X93" si="43">B50/B10</f>
        <v>0.05914502644</v>
      </c>
      <c r="C93" s="347">
        <f t="shared" si="43"/>
        <v>0.04870897155</v>
      </c>
      <c r="D93" s="347">
        <f t="shared" si="43"/>
        <v>0.04232539696</v>
      </c>
      <c r="E93" s="347">
        <f t="shared" si="43"/>
        <v>0.03726901712</v>
      </c>
      <c r="F93" s="347">
        <f t="shared" si="43"/>
        <v>0.03328323742</v>
      </c>
      <c r="G93" s="347">
        <f t="shared" si="43"/>
        <v>0.03050918473</v>
      </c>
      <c r="H93" s="347">
        <f t="shared" si="43"/>
        <v>0.02802601505</v>
      </c>
      <c r="I93" s="347">
        <f t="shared" si="43"/>
        <v>0.02651701349</v>
      </c>
      <c r="J93" s="347">
        <f t="shared" si="43"/>
        <v>0.02501190638</v>
      </c>
      <c r="K93" s="347">
        <f t="shared" si="43"/>
        <v>0.02136859571</v>
      </c>
      <c r="L93" s="347">
        <f t="shared" si="43"/>
        <v>0.02065979576</v>
      </c>
      <c r="M93" s="347">
        <f t="shared" si="43"/>
        <v>0.01998562548</v>
      </c>
      <c r="N93" s="347">
        <f t="shared" si="43"/>
        <v>0.01952965779</v>
      </c>
      <c r="O93" s="347">
        <f t="shared" si="43"/>
        <v>0.01926600961</v>
      </c>
      <c r="P93" s="347">
        <f t="shared" si="43"/>
        <v>0.01905992403</v>
      </c>
      <c r="Q93" s="347">
        <f t="shared" si="43"/>
        <v>0.01877666039</v>
      </c>
      <c r="R93" s="347">
        <f t="shared" si="43"/>
        <v>0.01893729093</v>
      </c>
      <c r="S93" s="347">
        <f t="shared" si="43"/>
        <v>0.01825619601</v>
      </c>
      <c r="T93" s="347">
        <f t="shared" si="43"/>
        <v>0.01822288405</v>
      </c>
      <c r="U93" s="347">
        <f t="shared" si="43"/>
        <v>0.01877571295</v>
      </c>
      <c r="V93" s="347">
        <f t="shared" si="43"/>
        <v>0.01938544666</v>
      </c>
      <c r="W93" s="347">
        <f t="shared" si="43"/>
        <v>0.02045033307</v>
      </c>
      <c r="X93" s="347">
        <f t="shared" si="43"/>
        <v>0.02427605161</v>
      </c>
      <c r="Y93" s="306"/>
      <c r="Z93" s="306"/>
      <c r="AA93" s="306"/>
      <c r="AB93" s="306"/>
      <c r="AC93" s="306"/>
    </row>
    <row r="94">
      <c r="A94" s="345" t="s">
        <v>88</v>
      </c>
      <c r="B94" s="348">
        <f t="shared" ref="B94:X94" si="44">B51/B11</f>
        <v>0.02827743902</v>
      </c>
      <c r="C94" s="347">
        <f t="shared" si="44"/>
        <v>0.02444124951</v>
      </c>
      <c r="D94" s="347">
        <f t="shared" si="44"/>
        <v>0.02185445739</v>
      </c>
      <c r="E94" s="347">
        <f t="shared" si="44"/>
        <v>0.02024735167</v>
      </c>
      <c r="F94" s="347">
        <f t="shared" si="44"/>
        <v>0.01905813451</v>
      </c>
      <c r="G94" s="347">
        <f t="shared" si="44"/>
        <v>0.02070837529</v>
      </c>
      <c r="H94" s="347">
        <f t="shared" si="44"/>
        <v>0.0221604448</v>
      </c>
      <c r="I94" s="347">
        <f t="shared" si="44"/>
        <v>0.02310901894</v>
      </c>
      <c r="J94" s="347">
        <f t="shared" si="44"/>
        <v>0.0254959371</v>
      </c>
      <c r="K94" s="347">
        <f t="shared" si="44"/>
        <v>0.02898244129</v>
      </c>
      <c r="L94" s="347">
        <f t="shared" si="44"/>
        <v>0.03</v>
      </c>
      <c r="M94" s="347">
        <f t="shared" si="44"/>
        <v>0.03015317509</v>
      </c>
      <c r="N94" s="347">
        <f t="shared" si="44"/>
        <v>0.03295535082</v>
      </c>
      <c r="O94" s="347">
        <f t="shared" si="44"/>
        <v>0.0360650706</v>
      </c>
      <c r="P94" s="347">
        <f t="shared" si="44"/>
        <v>0.03851514779</v>
      </c>
      <c r="Q94" s="347">
        <f t="shared" si="44"/>
        <v>0.04104340422</v>
      </c>
      <c r="R94" s="347">
        <f t="shared" si="44"/>
        <v>0.04455581366</v>
      </c>
      <c r="S94" s="347">
        <f t="shared" si="44"/>
        <v>0.0481298419</v>
      </c>
      <c r="T94" s="347">
        <f t="shared" si="44"/>
        <v>0.05061040249</v>
      </c>
      <c r="U94" s="347">
        <f t="shared" si="44"/>
        <v>0.05431499728</v>
      </c>
      <c r="V94" s="347">
        <f t="shared" si="44"/>
        <v>0.05736080995</v>
      </c>
      <c r="W94" s="347">
        <f t="shared" si="44"/>
        <v>0.07066733751</v>
      </c>
      <c r="X94" s="347">
        <f t="shared" si="44"/>
        <v>0.09605799062</v>
      </c>
      <c r="Y94" s="306"/>
      <c r="Z94" s="306"/>
      <c r="AA94" s="306"/>
      <c r="AB94" s="306"/>
      <c r="AC94" s="306"/>
    </row>
    <row r="95">
      <c r="A95" s="345" t="s">
        <v>89</v>
      </c>
      <c r="B95" s="349">
        <f t="shared" ref="B95:X95" si="45">B52/B12</f>
        <v>0.0373673589</v>
      </c>
      <c r="C95" s="347">
        <f t="shared" si="45"/>
        <v>0.02442914708</v>
      </c>
      <c r="D95" s="347">
        <f t="shared" si="45"/>
        <v>0.0178954687</v>
      </c>
      <c r="E95" s="347">
        <f t="shared" si="45"/>
        <v>0.01335886461</v>
      </c>
      <c r="F95" s="347">
        <f t="shared" si="45"/>
        <v>0.01217415923</v>
      </c>
      <c r="G95" s="347">
        <f t="shared" si="45"/>
        <v>0.01157522975</v>
      </c>
      <c r="H95" s="347">
        <f t="shared" si="45"/>
        <v>0.01082085837</v>
      </c>
      <c r="I95" s="347">
        <f t="shared" si="45"/>
        <v>0.009929793834</v>
      </c>
      <c r="J95" s="347">
        <f t="shared" si="45"/>
        <v>0.009252120278</v>
      </c>
      <c r="K95" s="347">
        <f t="shared" si="45"/>
        <v>0.008669548212</v>
      </c>
      <c r="L95" s="347">
        <f t="shared" si="45"/>
        <v>0.008339476594</v>
      </c>
      <c r="M95" s="347">
        <f t="shared" si="45"/>
        <v>0.007998720205</v>
      </c>
      <c r="N95" s="347">
        <f t="shared" si="45"/>
        <v>0.008122824244</v>
      </c>
      <c r="O95" s="347">
        <f t="shared" si="45"/>
        <v>0.008217223746</v>
      </c>
      <c r="P95" s="347">
        <f t="shared" si="45"/>
        <v>0.008789611648</v>
      </c>
      <c r="Q95" s="347">
        <f t="shared" si="45"/>
        <v>0.009204486489</v>
      </c>
      <c r="R95" s="347">
        <f t="shared" si="45"/>
        <v>0.009898857881</v>
      </c>
      <c r="S95" s="347">
        <f t="shared" si="45"/>
        <v>0.01037380877</v>
      </c>
      <c r="T95" s="347">
        <f t="shared" si="45"/>
        <v>0.01085061937</v>
      </c>
      <c r="U95" s="347">
        <f t="shared" si="45"/>
        <v>0.01140883857</v>
      </c>
      <c r="V95" s="347">
        <f t="shared" si="45"/>
        <v>0.01459498477</v>
      </c>
      <c r="W95" s="347">
        <f t="shared" si="45"/>
        <v>0.01912885151</v>
      </c>
      <c r="X95" s="347">
        <f t="shared" si="45"/>
        <v>0.02711901516</v>
      </c>
      <c r="Y95" s="306"/>
      <c r="Z95" s="306"/>
      <c r="AA95" s="306"/>
      <c r="AB95" s="306"/>
      <c r="AC95" s="306"/>
    </row>
    <row r="96">
      <c r="A96" s="345" t="s">
        <v>90</v>
      </c>
      <c r="B96" s="348">
        <f t="shared" ref="B96:X96" si="46">B53/B13</f>
        <v>0.01796545817</v>
      </c>
      <c r="C96" s="347">
        <f t="shared" si="46"/>
        <v>0.0150434015</v>
      </c>
      <c r="D96" s="347">
        <f t="shared" si="46"/>
        <v>0.0138337469</v>
      </c>
      <c r="E96" s="347">
        <f t="shared" si="46"/>
        <v>0.01300338876</v>
      </c>
      <c r="F96" s="347">
        <f t="shared" si="46"/>
        <v>0.01190366124</v>
      </c>
      <c r="G96" s="347">
        <f t="shared" si="46"/>
        <v>0.01147195276</v>
      </c>
      <c r="H96" s="347">
        <f t="shared" si="46"/>
        <v>0.01138990696</v>
      </c>
      <c r="I96" s="347">
        <f t="shared" si="46"/>
        <v>0.01096439519</v>
      </c>
      <c r="J96" s="347">
        <f t="shared" si="46"/>
        <v>0.01113886346</v>
      </c>
      <c r="K96" s="347">
        <f t="shared" si="46"/>
        <v>0.01163893805</v>
      </c>
      <c r="L96" s="347">
        <f t="shared" si="46"/>
        <v>0.01149784904</v>
      </c>
      <c r="M96" s="347">
        <f t="shared" si="46"/>
        <v>0.01134319592</v>
      </c>
      <c r="N96" s="347">
        <f t="shared" si="46"/>
        <v>0.01156649594</v>
      </c>
      <c r="O96" s="347">
        <f t="shared" si="46"/>
        <v>0.01201974216</v>
      </c>
      <c r="P96" s="347">
        <f t="shared" si="46"/>
        <v>0.01273105152</v>
      </c>
      <c r="Q96" s="347">
        <f t="shared" si="46"/>
        <v>0.01319238741</v>
      </c>
      <c r="R96" s="347">
        <f t="shared" si="46"/>
        <v>0.01416736596</v>
      </c>
      <c r="S96" s="347">
        <f t="shared" si="46"/>
        <v>0.0146943707</v>
      </c>
      <c r="T96" s="347">
        <f t="shared" si="46"/>
        <v>0.01516227222</v>
      </c>
      <c r="U96" s="347">
        <f t="shared" si="46"/>
        <v>0.01697714465</v>
      </c>
      <c r="V96" s="347">
        <f t="shared" si="46"/>
        <v>0.01934379715</v>
      </c>
      <c r="W96" s="347">
        <f t="shared" si="46"/>
        <v>0.02308522419</v>
      </c>
      <c r="X96" s="347">
        <f t="shared" si="46"/>
        <v>0.03176937013</v>
      </c>
      <c r="Y96" s="306"/>
      <c r="Z96" s="306"/>
      <c r="AA96" s="306"/>
      <c r="AB96" s="306"/>
      <c r="AC96" s="306"/>
    </row>
    <row r="97">
      <c r="A97" s="345" t="s">
        <v>91</v>
      </c>
      <c r="B97" s="349">
        <f t="shared" ref="B97:X97" si="47">B54/B14</f>
        <v>0.1031578947</v>
      </c>
      <c r="C97" s="347">
        <f t="shared" si="47"/>
        <v>0.0992256438</v>
      </c>
      <c r="D97" s="347">
        <f t="shared" si="47"/>
        <v>0.09511690791</v>
      </c>
      <c r="E97" s="347">
        <f t="shared" si="47"/>
        <v>0.08931506849</v>
      </c>
      <c r="F97" s="347">
        <f t="shared" si="47"/>
        <v>0.08702326131</v>
      </c>
      <c r="G97" s="347">
        <f t="shared" si="47"/>
        <v>0.08378547579</v>
      </c>
      <c r="H97" s="347">
        <f t="shared" si="47"/>
        <v>0.0780005493</v>
      </c>
      <c r="I97" s="347">
        <f t="shared" si="47"/>
        <v>0.07614418793</v>
      </c>
      <c r="J97" s="347">
        <f t="shared" si="47"/>
        <v>0.07125073228</v>
      </c>
      <c r="K97" s="347">
        <f t="shared" si="47"/>
        <v>0.06788546848</v>
      </c>
      <c r="L97" s="347">
        <f t="shared" si="47"/>
        <v>0.06472491909</v>
      </c>
      <c r="M97" s="347">
        <f t="shared" si="47"/>
        <v>0.06534813787</v>
      </c>
      <c r="N97" s="347">
        <f t="shared" si="47"/>
        <v>0.06450406156</v>
      </c>
      <c r="O97" s="347">
        <f t="shared" si="47"/>
        <v>0.06441717791</v>
      </c>
      <c r="P97" s="347">
        <f t="shared" si="47"/>
        <v>0.06373286157</v>
      </c>
      <c r="Q97" s="347">
        <f t="shared" si="47"/>
        <v>0.06277935798</v>
      </c>
      <c r="R97" s="347">
        <f t="shared" si="47"/>
        <v>0.06159776283</v>
      </c>
      <c r="S97" s="347">
        <f t="shared" si="47"/>
        <v>0.06094880159</v>
      </c>
      <c r="T97" s="347">
        <f t="shared" si="47"/>
        <v>0.0605909529</v>
      </c>
      <c r="U97" s="347">
        <f t="shared" si="47"/>
        <v>0.06563380282</v>
      </c>
      <c r="V97" s="347">
        <f t="shared" si="47"/>
        <v>0.06753009205</v>
      </c>
      <c r="W97" s="347">
        <f t="shared" si="47"/>
        <v>0.07243003758</v>
      </c>
      <c r="X97" s="347">
        <f t="shared" si="47"/>
        <v>0.08700110428</v>
      </c>
      <c r="Y97" s="306"/>
      <c r="Z97" s="306"/>
      <c r="AA97" s="306"/>
      <c r="AB97" s="306"/>
      <c r="AC97" s="306"/>
    </row>
    <row r="98">
      <c r="A98" s="315" t="s">
        <v>153</v>
      </c>
      <c r="B98" s="327" t="s">
        <v>148</v>
      </c>
      <c r="C98" s="328"/>
      <c r="D98" s="328"/>
      <c r="E98" s="328"/>
      <c r="F98" s="328"/>
      <c r="G98" s="328"/>
      <c r="H98" s="328"/>
      <c r="I98" s="328"/>
      <c r="J98" s="328"/>
      <c r="K98" s="328"/>
      <c r="L98" s="328"/>
      <c r="M98" s="328"/>
      <c r="N98" s="350"/>
      <c r="O98" s="347">
        <f t="shared" ref="O98:X98" si="48">O55/O15</f>
        <v>0.02001880219</v>
      </c>
      <c r="P98" s="347">
        <f t="shared" si="48"/>
        <v>0.02045730123</v>
      </c>
      <c r="Q98" s="347">
        <f t="shared" si="48"/>
        <v>0.02122353171</v>
      </c>
      <c r="R98" s="347">
        <f t="shared" si="48"/>
        <v>0.0216750266</v>
      </c>
      <c r="S98" s="347">
        <f t="shared" si="48"/>
        <v>0.02211805854</v>
      </c>
      <c r="T98" s="347">
        <f t="shared" si="48"/>
        <v>0.02244235275</v>
      </c>
      <c r="U98" s="347">
        <f t="shared" si="48"/>
        <v>0.02348251638</v>
      </c>
      <c r="V98" s="347">
        <f t="shared" si="48"/>
        <v>0.02532720552</v>
      </c>
      <c r="W98" s="347">
        <f t="shared" si="48"/>
        <v>0.02869233631</v>
      </c>
      <c r="X98" s="347">
        <f t="shared" si="48"/>
        <v>0.0386290076</v>
      </c>
      <c r="Y98" s="306"/>
      <c r="Z98" s="306"/>
      <c r="AA98" s="306"/>
      <c r="AB98" s="306"/>
      <c r="AC98" s="306"/>
    </row>
    <row r="99">
      <c r="A99" s="345" t="s">
        <v>93</v>
      </c>
      <c r="B99" s="349">
        <f t="shared" ref="B99:X99" si="49">B56/B16</f>
        <v>0.02496424392</v>
      </c>
      <c r="C99" s="347">
        <f t="shared" si="49"/>
        <v>0.0216882248</v>
      </c>
      <c r="D99" s="347">
        <f t="shared" si="49"/>
        <v>0.02090437361</v>
      </c>
      <c r="E99" s="347">
        <f t="shared" si="49"/>
        <v>0.01980797509</v>
      </c>
      <c r="F99" s="347">
        <f t="shared" si="49"/>
        <v>0.01960637581</v>
      </c>
      <c r="G99" s="347">
        <f t="shared" si="49"/>
        <v>0.02048153034</v>
      </c>
      <c r="H99" s="347">
        <f t="shared" si="49"/>
        <v>0.02120946538</v>
      </c>
      <c r="I99" s="347">
        <f t="shared" si="49"/>
        <v>0.02152421801</v>
      </c>
      <c r="J99" s="347">
        <f t="shared" si="49"/>
        <v>0.02086890533</v>
      </c>
      <c r="K99" s="347">
        <f t="shared" si="49"/>
        <v>0.01967542099</v>
      </c>
      <c r="L99" s="347">
        <f t="shared" si="49"/>
        <v>0.01867766233</v>
      </c>
      <c r="M99" s="347">
        <f t="shared" si="49"/>
        <v>0.01835769395</v>
      </c>
      <c r="N99" s="347">
        <f t="shared" si="49"/>
        <v>0.01823130743</v>
      </c>
      <c r="O99" s="347">
        <f t="shared" si="49"/>
        <v>0.01840965347</v>
      </c>
      <c r="P99" s="347">
        <f t="shared" si="49"/>
        <v>0.01876144988</v>
      </c>
      <c r="Q99" s="347">
        <f t="shared" si="49"/>
        <v>0.01862479697</v>
      </c>
      <c r="R99" s="347">
        <f t="shared" si="49"/>
        <v>0.01910743704</v>
      </c>
      <c r="S99" s="347">
        <f t="shared" si="49"/>
        <v>0.01926248987</v>
      </c>
      <c r="T99" s="347">
        <f t="shared" si="49"/>
        <v>0.01967971959</v>
      </c>
      <c r="U99" s="347">
        <f t="shared" si="49"/>
        <v>0.02063114596</v>
      </c>
      <c r="V99" s="347">
        <f t="shared" si="49"/>
        <v>0.02384991763</v>
      </c>
      <c r="W99" s="347">
        <f t="shared" si="49"/>
        <v>0.02849347595</v>
      </c>
      <c r="X99" s="347">
        <f t="shared" si="49"/>
        <v>0.03523372062</v>
      </c>
      <c r="Y99" s="306"/>
      <c r="Z99" s="306"/>
      <c r="AA99" s="306"/>
      <c r="AB99" s="306"/>
      <c r="AC99" s="306"/>
    </row>
    <row r="100">
      <c r="A100" s="345" t="s">
        <v>94</v>
      </c>
      <c r="B100" s="348">
        <f t="shared" ref="B100:X100" si="50">B57/B17</f>
        <v>0.03904250929</v>
      </c>
      <c r="C100" s="347">
        <f t="shared" si="50"/>
        <v>0.03038083012</v>
      </c>
      <c r="D100" s="347">
        <f t="shared" si="50"/>
        <v>0.02621383648</v>
      </c>
      <c r="E100" s="347">
        <f t="shared" si="50"/>
        <v>0.021446863</v>
      </c>
      <c r="F100" s="347">
        <f t="shared" si="50"/>
        <v>0.01897585203</v>
      </c>
      <c r="G100" s="347">
        <f t="shared" si="50"/>
        <v>0.01735119048</v>
      </c>
      <c r="H100" s="347">
        <f t="shared" si="50"/>
        <v>0.01516267493</v>
      </c>
      <c r="I100" s="347">
        <f t="shared" si="50"/>
        <v>0.01346570557</v>
      </c>
      <c r="J100" s="347">
        <f t="shared" si="50"/>
        <v>0.01225311261</v>
      </c>
      <c r="K100" s="347">
        <f t="shared" si="50"/>
        <v>0.01128672171</v>
      </c>
      <c r="L100" s="347">
        <f t="shared" si="50"/>
        <v>0.01051742546</v>
      </c>
      <c r="M100" s="347">
        <f t="shared" si="50"/>
        <v>0.01004264884</v>
      </c>
      <c r="N100" s="347">
        <f t="shared" si="50"/>
        <v>0.009929799838</v>
      </c>
      <c r="O100" s="347">
        <f t="shared" si="50"/>
        <v>0.01016771488</v>
      </c>
      <c r="P100" s="347">
        <f t="shared" si="50"/>
        <v>0.01049228068</v>
      </c>
      <c r="Q100" s="347">
        <f t="shared" si="50"/>
        <v>0.01025676259</v>
      </c>
      <c r="R100" s="347">
        <f t="shared" si="50"/>
        <v>0.01023173749</v>
      </c>
      <c r="S100" s="347">
        <f t="shared" si="50"/>
        <v>0.01006926904</v>
      </c>
      <c r="T100" s="347">
        <f t="shared" si="50"/>
        <v>0.01020132248</v>
      </c>
      <c r="U100" s="347">
        <f t="shared" si="50"/>
        <v>0.01074692261</v>
      </c>
      <c r="V100" s="347">
        <f t="shared" si="50"/>
        <v>0.01209764528</v>
      </c>
      <c r="W100" s="347">
        <f t="shared" si="50"/>
        <v>0.01444636853</v>
      </c>
      <c r="X100" s="347">
        <f t="shared" si="50"/>
        <v>0.01922643353</v>
      </c>
      <c r="Y100" s="306"/>
      <c r="Z100" s="306"/>
      <c r="AA100" s="306"/>
      <c r="AB100" s="306"/>
      <c r="AC100" s="306"/>
    </row>
    <row r="101">
      <c r="A101" s="345" t="s">
        <v>95</v>
      </c>
      <c r="B101" s="349">
        <f t="shared" ref="B101:X101" si="51">B58/B18</f>
        <v>0.009525489504</v>
      </c>
      <c r="C101" s="347">
        <f t="shared" si="51"/>
        <v>0.008547868061</v>
      </c>
      <c r="D101" s="347">
        <f t="shared" si="51"/>
        <v>0.007453786524</v>
      </c>
      <c r="E101" s="347">
        <f t="shared" si="51"/>
        <v>0.006693340313</v>
      </c>
      <c r="F101" s="347">
        <f t="shared" si="51"/>
        <v>0.006205217868</v>
      </c>
      <c r="G101" s="347">
        <f t="shared" si="51"/>
        <v>0.005954858332</v>
      </c>
      <c r="H101" s="347">
        <f t="shared" si="51"/>
        <v>0.005954564696</v>
      </c>
      <c r="I101" s="347">
        <f t="shared" si="51"/>
        <v>0.006200040992</v>
      </c>
      <c r="J101" s="347">
        <f t="shared" si="51"/>
        <v>0.006506613474</v>
      </c>
      <c r="K101" s="347">
        <f t="shared" si="51"/>
        <v>0.006286941315</v>
      </c>
      <c r="L101" s="347">
        <f t="shared" si="51"/>
        <v>0.006209368228</v>
      </c>
      <c r="M101" s="347">
        <f t="shared" si="51"/>
        <v>0.006619663141</v>
      </c>
      <c r="N101" s="347">
        <f t="shared" si="51"/>
        <v>0.007093113232</v>
      </c>
      <c r="O101" s="347">
        <f t="shared" si="51"/>
        <v>0.008591868905</v>
      </c>
      <c r="P101" s="347">
        <f t="shared" si="51"/>
        <v>0.01008498584</v>
      </c>
      <c r="Q101" s="347">
        <f t="shared" si="51"/>
        <v>0.01121396055</v>
      </c>
      <c r="R101" s="347">
        <f t="shared" si="51"/>
        <v>0.01280888851</v>
      </c>
      <c r="S101" s="347">
        <f t="shared" si="51"/>
        <v>0.01366730043</v>
      </c>
      <c r="T101" s="347">
        <f t="shared" si="51"/>
        <v>0.01428306191</v>
      </c>
      <c r="U101" s="347">
        <f t="shared" si="51"/>
        <v>0.01560484746</v>
      </c>
      <c r="V101" s="347">
        <f t="shared" si="51"/>
        <v>0.01875245773</v>
      </c>
      <c r="W101" s="347">
        <f t="shared" si="51"/>
        <v>0.02326505799</v>
      </c>
      <c r="X101" s="347">
        <f t="shared" si="51"/>
        <v>0.0290275762</v>
      </c>
      <c r="Y101" s="306"/>
      <c r="Z101" s="306"/>
      <c r="AA101" s="306"/>
      <c r="AB101" s="306"/>
      <c r="AC101" s="306"/>
    </row>
    <row r="102">
      <c r="A102" s="351" t="s">
        <v>96</v>
      </c>
      <c r="B102" s="348">
        <f t="shared" ref="B102:X102" si="52">B59/B19</f>
        <v>0.01341498979</v>
      </c>
      <c r="C102" s="347">
        <f t="shared" si="52"/>
        <v>0.010745153</v>
      </c>
      <c r="D102" s="347">
        <f t="shared" si="52"/>
        <v>0.0102965011</v>
      </c>
      <c r="E102" s="347">
        <f t="shared" si="52"/>
        <v>0.009618519726</v>
      </c>
      <c r="F102" s="347">
        <f t="shared" si="52"/>
        <v>0.008991008991</v>
      </c>
      <c r="G102" s="347">
        <f t="shared" si="52"/>
        <v>0.008512544803</v>
      </c>
      <c r="H102" s="347">
        <f t="shared" si="52"/>
        <v>0.008494932333</v>
      </c>
      <c r="I102" s="347">
        <f t="shared" si="52"/>
        <v>0.008163936223</v>
      </c>
      <c r="J102" s="347">
        <f t="shared" si="52"/>
        <v>0.007624398074</v>
      </c>
      <c r="K102" s="347">
        <f t="shared" si="52"/>
        <v>0.01107917671</v>
      </c>
      <c r="L102" s="347">
        <f t="shared" si="52"/>
        <v>0.01362432733</v>
      </c>
      <c r="M102" s="347">
        <f t="shared" si="52"/>
        <v>0.01462829736</v>
      </c>
      <c r="N102" s="347">
        <f t="shared" si="52"/>
        <v>0.01624670929</v>
      </c>
      <c r="O102" s="347">
        <f t="shared" si="52"/>
        <v>0.01958689459</v>
      </c>
      <c r="P102" s="347">
        <f t="shared" si="52"/>
        <v>0.01985839514</v>
      </c>
      <c r="Q102" s="347">
        <f t="shared" si="52"/>
        <v>0.02010291157</v>
      </c>
      <c r="R102" s="347">
        <f t="shared" si="52"/>
        <v>0.02101486417</v>
      </c>
      <c r="S102" s="347">
        <f t="shared" si="52"/>
        <v>0.02132002722</v>
      </c>
      <c r="T102" s="347">
        <f t="shared" si="52"/>
        <v>0.02143689531</v>
      </c>
      <c r="U102" s="347">
        <f t="shared" si="52"/>
        <v>0.02215864759</v>
      </c>
      <c r="V102" s="347">
        <f t="shared" si="52"/>
        <v>0.0240769269</v>
      </c>
      <c r="W102" s="347">
        <f t="shared" si="52"/>
        <v>0.0300514967</v>
      </c>
      <c r="X102" s="347">
        <f t="shared" si="52"/>
        <v>0.03610268223</v>
      </c>
      <c r="Y102" s="306"/>
      <c r="Z102" s="306"/>
      <c r="AA102" s="306"/>
      <c r="AB102" s="306"/>
      <c r="AC102" s="306"/>
    </row>
    <row r="103" ht="8.25" customHeight="1">
      <c r="A103" s="352"/>
      <c r="B103" s="353"/>
      <c r="C103" s="353"/>
      <c r="D103" s="353"/>
      <c r="E103" s="353"/>
      <c r="F103" s="353"/>
      <c r="G103" s="353"/>
      <c r="H103" s="353"/>
      <c r="I103" s="353"/>
      <c r="J103" s="353"/>
      <c r="K103" s="353"/>
      <c r="L103" s="353"/>
      <c r="M103" s="353"/>
      <c r="N103" s="353"/>
      <c r="O103" s="353"/>
      <c r="P103" s="353"/>
      <c r="Q103" s="353"/>
      <c r="R103" s="353"/>
      <c r="S103" s="353"/>
      <c r="T103" s="353"/>
      <c r="U103" s="353"/>
      <c r="V103" s="353"/>
      <c r="W103" s="353"/>
      <c r="X103" s="353"/>
      <c r="Y103" s="306"/>
      <c r="Z103" s="306"/>
      <c r="AA103" s="306"/>
      <c r="AB103" s="306"/>
      <c r="AC103" s="306"/>
    </row>
    <row r="104">
      <c r="A104" s="354" t="s">
        <v>97</v>
      </c>
      <c r="B104" s="343">
        <f t="shared" ref="B104:X104" si="53">B60/B20</f>
        <v>0.03256607477</v>
      </c>
      <c r="C104" s="343">
        <f t="shared" si="53"/>
        <v>0.02969124875</v>
      </c>
      <c r="D104" s="343">
        <f t="shared" si="53"/>
        <v>0.02774812823</v>
      </c>
      <c r="E104" s="343">
        <f t="shared" si="53"/>
        <v>0.02588101951</v>
      </c>
      <c r="F104" s="343">
        <f t="shared" si="53"/>
        <v>0.02535616259</v>
      </c>
      <c r="G104" s="343">
        <f t="shared" si="53"/>
        <v>0.02474811967</v>
      </c>
      <c r="H104" s="343">
        <f t="shared" si="53"/>
        <v>0.0237572539</v>
      </c>
      <c r="I104" s="343">
        <f t="shared" si="53"/>
        <v>0.02277451074</v>
      </c>
      <c r="J104" s="343">
        <f t="shared" si="53"/>
        <v>0.02183386335</v>
      </c>
      <c r="K104" s="343">
        <f t="shared" si="53"/>
        <v>0.0210496726</v>
      </c>
      <c r="L104" s="343">
        <f t="shared" si="53"/>
        <v>0.0204745089</v>
      </c>
      <c r="M104" s="343">
        <f t="shared" si="53"/>
        <v>0.02033361521</v>
      </c>
      <c r="N104" s="343">
        <f t="shared" si="53"/>
        <v>0.0204969105</v>
      </c>
      <c r="O104" s="343">
        <f t="shared" si="53"/>
        <v>0.02342282512</v>
      </c>
      <c r="P104" s="343">
        <f t="shared" si="53"/>
        <v>0.02397360179</v>
      </c>
      <c r="Q104" s="343">
        <f t="shared" si="53"/>
        <v>0.02437926006</v>
      </c>
      <c r="R104" s="343">
        <f t="shared" si="53"/>
        <v>0.02481955975</v>
      </c>
      <c r="S104" s="343">
        <f t="shared" si="53"/>
        <v>0.02477944427</v>
      </c>
      <c r="T104" s="343">
        <f t="shared" si="53"/>
        <v>0.02485575929</v>
      </c>
      <c r="U104" s="343">
        <f t="shared" si="53"/>
        <v>0.02552011414</v>
      </c>
      <c r="V104" s="343">
        <f t="shared" si="53"/>
        <v>0.0270053867</v>
      </c>
      <c r="W104" s="343">
        <f t="shared" si="53"/>
        <v>0.02944803682</v>
      </c>
      <c r="X104" s="343">
        <f t="shared" si="53"/>
        <v>0.03525736577</v>
      </c>
      <c r="Y104" s="306"/>
      <c r="Z104" s="306"/>
      <c r="AA104" s="306"/>
      <c r="AB104" s="306"/>
      <c r="AC104" s="306"/>
    </row>
    <row r="105">
      <c r="A105" s="306"/>
      <c r="B105" s="306"/>
      <c r="C105" s="306"/>
      <c r="D105" s="306"/>
      <c r="E105" s="306"/>
      <c r="F105" s="306"/>
      <c r="G105" s="306"/>
      <c r="H105" s="306"/>
      <c r="I105" s="306"/>
      <c r="J105" s="306"/>
      <c r="K105" s="306"/>
      <c r="L105" s="306"/>
      <c r="M105" s="306"/>
      <c r="N105" s="306"/>
      <c r="O105" s="306"/>
      <c r="P105" s="306"/>
      <c r="Q105" s="306"/>
      <c r="R105" s="306"/>
      <c r="S105" s="306"/>
      <c r="T105" s="306"/>
      <c r="U105" s="306"/>
      <c r="V105" s="306"/>
      <c r="W105" s="306"/>
      <c r="X105" s="306"/>
      <c r="Y105" s="306"/>
      <c r="Z105" s="306"/>
      <c r="AA105" s="306"/>
      <c r="AB105" s="306"/>
      <c r="AC105" s="306"/>
    </row>
    <row r="106">
      <c r="B106" s="306"/>
      <c r="C106" s="306"/>
      <c r="D106" s="306"/>
      <c r="E106" s="306"/>
      <c r="F106" s="306"/>
      <c r="G106" s="306"/>
      <c r="H106" s="306"/>
      <c r="I106" s="306"/>
      <c r="J106" s="306"/>
      <c r="K106" s="306"/>
      <c r="L106" s="306"/>
      <c r="M106" s="306"/>
      <c r="N106" s="306"/>
      <c r="O106" s="306"/>
      <c r="P106" s="306"/>
      <c r="Q106" s="306"/>
      <c r="R106" s="306"/>
      <c r="S106" s="306"/>
      <c r="T106" s="306"/>
      <c r="U106" s="306"/>
      <c r="V106" s="306"/>
      <c r="W106" s="306"/>
      <c r="X106" s="306"/>
      <c r="Y106" s="306"/>
      <c r="Z106" s="306"/>
      <c r="AA106" s="306"/>
      <c r="AB106" s="306"/>
      <c r="AC106" s="306"/>
    </row>
    <row r="107">
      <c r="B107" s="307" t="s">
        <v>154</v>
      </c>
      <c r="Y107" s="307"/>
      <c r="Z107" s="307"/>
      <c r="AA107" s="307"/>
      <c r="AB107" s="307"/>
      <c r="AC107" s="306"/>
    </row>
    <row r="108">
      <c r="A108" s="344" t="s">
        <v>67</v>
      </c>
      <c r="B108" s="310">
        <v>43962.0</v>
      </c>
      <c r="C108" s="310">
        <v>43969.0</v>
      </c>
      <c r="D108" s="310">
        <v>43976.0</v>
      </c>
      <c r="E108" s="310">
        <v>43983.0</v>
      </c>
      <c r="F108" s="310">
        <v>43990.0</v>
      </c>
      <c r="G108" s="310">
        <v>43997.0</v>
      </c>
      <c r="H108" s="310">
        <v>44004.0</v>
      </c>
      <c r="I108" s="310">
        <v>44011.0</v>
      </c>
      <c r="J108" s="310">
        <v>44018.0</v>
      </c>
      <c r="K108" s="310">
        <v>44025.0</v>
      </c>
      <c r="L108" s="310">
        <v>44032.0</v>
      </c>
      <c r="M108" s="310">
        <v>44039.0</v>
      </c>
      <c r="N108" s="310">
        <v>44046.0</v>
      </c>
      <c r="O108" s="310">
        <v>44053.0</v>
      </c>
      <c r="P108" s="310">
        <v>44060.0</v>
      </c>
      <c r="Q108" s="310">
        <v>44067.0</v>
      </c>
      <c r="R108" s="310">
        <v>44074.0</v>
      </c>
      <c r="S108" s="310">
        <v>44081.0</v>
      </c>
      <c r="T108" s="310">
        <v>44088.0</v>
      </c>
      <c r="U108" s="310">
        <v>44095.0</v>
      </c>
      <c r="V108" s="310">
        <v>44102.0</v>
      </c>
      <c r="W108" s="310">
        <v>44109.0</v>
      </c>
      <c r="X108" s="310">
        <v>44116.0</v>
      </c>
      <c r="Y108" s="355"/>
      <c r="Z108" s="355"/>
      <c r="AA108" s="356"/>
      <c r="AB108" s="355"/>
      <c r="AC108" s="306"/>
    </row>
    <row r="109">
      <c r="A109" s="357" t="s">
        <v>81</v>
      </c>
      <c r="B109" s="358">
        <v>9.380017644464049</v>
      </c>
      <c r="C109" s="359">
        <v>12.347816497573886</v>
      </c>
      <c r="D109" s="359">
        <v>15.249889722099692</v>
      </c>
      <c r="E109" s="359">
        <v>19.281429201588</v>
      </c>
      <c r="F109" s="359">
        <v>22.759153065725627</v>
      </c>
      <c r="G109" s="359">
        <v>26.11380679311866</v>
      </c>
      <c r="H109" s="359">
        <v>29.621305690339657</v>
      </c>
      <c r="I109" s="359">
        <v>32.66343184825761</v>
      </c>
      <c r="J109" s="359">
        <v>37.40891045434495</v>
      </c>
      <c r="K109" s="359">
        <v>40.320247022496694</v>
      </c>
      <c r="L109" s="359">
        <f t="shared" ref="L109:L119" si="54">L4/(AA109/1000)</f>
        <v>43.31580114</v>
      </c>
      <c r="M109" s="359">
        <f t="shared" ref="M109:M116" si="55">M4/((AA109/1000))</f>
        <v>46.19697743</v>
      </c>
      <c r="N109" s="359">
        <f t="shared" ref="N109:N119" si="56">N4/(AA109/1000)</f>
        <v>49.71937096</v>
      </c>
      <c r="O109" s="359">
        <f t="shared" ref="O109:O124" si="57">O4/(AA109/1000)</f>
        <v>55.6429653</v>
      </c>
      <c r="P109" s="359">
        <f t="shared" ref="P109:P124" si="58">P4/(AA109/1000)</f>
        <v>60.16280786</v>
      </c>
      <c r="Q109" s="359">
        <f t="shared" ref="Q109:Q124" si="59">Q4/(AA109/1000)</f>
        <v>64.95903334</v>
      </c>
      <c r="R109" s="359">
        <f t="shared" ref="R109:R124" si="60">R4/(AA109/1000)</f>
        <v>69.66989555</v>
      </c>
      <c r="S109" s="359">
        <f t="shared" ref="S109:S124" si="61">S4/(AA109/1000)</f>
        <v>73.72012974</v>
      </c>
      <c r="T109" s="359">
        <f t="shared" ref="T109:T124" si="62">T4/(AA109/1000)</f>
        <v>77.11988248</v>
      </c>
      <c r="U109" s="359">
        <f t="shared" ref="U109:U124" si="63">U4/(AA109/1000)</f>
        <v>80.55713329</v>
      </c>
      <c r="V109" s="359">
        <f t="shared" ref="V109:V124" si="64">V4/(AA109/1000)</f>
        <v>84.18319799</v>
      </c>
      <c r="W109" s="359">
        <f t="shared" ref="W109:W124" si="65">W4/(AA109/1000)</f>
        <v>89.13470966</v>
      </c>
      <c r="X109" s="359">
        <f t="shared" ref="X109:X124" si="66">X4/(AA109/1000)</f>
        <v>96.33213597</v>
      </c>
      <c r="AA109" s="360">
        <v>4533565.0</v>
      </c>
      <c r="AB109" s="361" t="s">
        <v>155</v>
      </c>
      <c r="AC109" s="306"/>
    </row>
    <row r="110">
      <c r="A110" s="357" t="s">
        <v>82</v>
      </c>
      <c r="B110" s="362">
        <v>26.64063656550703</v>
      </c>
      <c r="C110" s="359">
        <v>32.837157660991856</v>
      </c>
      <c r="D110" s="359">
        <v>38.904330125832715</v>
      </c>
      <c r="E110" s="359">
        <v>45.22557364914878</v>
      </c>
      <c r="F110" s="359">
        <v>51.21817172464841</v>
      </c>
      <c r="G110" s="359">
        <v>56.732420429311624</v>
      </c>
      <c r="H110" s="359">
        <v>62.97279792746114</v>
      </c>
      <c r="I110" s="359">
        <v>68.20743893412288</v>
      </c>
      <c r="J110" s="359">
        <v>73.57846039970393</v>
      </c>
      <c r="K110" s="359">
        <v>78.22372316802368</v>
      </c>
      <c r="L110" s="359">
        <f t="shared" si="54"/>
        <v>82.95332653</v>
      </c>
      <c r="M110" s="359">
        <f t="shared" si="55"/>
        <v>87.63185187</v>
      </c>
      <c r="N110" s="359">
        <f t="shared" si="56"/>
        <v>92.79396056</v>
      </c>
      <c r="O110" s="359">
        <f t="shared" si="57"/>
        <v>98.47666622</v>
      </c>
      <c r="P110" s="359">
        <f t="shared" si="58"/>
        <v>103.5338412</v>
      </c>
      <c r="Q110" s="359">
        <f t="shared" si="59"/>
        <v>109.3968034</v>
      </c>
      <c r="R110" s="359">
        <f t="shared" si="60"/>
        <v>115.3023312</v>
      </c>
      <c r="S110" s="359">
        <f t="shared" si="61"/>
        <v>120.2976934</v>
      </c>
      <c r="T110" s="359">
        <f t="shared" si="62"/>
        <v>124.9647445</v>
      </c>
      <c r="U110" s="359">
        <f t="shared" si="63"/>
        <v>129.7089691</v>
      </c>
      <c r="V110" s="359">
        <f t="shared" si="64"/>
        <v>135.1046339</v>
      </c>
      <c r="W110" s="359">
        <f t="shared" si="65"/>
        <v>141.4471079</v>
      </c>
      <c r="X110" s="359">
        <f t="shared" si="66"/>
        <v>147.6431929</v>
      </c>
      <c r="AA110" s="363">
        <v>5403412.0</v>
      </c>
      <c r="AB110" s="98"/>
      <c r="AC110" s="306"/>
    </row>
    <row r="111">
      <c r="A111" s="357" t="s">
        <v>83</v>
      </c>
      <c r="B111" s="364">
        <v>10.57012643340194</v>
      </c>
      <c r="C111" s="359">
        <v>14.315201411349603</v>
      </c>
      <c r="D111" s="359">
        <v>18.36695089679506</v>
      </c>
      <c r="E111" s="359">
        <v>22.2596295207292</v>
      </c>
      <c r="F111" s="359">
        <v>24.974125257277272</v>
      </c>
      <c r="G111" s="359">
        <v>27.786533372537487</v>
      </c>
      <c r="H111" s="359">
        <v>30.97089091443693</v>
      </c>
      <c r="I111" s="359">
        <v>33.9367832990297</v>
      </c>
      <c r="J111" s="359">
        <v>37.07233166715672</v>
      </c>
      <c r="K111" s="359">
        <v>40.2834460452808</v>
      </c>
      <c r="L111" s="359">
        <f t="shared" si="54"/>
        <v>43.735519</v>
      </c>
      <c r="M111" s="359">
        <f t="shared" si="55"/>
        <v>48.02067414</v>
      </c>
      <c r="N111" s="359">
        <f t="shared" si="56"/>
        <v>52.7595758</v>
      </c>
      <c r="O111" s="359">
        <f t="shared" si="57"/>
        <v>58.19041886</v>
      </c>
      <c r="P111" s="359">
        <f t="shared" si="58"/>
        <v>62.89344426</v>
      </c>
      <c r="Q111" s="359">
        <f t="shared" si="59"/>
        <v>68.10991194</v>
      </c>
      <c r="R111" s="359">
        <f t="shared" si="60"/>
        <v>73.05789576</v>
      </c>
      <c r="S111" s="359">
        <f t="shared" si="61"/>
        <v>77.29864667</v>
      </c>
      <c r="T111" s="359">
        <f t="shared" si="62"/>
        <v>80.56221047</v>
      </c>
      <c r="U111" s="359">
        <f t="shared" si="63"/>
        <v>84.16218777</v>
      </c>
      <c r="V111" s="359">
        <f t="shared" si="64"/>
        <v>87.80950997</v>
      </c>
      <c r="W111" s="359">
        <f t="shared" si="65"/>
        <v>92.31874473</v>
      </c>
      <c r="X111" s="359">
        <f t="shared" si="66"/>
        <v>98.00189791</v>
      </c>
      <c r="AA111" s="363">
        <v>3400577.0</v>
      </c>
      <c r="AB111" s="98"/>
      <c r="AC111" s="306"/>
    </row>
    <row r="112">
      <c r="A112" s="357" t="s">
        <v>84</v>
      </c>
      <c r="B112" s="362">
        <v>13.982541499713795</v>
      </c>
      <c r="C112" s="359">
        <v>20.182884945621065</v>
      </c>
      <c r="D112" s="359">
        <v>26.09559244419004</v>
      </c>
      <c r="E112" s="359">
        <v>31.090440755580996</v>
      </c>
      <c r="F112" s="359">
        <v>33.97080709788209</v>
      </c>
      <c r="G112" s="359">
        <v>37.70835718374356</v>
      </c>
      <c r="H112" s="359">
        <v>40.66485403548941</v>
      </c>
      <c r="I112" s="359">
        <v>43.137092157985116</v>
      </c>
      <c r="J112" s="359">
        <v>46.46136233543217</v>
      </c>
      <c r="K112" s="359">
        <v>49.65712650257584</v>
      </c>
      <c r="L112" s="359">
        <f t="shared" si="54"/>
        <v>52.75976976</v>
      </c>
      <c r="M112" s="359">
        <f t="shared" si="55"/>
        <v>55.56174082</v>
      </c>
      <c r="N112" s="359">
        <f t="shared" si="56"/>
        <v>58.96217167</v>
      </c>
      <c r="O112" s="359">
        <f t="shared" si="57"/>
        <v>62.56266155</v>
      </c>
      <c r="P112" s="359">
        <f t="shared" si="58"/>
        <v>66.19177217</v>
      </c>
      <c r="Q112" s="359">
        <f t="shared" si="59"/>
        <v>69.60078925</v>
      </c>
      <c r="R112" s="359">
        <f t="shared" si="60"/>
        <v>72.72646094</v>
      </c>
      <c r="S112" s="359">
        <f t="shared" si="61"/>
        <v>77.50326348</v>
      </c>
      <c r="T112" s="359">
        <f t="shared" si="62"/>
        <v>80.7986562</v>
      </c>
      <c r="U112" s="359">
        <f t="shared" si="63"/>
        <v>84.33331836</v>
      </c>
      <c r="V112" s="359">
        <f t="shared" si="64"/>
        <v>88.239764</v>
      </c>
      <c r="W112" s="359">
        <f t="shared" si="65"/>
        <v>93.28016362</v>
      </c>
      <c r="X112" s="359">
        <f t="shared" si="66"/>
        <v>100.0532632</v>
      </c>
      <c r="AA112" s="363">
        <v>3493969.0</v>
      </c>
      <c r="AB112" s="98"/>
      <c r="AC112" s="306"/>
    </row>
    <row r="113">
      <c r="A113" s="357" t="s">
        <v>85</v>
      </c>
      <c r="B113" s="364">
        <v>13.152411836238347</v>
      </c>
      <c r="C113" s="359">
        <v>15.427644912849615</v>
      </c>
      <c r="D113" s="359">
        <v>17.525334414268343</v>
      </c>
      <c r="E113" s="359">
        <v>19.49736522091609</v>
      </c>
      <c r="F113" s="359">
        <v>22.501013376570732</v>
      </c>
      <c r="G113" s="359">
        <v>25.969598702877988</v>
      </c>
      <c r="H113" s="359">
        <v>30.29063640048642</v>
      </c>
      <c r="I113" s="359">
        <v>34.299148763680584</v>
      </c>
      <c r="J113" s="359">
        <v>38.09363599513579</v>
      </c>
      <c r="K113" s="359">
        <v>42.3291447101743</v>
      </c>
      <c r="L113" s="359">
        <f t="shared" si="54"/>
        <v>46.22105305</v>
      </c>
      <c r="M113" s="359">
        <f t="shared" si="55"/>
        <v>50.08753926</v>
      </c>
      <c r="N113" s="359">
        <f t="shared" si="56"/>
        <v>54.19162624</v>
      </c>
      <c r="O113" s="359">
        <f t="shared" si="57"/>
        <v>58.5223665</v>
      </c>
      <c r="P113" s="359">
        <f t="shared" si="58"/>
        <v>63.24356674</v>
      </c>
      <c r="Q113" s="359">
        <f t="shared" si="59"/>
        <v>68.28629838</v>
      </c>
      <c r="R113" s="359">
        <f t="shared" si="60"/>
        <v>72.82625707</v>
      </c>
      <c r="S113" s="359">
        <f t="shared" si="61"/>
        <v>77.9557576</v>
      </c>
      <c r="T113" s="359">
        <f t="shared" si="62"/>
        <v>81.57856111</v>
      </c>
      <c r="U113" s="359">
        <f t="shared" si="63"/>
        <v>85.46896958</v>
      </c>
      <c r="V113" s="359">
        <f t="shared" si="64"/>
        <v>89.82282119</v>
      </c>
      <c r="W113" s="359">
        <f t="shared" si="65"/>
        <v>94.933265</v>
      </c>
      <c r="X113" s="359">
        <f t="shared" si="66"/>
        <v>101.3103723</v>
      </c>
      <c r="AA113" s="363">
        <v>2466322.0</v>
      </c>
      <c r="AB113" s="98"/>
      <c r="AC113" s="306"/>
    </row>
    <row r="114">
      <c r="A114" s="357" t="s">
        <v>86</v>
      </c>
      <c r="B114" s="362">
        <v>14.609254498714654</v>
      </c>
      <c r="C114" s="359">
        <v>18.282776349614394</v>
      </c>
      <c r="D114" s="359">
        <v>21.670094258783205</v>
      </c>
      <c r="E114" s="359">
        <v>25.50985432733505</v>
      </c>
      <c r="F114" s="359">
        <v>30.62682090831191</v>
      </c>
      <c r="G114" s="359">
        <v>33.9764353041988</v>
      </c>
      <c r="H114" s="359">
        <v>38.41173950299914</v>
      </c>
      <c r="I114" s="359">
        <v>42.5458440445587</v>
      </c>
      <c r="J114" s="359">
        <v>46.651242502142246</v>
      </c>
      <c r="K114" s="359">
        <v>50.023136246786635</v>
      </c>
      <c r="L114" s="359">
        <f t="shared" si="54"/>
        <v>54.11045874</v>
      </c>
      <c r="M114" s="359">
        <f t="shared" si="55"/>
        <v>58.24840809</v>
      </c>
      <c r="N114" s="359">
        <f t="shared" si="56"/>
        <v>62.8740321</v>
      </c>
      <c r="O114" s="359">
        <f t="shared" si="57"/>
        <v>67.9071944</v>
      </c>
      <c r="P114" s="359">
        <f t="shared" si="58"/>
        <v>73.77514599</v>
      </c>
      <c r="Q114" s="359">
        <f t="shared" si="59"/>
        <v>80.65915785</v>
      </c>
      <c r="R114" s="359">
        <f t="shared" si="60"/>
        <v>87.810148</v>
      </c>
      <c r="S114" s="359">
        <f t="shared" si="61"/>
        <v>94.06849643</v>
      </c>
      <c r="T114" s="359">
        <f t="shared" si="62"/>
        <v>99.51091118</v>
      </c>
      <c r="U114" s="359">
        <f t="shared" si="63"/>
        <v>105.158595</v>
      </c>
      <c r="V114" s="359">
        <f t="shared" si="64"/>
        <v>111.0089766</v>
      </c>
      <c r="W114" s="359">
        <f t="shared" si="65"/>
        <v>117.3920291</v>
      </c>
      <c r="X114" s="359">
        <f t="shared" si="66"/>
        <v>125.8950522</v>
      </c>
      <c r="AA114" s="363">
        <v>2333523.0</v>
      </c>
      <c r="AB114" s="98"/>
      <c r="AC114" s="306"/>
    </row>
    <row r="115">
      <c r="A115" s="357" t="s">
        <v>87</v>
      </c>
      <c r="B115" s="364">
        <v>11.664024810475533</v>
      </c>
      <c r="C115" s="359">
        <v>15.74776016540317</v>
      </c>
      <c r="D115" s="359">
        <v>19.98725017229497</v>
      </c>
      <c r="E115" s="359">
        <v>24.317022742935908</v>
      </c>
      <c r="F115" s="359">
        <v>28.202274293590627</v>
      </c>
      <c r="G115" s="359">
        <v>31.25223983459683</v>
      </c>
      <c r="H115" s="359">
        <v>35.12784286698828</v>
      </c>
      <c r="I115" s="359">
        <v>37.85458304617505</v>
      </c>
      <c r="J115" s="359">
        <v>40.51826326671261</v>
      </c>
      <c r="K115" s="359">
        <v>47.97484493452791</v>
      </c>
      <c r="L115" s="359">
        <f t="shared" si="54"/>
        <v>51.26903291</v>
      </c>
      <c r="M115" s="359">
        <f t="shared" si="55"/>
        <v>54.67138881</v>
      </c>
      <c r="N115" s="359">
        <f t="shared" si="56"/>
        <v>58.34811157</v>
      </c>
      <c r="O115" s="359">
        <f t="shared" si="57"/>
        <v>62.63526614</v>
      </c>
      <c r="P115" s="359">
        <f t="shared" si="58"/>
        <v>66.69424123</v>
      </c>
      <c r="Q115" s="359">
        <f t="shared" si="59"/>
        <v>71.18820498</v>
      </c>
      <c r="R115" s="359">
        <f t="shared" si="60"/>
        <v>73.87879258</v>
      </c>
      <c r="S115" s="359">
        <f t="shared" si="61"/>
        <v>79.20275056</v>
      </c>
      <c r="T115" s="359">
        <f t="shared" si="62"/>
        <v>82.86568605</v>
      </c>
      <c r="U115" s="359">
        <f t="shared" si="63"/>
        <v>86.04330929</v>
      </c>
      <c r="V115" s="359">
        <f t="shared" si="64"/>
        <v>89.43566942</v>
      </c>
      <c r="W115" s="359">
        <f t="shared" si="65"/>
        <v>93.9137778</v>
      </c>
      <c r="X115" s="359">
        <f t="shared" si="66"/>
        <v>99.82921008</v>
      </c>
      <c r="AA115" s="363">
        <v>2901225.0</v>
      </c>
      <c r="AB115" s="98"/>
      <c r="AC115" s="306"/>
    </row>
    <row r="116">
      <c r="A116" s="357" t="s">
        <v>88</v>
      </c>
      <c r="B116" s="362">
        <v>6.15962441314554</v>
      </c>
      <c r="C116" s="359">
        <v>7.184037558685446</v>
      </c>
      <c r="D116" s="359">
        <v>8.141784037558686</v>
      </c>
      <c r="E116" s="359">
        <v>8.996713615023474</v>
      </c>
      <c r="F116" s="359">
        <v>9.77981220657277</v>
      </c>
      <c r="G116" s="359">
        <v>10.723474178403755</v>
      </c>
      <c r="H116" s="359">
        <v>11.821596244131456</v>
      </c>
      <c r="I116" s="359">
        <v>13.164788732394365</v>
      </c>
      <c r="J116" s="359">
        <v>14.270892018779342</v>
      </c>
      <c r="K116" s="359">
        <v>15.534741784037559</v>
      </c>
      <c r="L116" s="359">
        <f t="shared" si="54"/>
        <v>17.19104844</v>
      </c>
      <c r="M116" s="359">
        <f t="shared" si="55"/>
        <v>18.52124104</v>
      </c>
      <c r="N116" s="359">
        <f t="shared" si="56"/>
        <v>19.8824339</v>
      </c>
      <c r="O116" s="359">
        <f t="shared" si="57"/>
        <v>21.42399185</v>
      </c>
      <c r="P116" s="359">
        <f t="shared" si="58"/>
        <v>22.91482211</v>
      </c>
      <c r="Q116" s="359">
        <f t="shared" si="59"/>
        <v>24.27272706</v>
      </c>
      <c r="R116" s="359">
        <f t="shared" si="60"/>
        <v>25.67995059</v>
      </c>
      <c r="S116" s="359">
        <f t="shared" si="61"/>
        <v>26.79830814</v>
      </c>
      <c r="T116" s="359">
        <f t="shared" si="62"/>
        <v>27.47091965</v>
      </c>
      <c r="U116" s="359">
        <f t="shared" si="63"/>
        <v>28.45963979</v>
      </c>
      <c r="V116" s="359">
        <f t="shared" si="64"/>
        <v>30.10922892</v>
      </c>
      <c r="W116" s="359">
        <f t="shared" si="65"/>
        <v>30.80720427</v>
      </c>
      <c r="X116" s="359">
        <f t="shared" si="66"/>
        <v>31.94481955</v>
      </c>
      <c r="AA116" s="363">
        <v>2129015.0</v>
      </c>
      <c r="AB116" s="98"/>
      <c r="AC116" s="306"/>
    </row>
    <row r="117">
      <c r="A117" s="357" t="s">
        <v>89</v>
      </c>
      <c r="B117" s="364">
        <v>7.392204042348412</v>
      </c>
      <c r="C117" s="359">
        <v>11.464870067372473</v>
      </c>
      <c r="D117" s="359">
        <v>15.91963426371511</v>
      </c>
      <c r="E117" s="359">
        <v>21.361886429258902</v>
      </c>
      <c r="F117" s="359">
        <v>23.796438883541867</v>
      </c>
      <c r="G117" s="359">
        <v>26.025505293551493</v>
      </c>
      <c r="H117" s="359">
        <v>28.996150144369587</v>
      </c>
      <c r="I117" s="359">
        <v>32.42204042348412</v>
      </c>
      <c r="J117" s="359">
        <v>35.576997112608275</v>
      </c>
      <c r="K117" s="359">
        <v>38.63378248315688</v>
      </c>
      <c r="L117" s="359">
        <f t="shared" si="54"/>
        <v>41.78315746</v>
      </c>
      <c r="M117" s="359">
        <f>M12/(AA117/1000)</f>
        <v>45.12760044</v>
      </c>
      <c r="N117" s="359">
        <f t="shared" si="56"/>
        <v>48.52642851</v>
      </c>
      <c r="O117" s="359">
        <f t="shared" si="57"/>
        <v>51.95172721</v>
      </c>
      <c r="P117" s="359">
        <f t="shared" si="58"/>
        <v>55.63210646</v>
      </c>
      <c r="Q117" s="359">
        <f t="shared" si="59"/>
        <v>60.28804851</v>
      </c>
      <c r="R117" s="359">
        <f t="shared" si="60"/>
        <v>64.81067488</v>
      </c>
      <c r="S117" s="359">
        <f t="shared" si="61"/>
        <v>68.43137491</v>
      </c>
      <c r="T117" s="359">
        <f t="shared" si="62"/>
        <v>72.34373308</v>
      </c>
      <c r="U117" s="359">
        <f t="shared" si="63"/>
        <v>77.07234903</v>
      </c>
      <c r="V117" s="359">
        <f t="shared" si="64"/>
        <v>82.01128611</v>
      </c>
      <c r="W117" s="359">
        <f t="shared" si="65"/>
        <v>88.81519895</v>
      </c>
      <c r="X117" s="359">
        <f t="shared" si="66"/>
        <v>96.72173359</v>
      </c>
      <c r="AA117" s="363">
        <v>2077775.0</v>
      </c>
      <c r="AB117" s="98"/>
      <c r="AC117" s="306"/>
    </row>
    <row r="118">
      <c r="A118" s="357" t="s">
        <v>90</v>
      </c>
      <c r="B118" s="362">
        <v>10.196883852691219</v>
      </c>
      <c r="C118" s="359">
        <v>12.836638338054769</v>
      </c>
      <c r="D118" s="359">
        <v>15.2219074598678</v>
      </c>
      <c r="E118" s="359">
        <v>17.973087818696882</v>
      </c>
      <c r="F118" s="359">
        <v>20.42681775259679</v>
      </c>
      <c r="G118" s="359">
        <v>22.3890462700661</v>
      </c>
      <c r="H118" s="359">
        <v>25.120396600566572</v>
      </c>
      <c r="I118" s="359">
        <v>28.033050047214353</v>
      </c>
      <c r="J118" s="359">
        <v>30.433899905571295</v>
      </c>
      <c r="K118" s="359">
        <v>33.345136921624174</v>
      </c>
      <c r="L118" s="359">
        <f t="shared" si="54"/>
        <v>36.22464664</v>
      </c>
      <c r="M118" s="359">
        <f t="shared" ref="M118:M119" si="67">M13/((AA118/1000))</f>
        <v>38.59192801</v>
      </c>
      <c r="N118" s="359">
        <f t="shared" si="56"/>
        <v>41.39885409</v>
      </c>
      <c r="O118" s="359">
        <f t="shared" si="57"/>
        <v>44.39514379</v>
      </c>
      <c r="P118" s="359">
        <f t="shared" si="58"/>
        <v>47.0334843</v>
      </c>
      <c r="Q118" s="359">
        <f t="shared" si="59"/>
        <v>49.89896672</v>
      </c>
      <c r="R118" s="359">
        <f t="shared" si="60"/>
        <v>52.89808979</v>
      </c>
      <c r="S118" s="359">
        <f t="shared" si="61"/>
        <v>55.50006871</v>
      </c>
      <c r="T118" s="359">
        <f t="shared" si="62"/>
        <v>57.86735008</v>
      </c>
      <c r="U118" s="359">
        <f t="shared" si="63"/>
        <v>60.33191051</v>
      </c>
      <c r="V118" s="359">
        <f t="shared" si="64"/>
        <v>62.91075023</v>
      </c>
      <c r="W118" s="359">
        <f t="shared" si="65"/>
        <v>66.95208156</v>
      </c>
      <c r="X118" s="359">
        <f t="shared" si="66"/>
        <v>71.94306436</v>
      </c>
      <c r="AA118" s="363">
        <v>2117619.0</v>
      </c>
      <c r="AB118" s="98"/>
      <c r="AC118" s="306"/>
    </row>
    <row r="119">
      <c r="A119" s="357" t="s">
        <v>91</v>
      </c>
      <c r="B119" s="364">
        <v>4.812563323201621</v>
      </c>
      <c r="C119" s="359">
        <v>5.62613981762918</v>
      </c>
      <c r="D119" s="359">
        <v>6.369807497467072</v>
      </c>
      <c r="E119" s="359">
        <v>7.396149949341439</v>
      </c>
      <c r="F119" s="359">
        <v>8.580547112462007</v>
      </c>
      <c r="G119" s="359">
        <v>9.710233029381966</v>
      </c>
      <c r="H119" s="359">
        <v>11.066869300911854</v>
      </c>
      <c r="I119" s="359">
        <v>12.50759878419453</v>
      </c>
      <c r="J119" s="359">
        <v>13.835866261398177</v>
      </c>
      <c r="K119" s="359">
        <v>15.073961499493414</v>
      </c>
      <c r="L119" s="359">
        <f t="shared" si="54"/>
        <v>16.2877874</v>
      </c>
      <c r="M119" s="359">
        <f t="shared" si="67"/>
        <v>17.52852998</v>
      </c>
      <c r="N119" s="359">
        <f t="shared" si="56"/>
        <v>18.96795357</v>
      </c>
      <c r="O119" s="359">
        <f t="shared" si="57"/>
        <v>20.81893065</v>
      </c>
      <c r="P119" s="359">
        <f t="shared" si="58"/>
        <v>22.91927267</v>
      </c>
      <c r="Q119" s="359">
        <f t="shared" si="59"/>
        <v>24.94662982</v>
      </c>
      <c r="R119" s="359">
        <f t="shared" si="60"/>
        <v>26.82396255</v>
      </c>
      <c r="S119" s="359">
        <f t="shared" si="61"/>
        <v>28.58979063</v>
      </c>
      <c r="T119" s="359">
        <f t="shared" si="62"/>
        <v>30.4985474</v>
      </c>
      <c r="U119" s="359">
        <f t="shared" si="63"/>
        <v>32.38703059</v>
      </c>
      <c r="V119" s="359">
        <f t="shared" si="64"/>
        <v>34.35964911</v>
      </c>
      <c r="W119" s="359">
        <f t="shared" si="65"/>
        <v>36.14980548</v>
      </c>
      <c r="X119" s="359">
        <f t="shared" si="66"/>
        <v>38.55425106</v>
      </c>
      <c r="AA119" s="363">
        <v>986506.0</v>
      </c>
      <c r="AB119" s="98"/>
      <c r="AC119" s="306"/>
    </row>
    <row r="120">
      <c r="A120" s="315" t="s">
        <v>156</v>
      </c>
      <c r="B120" s="327" t="s">
        <v>148</v>
      </c>
      <c r="C120" s="328"/>
      <c r="D120" s="328"/>
      <c r="E120" s="328"/>
      <c r="F120" s="328"/>
      <c r="G120" s="328"/>
      <c r="H120" s="328"/>
      <c r="I120" s="328"/>
      <c r="J120" s="328"/>
      <c r="K120" s="328"/>
      <c r="L120" s="328"/>
      <c r="M120" s="328"/>
      <c r="N120" s="350"/>
      <c r="O120" s="359">
        <f t="shared" si="57"/>
        <v>43.6947161</v>
      </c>
      <c r="P120" s="359">
        <f t="shared" si="58"/>
        <v>46.49847851</v>
      </c>
      <c r="Q120" s="359">
        <f t="shared" si="59"/>
        <v>49.41178176</v>
      </c>
      <c r="R120" s="359">
        <f t="shared" si="60"/>
        <v>52.99038457</v>
      </c>
      <c r="S120" s="359">
        <f t="shared" si="61"/>
        <v>56.18962165</v>
      </c>
      <c r="T120" s="359">
        <f t="shared" si="62"/>
        <v>58.78718952</v>
      </c>
      <c r="U120" s="359">
        <f t="shared" si="63"/>
        <v>61.22527881</v>
      </c>
      <c r="V120" s="359">
        <f t="shared" si="64"/>
        <v>64.49378436</v>
      </c>
      <c r="W120" s="359">
        <f t="shared" si="65"/>
        <v>69.28136372</v>
      </c>
      <c r="X120" s="359">
        <f t="shared" si="66"/>
        <v>76.39749151</v>
      </c>
      <c r="AA120" s="363">
        <v>1241546.0</v>
      </c>
      <c r="AB120" s="98"/>
      <c r="AC120" s="306"/>
    </row>
    <row r="121">
      <c r="A121" s="357" t="s">
        <v>93</v>
      </c>
      <c r="B121" s="364">
        <v>13.013536379018612</v>
      </c>
      <c r="C121" s="359">
        <v>15.174280879864636</v>
      </c>
      <c r="D121" s="359">
        <v>17.119289340101524</v>
      </c>
      <c r="E121" s="359">
        <v>19.56175972927242</v>
      </c>
      <c r="F121" s="359">
        <v>22.61082910321489</v>
      </c>
      <c r="G121" s="359">
        <v>25.65143824027073</v>
      </c>
      <c r="H121" s="359">
        <v>28.95939086294416</v>
      </c>
      <c r="I121" s="359">
        <v>32.34856175972927</v>
      </c>
      <c r="J121" s="359">
        <v>35.6751269035533</v>
      </c>
      <c r="K121" s="359">
        <v>38.78510998307953</v>
      </c>
      <c r="L121" s="359">
        <f t="shared" ref="L121:L124" si="68">L16/(AA121/1000)</f>
        <v>41.46223593</v>
      </c>
      <c r="M121" s="359">
        <f t="shared" ref="M121:M124" si="69">M16/(AA121/1000)</f>
        <v>43.66022786</v>
      </c>
      <c r="N121" s="359">
        <f t="shared" ref="N121:N124" si="70">N16/(AA121/1000)</f>
        <v>46.3304876</v>
      </c>
      <c r="O121" s="359">
        <f t="shared" si="57"/>
        <v>49.2377276</v>
      </c>
      <c r="P121" s="359">
        <f t="shared" si="58"/>
        <v>51.74294751</v>
      </c>
      <c r="Q121" s="359">
        <f t="shared" si="59"/>
        <v>54.71281801</v>
      </c>
      <c r="R121" s="359">
        <f t="shared" si="60"/>
        <v>57.53880763</v>
      </c>
      <c r="S121" s="359">
        <f t="shared" si="61"/>
        <v>60.54676425</v>
      </c>
      <c r="T121" s="359">
        <f t="shared" si="62"/>
        <v>63.26272732</v>
      </c>
      <c r="U121" s="359">
        <f t="shared" si="63"/>
        <v>65.84242675</v>
      </c>
      <c r="V121" s="359">
        <f t="shared" si="64"/>
        <v>68.84445885</v>
      </c>
      <c r="W121" s="359">
        <f t="shared" si="65"/>
        <v>74.14012135</v>
      </c>
      <c r="X121" s="359">
        <f t="shared" si="66"/>
        <v>78.30928125</v>
      </c>
      <c r="AA121" s="363">
        <v>1181533.0</v>
      </c>
      <c r="AB121" s="98"/>
      <c r="AC121" s="306"/>
    </row>
    <row r="122">
      <c r="A122" s="357" t="s">
        <v>94</v>
      </c>
      <c r="B122" s="362">
        <v>7.118096357226792</v>
      </c>
      <c r="C122" s="359">
        <v>9.611633372502938</v>
      </c>
      <c r="D122" s="359">
        <v>11.677438307873091</v>
      </c>
      <c r="E122" s="359">
        <v>14.683901292596945</v>
      </c>
      <c r="F122" s="359">
        <v>17.153349001175087</v>
      </c>
      <c r="G122" s="359">
        <v>19.74148061104583</v>
      </c>
      <c r="H122" s="359">
        <v>23.13337250293772</v>
      </c>
      <c r="I122" s="359">
        <v>26.572267920094006</v>
      </c>
      <c r="J122" s="359">
        <v>29.77732079905993</v>
      </c>
      <c r="K122" s="359">
        <v>33.15981198589894</v>
      </c>
      <c r="L122" s="359">
        <f t="shared" si="68"/>
        <v>36.8911777</v>
      </c>
      <c r="M122" s="359">
        <f t="shared" si="69"/>
        <v>40.80116165</v>
      </c>
      <c r="N122" s="359">
        <f t="shared" si="70"/>
        <v>45.05387912</v>
      </c>
      <c r="O122" s="359">
        <f t="shared" si="57"/>
        <v>50.47530026</v>
      </c>
      <c r="P122" s="359">
        <f t="shared" si="58"/>
        <v>54.9090845</v>
      </c>
      <c r="Q122" s="359">
        <f t="shared" si="59"/>
        <v>59.89547509</v>
      </c>
      <c r="R122" s="359">
        <f t="shared" si="60"/>
        <v>64.63848374</v>
      </c>
      <c r="S122" s="359">
        <f t="shared" si="61"/>
        <v>68.65898897</v>
      </c>
      <c r="T122" s="359">
        <f t="shared" si="62"/>
        <v>71.74653004</v>
      </c>
      <c r="U122" s="359">
        <f t="shared" si="63"/>
        <v>76.74702974</v>
      </c>
      <c r="V122" s="359">
        <f t="shared" si="64"/>
        <v>81.6387718</v>
      </c>
      <c r="W122" s="359">
        <f t="shared" si="65"/>
        <v>87.24772638</v>
      </c>
      <c r="X122" s="359">
        <f t="shared" si="66"/>
        <v>93.87018454</v>
      </c>
      <c r="AA122" s="363">
        <v>1701030.0</v>
      </c>
      <c r="AB122" s="98"/>
      <c r="AC122" s="306"/>
    </row>
    <row r="123">
      <c r="A123" s="357" t="s">
        <v>95</v>
      </c>
      <c r="B123" s="364">
        <v>11.901329601119665</v>
      </c>
      <c r="C123" s="359">
        <v>13.91742477256823</v>
      </c>
      <c r="D123" s="359">
        <v>16.4296710986704</v>
      </c>
      <c r="E123" s="359">
        <v>18.714485654303708</v>
      </c>
      <c r="F123" s="359">
        <v>20.412176347095873</v>
      </c>
      <c r="G123" s="359">
        <v>21.857942617214835</v>
      </c>
      <c r="H123" s="359">
        <v>24.79706088173548</v>
      </c>
      <c r="I123" s="359">
        <v>27.314205738278517</v>
      </c>
      <c r="J123" s="359">
        <v>29.46885934219734</v>
      </c>
      <c r="K123" s="359">
        <v>31.611616515045487</v>
      </c>
      <c r="L123" s="359">
        <f t="shared" si="68"/>
        <v>33.58472424</v>
      </c>
      <c r="M123" s="359">
        <f t="shared" si="69"/>
        <v>35.7317057</v>
      </c>
      <c r="N123" s="359">
        <f t="shared" si="70"/>
        <v>37.98365691</v>
      </c>
      <c r="O123" s="359">
        <f t="shared" si="57"/>
        <v>40.39866115</v>
      </c>
      <c r="P123" s="359">
        <f t="shared" si="58"/>
        <v>43.23004542</v>
      </c>
      <c r="Q123" s="359">
        <f t="shared" si="59"/>
        <v>46.11671377</v>
      </c>
      <c r="R123" s="359">
        <f t="shared" si="60"/>
        <v>48.6240914</v>
      </c>
      <c r="S123" s="359">
        <f t="shared" si="61"/>
        <v>50.7927666</v>
      </c>
      <c r="T123" s="359">
        <f t="shared" si="62"/>
        <v>52.76759766</v>
      </c>
      <c r="U123" s="359">
        <f t="shared" si="63"/>
        <v>54.80051197</v>
      </c>
      <c r="V123" s="359">
        <f t="shared" si="64"/>
        <v>56.94679363</v>
      </c>
      <c r="W123" s="359">
        <f t="shared" si="65"/>
        <v>59.85795492</v>
      </c>
      <c r="X123" s="359">
        <f t="shared" si="66"/>
        <v>63.6452638</v>
      </c>
      <c r="AA123" s="363">
        <v>1428983.0</v>
      </c>
      <c r="AB123" s="98"/>
      <c r="AC123" s="306"/>
    </row>
    <row r="124">
      <c r="A124" s="357" t="s">
        <v>96</v>
      </c>
      <c r="B124" s="362">
        <v>6.756650246305418</v>
      </c>
      <c r="C124" s="359">
        <v>8.435467980295567</v>
      </c>
      <c r="D124" s="359">
        <v>10.33399014778325</v>
      </c>
      <c r="E124" s="359">
        <v>12.086699507389163</v>
      </c>
      <c r="F124" s="359">
        <v>13.806896551724138</v>
      </c>
      <c r="G124" s="359">
        <v>15.393103448275863</v>
      </c>
      <c r="H124" s="359">
        <v>16.816748768472905</v>
      </c>
      <c r="I124" s="359">
        <v>17.98128078817734</v>
      </c>
      <c r="J124" s="359">
        <v>19.641379310344828</v>
      </c>
      <c r="K124" s="359">
        <v>21.25320197044335</v>
      </c>
      <c r="L124" s="359">
        <f t="shared" si="68"/>
        <v>23.07825751</v>
      </c>
      <c r="M124" s="359">
        <f t="shared" si="69"/>
        <v>24.66122845</v>
      </c>
      <c r="N124" s="359">
        <f t="shared" si="70"/>
        <v>26.20871561</v>
      </c>
      <c r="O124" s="359">
        <f t="shared" si="57"/>
        <v>27.67734991</v>
      </c>
      <c r="P124" s="359">
        <f t="shared" si="58"/>
        <v>29.23469368</v>
      </c>
      <c r="Q124" s="359">
        <f t="shared" si="59"/>
        <v>30.84033481</v>
      </c>
      <c r="R124" s="359">
        <f t="shared" si="60"/>
        <v>32.69140543</v>
      </c>
      <c r="S124" s="359">
        <f t="shared" si="61"/>
        <v>34.76622102</v>
      </c>
      <c r="T124" s="359">
        <f t="shared" si="62"/>
        <v>36.36989083</v>
      </c>
      <c r="U124" s="359">
        <f t="shared" si="63"/>
        <v>37.89865043</v>
      </c>
      <c r="V124" s="359">
        <f t="shared" si="64"/>
        <v>39.66889689</v>
      </c>
      <c r="W124" s="359">
        <f t="shared" si="65"/>
        <v>41.91718874</v>
      </c>
      <c r="X124" s="359">
        <f t="shared" si="66"/>
        <v>44.50159086</v>
      </c>
      <c r="AA124" s="363">
        <v>1014548.0</v>
      </c>
      <c r="AB124" s="98"/>
      <c r="AC124" s="306"/>
    </row>
    <row r="125" ht="7.5" customHeight="1">
      <c r="A125" s="352"/>
      <c r="B125" s="365"/>
      <c r="C125" s="365"/>
      <c r="D125" s="365"/>
      <c r="E125" s="365"/>
      <c r="F125" s="365"/>
      <c r="G125" s="365"/>
      <c r="H125" s="365"/>
      <c r="I125" s="365"/>
      <c r="J125" s="365"/>
      <c r="K125" s="365"/>
      <c r="L125" s="365"/>
      <c r="M125" s="365"/>
      <c r="N125" s="365"/>
      <c r="O125" s="365"/>
      <c r="P125" s="365"/>
      <c r="Q125" s="365"/>
      <c r="R125" s="365"/>
      <c r="S125" s="365"/>
      <c r="T125" s="365"/>
      <c r="U125" s="365"/>
      <c r="V125" s="365"/>
      <c r="W125" s="365"/>
      <c r="X125" s="365"/>
      <c r="AA125" s="366"/>
      <c r="AB125" s="98"/>
      <c r="AC125" s="306"/>
    </row>
    <row r="126">
      <c r="A126" s="367" t="s">
        <v>97</v>
      </c>
      <c r="B126" s="359">
        <v>12.787306050192647</v>
      </c>
      <c r="C126" s="359">
        <v>16.55852337811101</v>
      </c>
      <c r="D126" s="359">
        <v>20.29251275643028</v>
      </c>
      <c r="E126" s="359">
        <v>24.30136415703426</v>
      </c>
      <c r="F126" s="359">
        <v>27.8855565968968</v>
      </c>
      <c r="G126" s="359">
        <v>31.335181714047692</v>
      </c>
      <c r="H126" s="359">
        <v>35.314797459127355</v>
      </c>
      <c r="I126" s="359">
        <v>39.04141934812038</v>
      </c>
      <c r="J126" s="359">
        <v>43.10928876392794</v>
      </c>
      <c r="K126" s="359">
        <v>47.23211496407373</v>
      </c>
      <c r="L126" s="359">
        <f>L20/(AA126/1000)</f>
        <v>51.34850435</v>
      </c>
      <c r="M126" s="359">
        <f>M20/(AA126/1000)</f>
        <v>55.56967472</v>
      </c>
      <c r="N126" s="359">
        <f>N20/(AA126/1000)</f>
        <v>60.29265254</v>
      </c>
      <c r="O126" s="359">
        <f>O20/(AA126/1000)</f>
        <v>58.25290616</v>
      </c>
      <c r="P126" s="359">
        <f>P20/(AA126/1000)</f>
        <v>62.20207217</v>
      </c>
      <c r="Q126" s="359">
        <f>Q20/(AA126/1000)</f>
        <v>66.53956294</v>
      </c>
      <c r="R126" s="359">
        <f>R20/(AA126/1000)</f>
        <v>70.66885895</v>
      </c>
      <c r="S126" s="359">
        <f>S20/(AA126/1000)</f>
        <v>74.72734218</v>
      </c>
      <c r="T126" s="359">
        <f>T20/(AA126/1000)</f>
        <v>78.06223339</v>
      </c>
      <c r="U126" s="359">
        <f>U20/(AA126/1000)</f>
        <v>81.59901912</v>
      </c>
      <c r="V126" s="359">
        <f>V20/(AA126/1000)</f>
        <v>85.44811001</v>
      </c>
      <c r="W126" s="359">
        <f>W20/(AA126/1000)</f>
        <v>90.24580572</v>
      </c>
      <c r="X126" s="359">
        <f>X20/(AA126/1000)</f>
        <v>96.14732161</v>
      </c>
      <c r="AA126" s="368">
        <f>SUM(AA109:AA124)</f>
        <v>38411148</v>
      </c>
      <c r="AB126" s="369"/>
      <c r="AC126" s="339"/>
    </row>
    <row r="127">
      <c r="A127" s="306"/>
      <c r="B127" s="306"/>
      <c r="C127" s="306"/>
      <c r="D127" s="306"/>
      <c r="E127" s="306"/>
      <c r="F127" s="306"/>
      <c r="G127" s="306"/>
      <c r="H127" s="306"/>
      <c r="I127" s="306"/>
      <c r="J127" s="306"/>
      <c r="K127" s="306"/>
      <c r="L127" s="306"/>
      <c r="M127" s="306"/>
      <c r="N127" s="306"/>
      <c r="O127" s="306"/>
      <c r="P127" s="306"/>
      <c r="Q127" s="306"/>
      <c r="R127" s="306"/>
      <c r="S127" s="306"/>
      <c r="T127" s="306"/>
      <c r="U127" s="306"/>
      <c r="V127" s="306"/>
      <c r="W127" s="306"/>
      <c r="X127" s="306"/>
      <c r="Y127" s="306"/>
      <c r="Z127" s="306"/>
      <c r="AA127" s="306"/>
      <c r="AB127" s="306"/>
      <c r="AC127" s="339"/>
    </row>
    <row r="128">
      <c r="B128" s="306"/>
      <c r="C128" s="306"/>
      <c r="D128" s="306"/>
      <c r="E128" s="306"/>
      <c r="F128" s="306"/>
      <c r="G128" s="306"/>
      <c r="H128" s="306"/>
      <c r="I128" s="306"/>
      <c r="J128" s="306"/>
      <c r="K128" s="306"/>
      <c r="L128" s="306"/>
      <c r="M128" s="306"/>
      <c r="N128" s="306"/>
      <c r="O128" s="306"/>
      <c r="P128" s="306"/>
      <c r="Q128" s="306"/>
      <c r="R128" s="306"/>
      <c r="S128" s="306"/>
      <c r="T128" s="306"/>
      <c r="U128" s="306"/>
      <c r="V128" s="306"/>
      <c r="W128" s="306"/>
      <c r="X128" s="306"/>
      <c r="Y128" s="306"/>
      <c r="Z128" s="306"/>
      <c r="AA128" s="306"/>
      <c r="AB128" s="306"/>
      <c r="AC128" s="339"/>
    </row>
    <row r="129">
      <c r="A129" s="315" t="s">
        <v>157</v>
      </c>
      <c r="B129" s="370" t="s">
        <v>158</v>
      </c>
      <c r="C129" s="371"/>
      <c r="D129" s="371"/>
      <c r="E129" s="371"/>
      <c r="F129" s="371"/>
      <c r="G129" s="371"/>
      <c r="H129" s="371"/>
      <c r="I129" s="371"/>
      <c r="J129" s="371"/>
      <c r="K129" s="371"/>
      <c r="L129" s="371"/>
      <c r="M129" s="371"/>
      <c r="N129" s="371"/>
      <c r="O129" s="371"/>
      <c r="P129" s="371"/>
      <c r="Q129" s="371"/>
      <c r="R129" s="371"/>
      <c r="S129" s="371"/>
      <c r="T129" s="371"/>
      <c r="U129" s="371"/>
      <c r="V129" s="371"/>
      <c r="W129" s="371"/>
      <c r="X129" s="371"/>
      <c r="Y129" s="371"/>
      <c r="Z129" s="371"/>
      <c r="AA129" s="371"/>
      <c r="AB129" s="306"/>
      <c r="AC129" s="339"/>
    </row>
    <row r="130">
      <c r="A130" s="306"/>
      <c r="B130" s="306"/>
      <c r="C130" s="306"/>
      <c r="D130" s="306"/>
      <c r="E130" s="306"/>
      <c r="F130" s="306"/>
      <c r="G130" s="306"/>
      <c r="H130" s="306"/>
      <c r="I130" s="306"/>
      <c r="J130" s="306"/>
      <c r="K130" s="306"/>
      <c r="L130" s="306"/>
      <c r="M130" s="306"/>
      <c r="N130" s="306"/>
      <c r="O130" s="306"/>
      <c r="P130" s="306"/>
      <c r="Q130" s="306"/>
      <c r="R130" s="306"/>
      <c r="S130" s="306"/>
      <c r="T130" s="306"/>
      <c r="U130" s="306"/>
      <c r="V130" s="306"/>
      <c r="W130" s="306"/>
      <c r="X130" s="306"/>
      <c r="Y130" s="306"/>
      <c r="Z130" s="306"/>
      <c r="AA130" s="306"/>
      <c r="AB130" s="306"/>
      <c r="AC130" s="306"/>
    </row>
  </sheetData>
  <mergeCells count="19">
    <mergeCell ref="A1:A2"/>
    <mergeCell ref="B2:F2"/>
    <mergeCell ref="A20:A22"/>
    <mergeCell ref="B22:G22"/>
    <mergeCell ref="B24:B39"/>
    <mergeCell ref="C35:O35"/>
    <mergeCell ref="B42:F42"/>
    <mergeCell ref="A105:A107"/>
    <mergeCell ref="B107:F107"/>
    <mergeCell ref="AB109:AB126"/>
    <mergeCell ref="B120:N120"/>
    <mergeCell ref="A127:A128"/>
    <mergeCell ref="A40:A42"/>
    <mergeCell ref="A60:A62"/>
    <mergeCell ref="B62:H62"/>
    <mergeCell ref="B64:B81"/>
    <mergeCell ref="C75:O75"/>
    <mergeCell ref="B85:G85"/>
    <mergeCell ref="B98:N98"/>
  </mergeCells>
  <conditionalFormatting sqref="B44:X59">
    <cfRule type="cellIs" dxfId="0" priority="1" operator="equal">
      <formula>0</formula>
    </cfRule>
  </conditionalFormatting>
  <conditionalFormatting sqref="B44:X59">
    <cfRule type="cellIs" dxfId="1" priority="2" operator="equal">
      <formula>1</formula>
    </cfRule>
  </conditionalFormatting>
  <conditionalFormatting sqref="B44:X59">
    <cfRule type="cellIs" dxfId="2" priority="3" operator="between">
      <formula>2</formula>
      <formula>5</formula>
    </cfRule>
  </conditionalFormatting>
  <conditionalFormatting sqref="B44:X59">
    <cfRule type="cellIs" dxfId="3" priority="4" operator="between">
      <formula>6</formula>
      <formula>10</formula>
    </cfRule>
  </conditionalFormatting>
  <conditionalFormatting sqref="B44:X59">
    <cfRule type="cellIs" dxfId="4" priority="5" operator="between">
      <formula>11</formula>
      <formula>20</formula>
    </cfRule>
  </conditionalFormatting>
  <conditionalFormatting sqref="B44:X59">
    <cfRule type="cellIs" dxfId="5" priority="6" operator="between">
      <formula>21</formula>
      <formula>50</formula>
    </cfRule>
  </conditionalFormatting>
  <conditionalFormatting sqref="B44:X59">
    <cfRule type="cellIs" dxfId="6" priority="7" operator="between">
      <formula>51</formula>
      <formula>100</formula>
    </cfRule>
  </conditionalFormatting>
  <conditionalFormatting sqref="B44:X59">
    <cfRule type="cellIs" dxfId="7" priority="8" operator="between">
      <formula>101</formula>
      <formula>250</formula>
    </cfRule>
  </conditionalFormatting>
  <conditionalFormatting sqref="B44:X59">
    <cfRule type="cellIs" dxfId="8" priority="9" operator="between">
      <formula>251</formula>
      <formula>500</formula>
    </cfRule>
  </conditionalFormatting>
  <conditionalFormatting sqref="B44:X59">
    <cfRule type="cellIs" dxfId="9" priority="10" operator="between">
      <formula>501</formula>
      <formula>1000</formula>
    </cfRule>
  </conditionalFormatting>
  <conditionalFormatting sqref="B44:X59">
    <cfRule type="cellIs" dxfId="10" priority="11" operator="between">
      <formula>1001</formula>
      <formula>2500</formula>
    </cfRule>
  </conditionalFormatting>
  <conditionalFormatting sqref="B44:X59">
    <cfRule type="cellIs" dxfId="13" priority="12" operator="between">
      <formula>2501</formula>
      <formula>5000</formula>
    </cfRule>
  </conditionalFormatting>
  <conditionalFormatting sqref="B4:N14 O4:X19 B16:N19">
    <cfRule type="colorScale" priority="13">
      <colorScale>
        <cfvo type="min"/>
        <cfvo type="percent" val="30"/>
        <cfvo type="max"/>
        <color rgb="FFCFE2F3"/>
        <color rgb="FF86ADE6"/>
        <color rgb="FF3C78D8"/>
      </colorScale>
    </cfRule>
  </conditionalFormatting>
  <conditionalFormatting sqref="C81:X81 B87:X102 B104:X104 B120:N120">
    <cfRule type="colorScale" priority="14">
      <colorScale>
        <cfvo type="min"/>
        <cfvo type="percentile" val="80"/>
        <cfvo type="max"/>
        <color rgb="FFFBBBBB"/>
        <color rgb="FFDB4D4D"/>
        <color rgb="FFCC0000"/>
      </colorScale>
    </cfRule>
  </conditionalFormatting>
  <conditionalFormatting sqref="B109:X126">
    <cfRule type="colorScale" priority="15">
      <colorScale>
        <cfvo type="min"/>
        <cfvo type="percentile" val="50"/>
        <cfvo type="max"/>
        <color rgb="FFFCE5CD"/>
        <color rgb="FFF6B26B"/>
        <color rgb="FFB45F06"/>
      </colorScale>
    </cfRule>
  </conditionalFormatting>
  <conditionalFormatting sqref="B24:X39 C75:O75">
    <cfRule type="colorScale" priority="16">
      <colorScale>
        <cfvo type="min"/>
        <cfvo type="percentile" val="50"/>
        <cfvo type="max"/>
        <color rgb="FFCFE2F3"/>
        <color rgb="FF86ADE6"/>
        <color rgb="FF3C78D8"/>
      </colorScale>
    </cfRule>
  </conditionalFormatting>
  <conditionalFormatting sqref="B44:X59">
    <cfRule type="cellIs" dxfId="14" priority="17" operator="between">
      <formula>5001</formula>
      <formula>10000</formula>
    </cfRule>
  </conditionalFormatting>
  <conditionalFormatting sqref="B44:X59">
    <cfRule type="cellIs" dxfId="15" priority="18" operator="between">
      <formula>10001</formula>
      <formula>20000</formula>
    </cfRule>
  </conditionalFormatting>
  <conditionalFormatting sqref="B44:X59">
    <cfRule type="cellIs" dxfId="16" priority="19" operator="greaterThan">
      <formula>20000</formula>
    </cfRule>
  </conditionalFormatting>
  <conditionalFormatting sqref="B64:X79 B81">
    <cfRule type="cellIs" dxfId="0" priority="20" operator="equal">
      <formula>0</formula>
    </cfRule>
  </conditionalFormatting>
  <conditionalFormatting sqref="B64:X79 B81">
    <cfRule type="colorScale" priority="21">
      <colorScale>
        <cfvo type="formula" val="0.00001"/>
        <cfvo type="percentile" val="70"/>
        <cfvo type="max"/>
        <color rgb="FFFBBBBB"/>
        <color rgb="FFDB4D4D"/>
        <color rgb="FFCC0000"/>
      </colorScale>
    </cfRule>
  </conditionalFormatting>
  <drawing r:id="rId1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1C232"/>
    <outlinePr summaryBelow="0" summaryRight="0"/>
  </sheetPr>
  <sheetViews>
    <sheetView workbookViewId="0">
      <pane xSplit="1.0" ySplit="5.0" topLeftCell="B6" activePane="bottomRight" state="frozen"/>
      <selection activeCell="B1" sqref="B1" pane="topRight"/>
      <selection activeCell="A6" sqref="A6" pane="bottomLeft"/>
      <selection activeCell="B6" sqref="B6" pane="bottomRight"/>
    </sheetView>
  </sheetViews>
  <sheetFormatPr customHeight="1" defaultColWidth="14.43" defaultRowHeight="15.75"/>
  <cols>
    <col customWidth="1" min="1" max="1" width="30.71"/>
    <col customWidth="1" min="2" max="223" width="8.29"/>
    <col customWidth="1" min="224" max="224" width="8.57"/>
    <col customWidth="1" min="225" max="237" width="8.29"/>
  </cols>
  <sheetData>
    <row r="1">
      <c r="A1" s="372" t="s">
        <v>159</v>
      </c>
      <c r="B1" s="373" t="s">
        <v>160</v>
      </c>
      <c r="C1" s="373"/>
      <c r="D1" s="373"/>
      <c r="E1" s="373"/>
      <c r="F1" s="373"/>
      <c r="G1" s="373"/>
      <c r="H1" s="374"/>
      <c r="I1" s="374"/>
      <c r="J1" s="374"/>
      <c r="K1" s="374"/>
      <c r="L1" s="374"/>
      <c r="M1" s="374"/>
      <c r="N1" s="374"/>
      <c r="O1" s="374"/>
      <c r="P1" s="374"/>
      <c r="Q1" s="374"/>
      <c r="R1" s="374"/>
      <c r="S1" s="374"/>
      <c r="T1" s="374"/>
      <c r="U1" s="374"/>
      <c r="V1" s="374"/>
      <c r="W1" s="374"/>
      <c r="X1" s="374"/>
      <c r="Y1" s="374"/>
      <c r="Z1" s="374"/>
      <c r="AA1" s="374"/>
      <c r="AB1" s="374"/>
      <c r="AC1" s="374"/>
      <c r="AD1" s="374"/>
      <c r="AE1" s="374"/>
      <c r="AF1" s="374"/>
      <c r="AG1" s="374"/>
      <c r="AH1" s="374"/>
      <c r="AI1" s="374"/>
      <c r="AJ1" s="374"/>
      <c r="AK1" s="374"/>
      <c r="AL1" s="374"/>
      <c r="AM1" s="374"/>
      <c r="AN1" s="374"/>
      <c r="AO1" s="374"/>
      <c r="AP1" s="374"/>
      <c r="AQ1" s="374"/>
      <c r="AR1" s="374"/>
      <c r="AS1" s="374"/>
      <c r="AT1" s="374"/>
      <c r="AU1" s="374"/>
      <c r="AV1" s="374"/>
      <c r="AW1" s="374"/>
      <c r="AX1" s="374"/>
      <c r="AY1" s="374"/>
      <c r="AZ1" s="374"/>
      <c r="BA1" s="374"/>
      <c r="BB1" s="374"/>
      <c r="BC1" s="374"/>
      <c r="BD1" s="374"/>
      <c r="BE1" s="374"/>
      <c r="BF1" s="374"/>
      <c r="BG1" s="374"/>
      <c r="BH1" s="374"/>
      <c r="BI1" s="374"/>
      <c r="BJ1" s="374"/>
      <c r="BK1" s="374"/>
      <c r="BL1" s="374"/>
      <c r="BM1" s="374"/>
      <c r="BN1" s="374"/>
      <c r="BO1" s="374"/>
      <c r="BP1" s="374"/>
      <c r="BQ1" s="374"/>
      <c r="BR1" s="374"/>
      <c r="BS1" s="374"/>
      <c r="BT1" s="374"/>
      <c r="BU1" s="374"/>
      <c r="BV1" s="374"/>
      <c r="BW1" s="374"/>
      <c r="BX1" s="374"/>
      <c r="BY1" s="374"/>
      <c r="BZ1" s="374"/>
      <c r="CA1" s="374"/>
      <c r="CB1" s="374"/>
      <c r="CC1" s="374"/>
      <c r="CD1" s="374"/>
      <c r="CE1" s="374"/>
      <c r="CF1" s="374"/>
      <c r="CG1" s="374"/>
      <c r="CH1" s="374"/>
      <c r="CI1" s="374"/>
      <c r="CJ1" s="374"/>
      <c r="CK1" s="374"/>
      <c r="CL1" s="374"/>
      <c r="CM1" s="374"/>
      <c r="CN1" s="374"/>
      <c r="CO1" s="374"/>
      <c r="CP1" s="374"/>
      <c r="CQ1" s="374"/>
      <c r="CR1" s="374"/>
      <c r="CS1" s="374"/>
      <c r="CT1" s="374"/>
      <c r="CU1" s="374"/>
      <c r="CV1" s="374"/>
      <c r="CW1" s="374"/>
      <c r="CX1" s="374"/>
      <c r="CY1" s="374"/>
      <c r="CZ1" s="374"/>
      <c r="DA1" s="374"/>
      <c r="DB1" s="374"/>
      <c r="DC1" s="374"/>
      <c r="DD1" s="374"/>
      <c r="DE1" s="374"/>
      <c r="DF1" s="374"/>
      <c r="DG1" s="374"/>
      <c r="DH1" s="374"/>
      <c r="DI1" s="374"/>
      <c r="DJ1" s="374"/>
      <c r="DK1" s="374"/>
      <c r="DL1" s="374"/>
      <c r="DM1" s="374"/>
      <c r="DN1" s="374"/>
      <c r="DO1" s="374"/>
      <c r="DP1" s="374"/>
      <c r="DQ1" s="374"/>
      <c r="DR1" s="374"/>
      <c r="DS1" s="374"/>
      <c r="DT1" s="374"/>
      <c r="DU1" s="374"/>
      <c r="DV1" s="374"/>
      <c r="DW1" s="374"/>
      <c r="DX1" s="374"/>
      <c r="DY1" s="374"/>
      <c r="DZ1" s="374"/>
      <c r="EA1" s="374"/>
      <c r="EB1" s="374"/>
      <c r="EC1" s="374"/>
      <c r="ED1" s="374"/>
      <c r="EE1" s="374"/>
      <c r="EF1" s="374"/>
      <c r="EG1" s="374"/>
      <c r="EH1" s="374"/>
      <c r="EI1" s="374"/>
      <c r="EJ1" s="374"/>
      <c r="EK1" s="374"/>
      <c r="EL1" s="374"/>
      <c r="EM1" s="374"/>
      <c r="EN1" s="374"/>
      <c r="EO1" s="374"/>
      <c r="EP1" s="374"/>
      <c r="EQ1" s="374"/>
      <c r="ER1" s="374"/>
      <c r="ES1" s="374"/>
      <c r="ET1" s="374"/>
      <c r="EU1" s="374"/>
      <c r="EV1" s="374"/>
      <c r="EW1" s="374"/>
      <c r="EX1" s="374"/>
      <c r="EY1" s="374"/>
      <c r="EZ1" s="374"/>
      <c r="FA1" s="374"/>
      <c r="FB1" s="374"/>
      <c r="FC1" s="374"/>
      <c r="FD1" s="374"/>
      <c r="FE1" s="374"/>
      <c r="FF1" s="374"/>
      <c r="FG1" s="374"/>
      <c r="FH1" s="374"/>
      <c r="FI1" s="374"/>
      <c r="FJ1" s="374"/>
      <c r="FK1" s="374"/>
      <c r="FL1" s="374"/>
      <c r="FM1" s="374"/>
      <c r="FN1" s="374"/>
      <c r="FO1" s="374"/>
      <c r="FP1" s="374"/>
      <c r="FQ1" s="374"/>
      <c r="FR1" s="374"/>
      <c r="FS1" s="374"/>
      <c r="FT1" s="374"/>
      <c r="FU1" s="374"/>
      <c r="FV1" s="374"/>
      <c r="FW1" s="374"/>
      <c r="FX1" s="374"/>
      <c r="FY1" s="374"/>
      <c r="FZ1" s="374"/>
      <c r="GA1" s="374"/>
      <c r="GB1" s="374"/>
      <c r="GC1" s="374"/>
      <c r="GD1" s="374"/>
      <c r="GE1" s="374"/>
      <c r="GF1" s="374"/>
      <c r="GG1" s="374"/>
      <c r="GH1" s="374"/>
      <c r="GI1" s="374"/>
      <c r="GJ1" s="374"/>
      <c r="GK1" s="374"/>
      <c r="GL1" s="374"/>
      <c r="GM1" s="374"/>
      <c r="GN1" s="374"/>
      <c r="GO1" s="374"/>
      <c r="GP1" s="374"/>
      <c r="GQ1" s="374"/>
      <c r="GR1" s="374"/>
      <c r="GS1" s="374"/>
      <c r="GT1" s="374"/>
      <c r="GU1" s="374"/>
      <c r="GV1" s="374"/>
      <c r="GW1" s="374"/>
      <c r="GX1" s="374"/>
      <c r="GY1" s="374"/>
      <c r="GZ1" s="374"/>
      <c r="HA1" s="374"/>
      <c r="HB1" s="374"/>
      <c r="HC1" s="374"/>
      <c r="HD1" s="374"/>
      <c r="HE1" s="374"/>
      <c r="HF1" s="374"/>
      <c r="HG1" s="374"/>
      <c r="HH1" s="374"/>
      <c r="HI1" s="374"/>
      <c r="HJ1" s="374"/>
      <c r="HK1" s="374"/>
      <c r="HL1" s="374"/>
      <c r="HM1" s="374"/>
      <c r="HN1" s="374"/>
      <c r="HO1" s="374"/>
      <c r="HP1" s="374"/>
      <c r="HQ1" s="374"/>
      <c r="HR1" s="374"/>
      <c r="HS1" s="374"/>
      <c r="HT1" s="374"/>
      <c r="HU1" s="374"/>
      <c r="HV1" s="374"/>
      <c r="HW1" s="374"/>
      <c r="HX1" s="374"/>
      <c r="HY1" s="374"/>
      <c r="HZ1" s="374"/>
      <c r="IA1" s="374"/>
      <c r="IB1" s="374"/>
      <c r="IC1" s="374"/>
    </row>
    <row r="2">
      <c r="A2" s="375"/>
      <c r="B2" s="376" t="s">
        <v>146</v>
      </c>
      <c r="C2" s="377" t="s">
        <v>161</v>
      </c>
      <c r="D2" s="378"/>
      <c r="E2" s="379"/>
      <c r="F2" s="376" t="s">
        <v>146</v>
      </c>
      <c r="G2" s="380" t="s">
        <v>162</v>
      </c>
      <c r="H2" s="378"/>
      <c r="I2" s="379"/>
      <c r="J2" s="376" t="s">
        <v>146</v>
      </c>
      <c r="K2" s="381" t="s">
        <v>163</v>
      </c>
      <c r="L2" s="382"/>
      <c r="M2" s="383"/>
      <c r="N2" s="376" t="s">
        <v>146</v>
      </c>
      <c r="O2" s="384" t="s">
        <v>164</v>
      </c>
      <c r="P2" s="382"/>
      <c r="Q2" s="383"/>
      <c r="R2" s="376" t="s">
        <v>146</v>
      </c>
      <c r="S2" s="385" t="s">
        <v>165</v>
      </c>
      <c r="T2" s="386"/>
      <c r="U2" s="387"/>
      <c r="V2" s="376" t="s">
        <v>146</v>
      </c>
      <c r="W2" s="388" t="s">
        <v>166</v>
      </c>
      <c r="X2" s="386"/>
      <c r="Y2" s="387"/>
      <c r="Z2" s="376"/>
      <c r="AA2" s="374"/>
      <c r="AB2" s="374"/>
      <c r="AC2" s="374"/>
      <c r="AD2" s="374"/>
      <c r="AE2" s="374"/>
      <c r="AF2" s="374"/>
      <c r="AG2" s="374"/>
      <c r="AH2" s="374"/>
      <c r="AI2" s="374"/>
      <c r="AJ2" s="374"/>
      <c r="AK2" s="374"/>
      <c r="AL2" s="374"/>
      <c r="AM2" s="374"/>
      <c r="AN2" s="374"/>
      <c r="AO2" s="374"/>
      <c r="AP2" s="374"/>
      <c r="AQ2" s="374"/>
      <c r="AR2" s="374"/>
      <c r="AS2" s="374"/>
      <c r="AT2" s="374"/>
      <c r="AU2" s="374"/>
      <c r="AV2" s="374"/>
      <c r="AW2" s="374"/>
      <c r="AX2" s="374"/>
      <c r="AY2" s="374"/>
      <c r="AZ2" s="374"/>
      <c r="BA2" s="374"/>
      <c r="BB2" s="374"/>
      <c r="BC2" s="374"/>
      <c r="BD2" s="374"/>
      <c r="BE2" s="374"/>
      <c r="BF2" s="374"/>
      <c r="BG2" s="374"/>
      <c r="BH2" s="374"/>
      <c r="BI2" s="374"/>
      <c r="BJ2" s="374"/>
      <c r="BK2" s="374"/>
      <c r="BL2" s="374"/>
      <c r="BM2" s="374"/>
      <c r="BN2" s="374"/>
      <c r="BO2" s="374"/>
      <c r="BP2" s="374"/>
      <c r="BQ2" s="374"/>
      <c r="BR2" s="374"/>
      <c r="BS2" s="374"/>
      <c r="BT2" s="374"/>
      <c r="BU2" s="374"/>
      <c r="BV2" s="374"/>
      <c r="BW2" s="374"/>
      <c r="BX2" s="374"/>
      <c r="BY2" s="374"/>
      <c r="BZ2" s="374"/>
      <c r="CA2" s="374"/>
      <c r="CB2" s="374"/>
      <c r="CC2" s="374"/>
      <c r="CD2" s="374"/>
      <c r="CE2" s="374"/>
      <c r="CF2" s="374"/>
      <c r="CG2" s="374"/>
      <c r="CH2" s="374"/>
      <c r="CI2" s="374"/>
      <c r="CJ2" s="374"/>
      <c r="CK2" s="374"/>
      <c r="CL2" s="374"/>
      <c r="CM2" s="374"/>
      <c r="CN2" s="374"/>
      <c r="CO2" s="374"/>
      <c r="CP2" s="374"/>
      <c r="CQ2" s="374"/>
      <c r="CR2" s="374"/>
      <c r="CS2" s="374"/>
      <c r="CT2" s="374"/>
      <c r="CU2" s="374"/>
      <c r="CV2" s="374"/>
      <c r="CW2" s="374"/>
      <c r="CX2" s="374"/>
      <c r="CY2" s="374"/>
      <c r="CZ2" s="374"/>
      <c r="DA2" s="374"/>
      <c r="DB2" s="374"/>
      <c r="DC2" s="374"/>
      <c r="DD2" s="374"/>
      <c r="DE2" s="374"/>
      <c r="DF2" s="374"/>
      <c r="DG2" s="374"/>
      <c r="DH2" s="374"/>
      <c r="DI2" s="374"/>
      <c r="DJ2" s="374"/>
      <c r="DK2" s="374"/>
      <c r="DL2" s="374"/>
      <c r="DM2" s="374"/>
      <c r="DN2" s="374"/>
      <c r="DO2" s="374"/>
      <c r="DP2" s="374"/>
      <c r="DQ2" s="374"/>
      <c r="DR2" s="374"/>
      <c r="DS2" s="374"/>
      <c r="DT2" s="374"/>
      <c r="DU2" s="374"/>
      <c r="DV2" s="374"/>
      <c r="DW2" s="374"/>
      <c r="DX2" s="374"/>
      <c r="DY2" s="374"/>
      <c r="DZ2" s="374"/>
      <c r="EA2" s="374"/>
      <c r="EB2" s="374"/>
      <c r="EC2" s="374"/>
      <c r="ED2" s="374"/>
      <c r="EE2" s="374"/>
      <c r="EF2" s="374"/>
      <c r="EG2" s="374"/>
      <c r="EH2" s="374"/>
      <c r="EI2" s="374"/>
      <c r="EJ2" s="374"/>
      <c r="EK2" s="374"/>
      <c r="EL2" s="374"/>
      <c r="EM2" s="374"/>
      <c r="EN2" s="374"/>
      <c r="EO2" s="374"/>
      <c r="EP2" s="374"/>
      <c r="EQ2" s="374"/>
      <c r="ER2" s="374"/>
      <c r="ES2" s="374"/>
      <c r="ET2" s="374"/>
      <c r="EU2" s="374"/>
      <c r="EV2" s="374"/>
      <c r="EW2" s="374"/>
      <c r="EX2" s="374"/>
      <c r="EY2" s="374"/>
      <c r="EZ2" s="374"/>
      <c r="FA2" s="374"/>
      <c r="FB2" s="374"/>
      <c r="FC2" s="374"/>
      <c r="FD2" s="374"/>
      <c r="FE2" s="374"/>
      <c r="FF2" s="374"/>
      <c r="FG2" s="374"/>
      <c r="FH2" s="374"/>
      <c r="FI2" s="374"/>
      <c r="FJ2" s="374"/>
      <c r="FK2" s="374"/>
      <c r="FL2" s="374"/>
      <c r="FM2" s="374"/>
      <c r="FN2" s="374"/>
      <c r="FO2" s="374"/>
      <c r="FP2" s="374"/>
      <c r="FQ2" s="374"/>
      <c r="FR2" s="374"/>
      <c r="FS2" s="374"/>
      <c r="FT2" s="374"/>
      <c r="FU2" s="374"/>
      <c r="FV2" s="374"/>
      <c r="FW2" s="374"/>
      <c r="FX2" s="374"/>
      <c r="FY2" s="374"/>
      <c r="FZ2" s="374"/>
      <c r="GA2" s="374"/>
      <c r="GB2" s="374"/>
      <c r="GC2" s="374"/>
      <c r="GD2" s="374"/>
      <c r="GE2" s="374"/>
      <c r="GF2" s="374"/>
      <c r="GG2" s="374"/>
      <c r="GH2" s="374"/>
      <c r="GI2" s="374"/>
      <c r="GJ2" s="374"/>
      <c r="GK2" s="374"/>
      <c r="GL2" s="374"/>
      <c r="GM2" s="374"/>
      <c r="GN2" s="374"/>
      <c r="GO2" s="374"/>
      <c r="GP2" s="374"/>
      <c r="GQ2" s="374"/>
      <c r="GR2" s="374"/>
      <c r="GS2" s="374"/>
      <c r="GT2" s="374"/>
      <c r="GU2" s="374"/>
      <c r="GV2" s="374"/>
      <c r="GW2" s="374"/>
      <c r="GX2" s="374"/>
      <c r="GY2" s="374"/>
      <c r="GZ2" s="374"/>
      <c r="HA2" s="374"/>
      <c r="HB2" s="374"/>
      <c r="HC2" s="374"/>
      <c r="HD2" s="374"/>
      <c r="HE2" s="374"/>
      <c r="HF2" s="374"/>
      <c r="HG2" s="374"/>
      <c r="HH2" s="374"/>
      <c r="HI2" s="374"/>
      <c r="HJ2" s="374"/>
      <c r="HK2" s="374"/>
      <c r="HL2" s="374"/>
      <c r="HM2" s="374"/>
      <c r="HN2" s="374"/>
      <c r="HO2" s="374"/>
      <c r="HP2" s="374"/>
      <c r="HQ2" s="374"/>
      <c r="HR2" s="374"/>
      <c r="HS2" s="374"/>
      <c r="HT2" s="374"/>
      <c r="HU2" s="374"/>
      <c r="HV2" s="374"/>
      <c r="HW2" s="374"/>
      <c r="HX2" s="374"/>
      <c r="HY2" s="374"/>
      <c r="HZ2" s="374"/>
      <c r="IA2" s="374"/>
      <c r="IB2" s="374"/>
      <c r="IC2" s="374"/>
    </row>
    <row r="3">
      <c r="A3" s="375"/>
      <c r="C3" s="389"/>
      <c r="E3" s="390"/>
      <c r="G3" s="389"/>
      <c r="I3" s="390"/>
      <c r="K3" s="391"/>
      <c r="M3" s="259"/>
      <c r="O3" s="391"/>
      <c r="Q3" s="259"/>
      <c r="S3" s="392"/>
      <c r="U3" s="393"/>
      <c r="W3" s="392"/>
      <c r="Y3" s="393"/>
      <c r="AA3" s="374"/>
      <c r="AB3" s="374"/>
      <c r="AC3" s="374"/>
      <c r="AD3" s="374"/>
      <c r="AE3" s="374"/>
      <c r="AF3" s="374"/>
      <c r="AG3" s="374"/>
      <c r="AH3" s="374"/>
      <c r="AI3" s="374"/>
      <c r="AJ3" s="374"/>
      <c r="AK3" s="374"/>
      <c r="AL3" s="374"/>
      <c r="AM3" s="374"/>
      <c r="AN3" s="374"/>
      <c r="AO3" s="374"/>
      <c r="AP3" s="374"/>
      <c r="AQ3" s="374"/>
      <c r="AR3" s="374"/>
      <c r="AS3" s="374"/>
      <c r="AT3" s="374"/>
      <c r="AU3" s="374"/>
      <c r="AV3" s="374"/>
      <c r="AW3" s="374"/>
      <c r="AX3" s="374"/>
      <c r="AY3" s="374"/>
      <c r="AZ3" s="374"/>
      <c r="BA3" s="374"/>
      <c r="BB3" s="374"/>
      <c r="BC3" s="374"/>
      <c r="BD3" s="374"/>
      <c r="BE3" s="374"/>
      <c r="BF3" s="374"/>
      <c r="BG3" s="374"/>
      <c r="BH3" s="374"/>
      <c r="BI3" s="374"/>
      <c r="BJ3" s="374"/>
      <c r="BK3" s="374"/>
      <c r="BL3" s="374"/>
      <c r="BM3" s="374"/>
      <c r="BN3" s="374"/>
      <c r="BO3" s="374"/>
      <c r="BP3" s="374"/>
      <c r="BQ3" s="374"/>
      <c r="BR3" s="374"/>
      <c r="BS3" s="374"/>
      <c r="BT3" s="374"/>
      <c r="BU3" s="374"/>
      <c r="BV3" s="374"/>
      <c r="BW3" s="374"/>
      <c r="BX3" s="374"/>
      <c r="BY3" s="374"/>
      <c r="BZ3" s="374"/>
      <c r="CA3" s="374"/>
      <c r="CB3" s="374"/>
      <c r="CC3" s="374"/>
      <c r="CD3" s="374"/>
      <c r="CE3" s="374"/>
      <c r="CF3" s="374"/>
      <c r="CG3" s="374"/>
      <c r="CH3" s="374"/>
      <c r="CI3" s="374"/>
      <c r="CJ3" s="374"/>
      <c r="CK3" s="374"/>
      <c r="CL3" s="374"/>
      <c r="CM3" s="374"/>
      <c r="CN3" s="374"/>
      <c r="CO3" s="374"/>
      <c r="CP3" s="374"/>
      <c r="CQ3" s="374"/>
      <c r="CR3" s="374"/>
      <c r="CS3" s="374"/>
      <c r="CT3" s="374"/>
      <c r="CU3" s="374"/>
      <c r="CV3" s="374"/>
      <c r="CW3" s="374"/>
      <c r="CX3" s="374"/>
      <c r="CY3" s="374"/>
      <c r="CZ3" s="374"/>
      <c r="DA3" s="374"/>
      <c r="DB3" s="374"/>
      <c r="DC3" s="374"/>
      <c r="DD3" s="374"/>
      <c r="DE3" s="374"/>
      <c r="DF3" s="374"/>
      <c r="DG3" s="374"/>
      <c r="DH3" s="374"/>
      <c r="DI3" s="374"/>
      <c r="DJ3" s="374"/>
      <c r="DK3" s="374"/>
      <c r="DL3" s="374"/>
      <c r="DM3" s="374"/>
      <c r="DN3" s="374"/>
      <c r="DO3" s="374"/>
      <c r="DP3" s="374"/>
      <c r="DQ3" s="374"/>
      <c r="DR3" s="374"/>
      <c r="DS3" s="374"/>
      <c r="DT3" s="374"/>
      <c r="DU3" s="374"/>
      <c r="DV3" s="374"/>
      <c r="DW3" s="374"/>
      <c r="DX3" s="374"/>
      <c r="DY3" s="374"/>
      <c r="DZ3" s="374"/>
      <c r="EA3" s="374"/>
      <c r="EB3" s="374"/>
      <c r="EC3" s="374"/>
      <c r="ED3" s="374"/>
      <c r="EE3" s="374"/>
      <c r="EF3" s="374"/>
      <c r="EG3" s="374"/>
      <c r="EH3" s="374"/>
      <c r="EI3" s="374"/>
      <c r="EJ3" s="374"/>
      <c r="EK3" s="374"/>
      <c r="EL3" s="374"/>
      <c r="EM3" s="374"/>
      <c r="EN3" s="374"/>
      <c r="EO3" s="374"/>
      <c r="EP3" s="374"/>
      <c r="EQ3" s="374"/>
      <c r="ER3" s="374"/>
      <c r="ES3" s="374"/>
      <c r="ET3" s="374"/>
      <c r="EU3" s="374"/>
      <c r="EV3" s="374"/>
      <c r="EW3" s="374"/>
      <c r="EX3" s="374"/>
      <c r="EY3" s="374"/>
      <c r="EZ3" s="374"/>
      <c r="FA3" s="374"/>
      <c r="FB3" s="374"/>
      <c r="FC3" s="374"/>
      <c r="FD3" s="374"/>
      <c r="FE3" s="374"/>
      <c r="FF3" s="374"/>
      <c r="FG3" s="374"/>
      <c r="FH3" s="374"/>
      <c r="FI3" s="374"/>
      <c r="FJ3" s="374"/>
      <c r="FK3" s="374"/>
      <c r="FL3" s="374"/>
      <c r="FM3" s="374"/>
      <c r="FN3" s="374"/>
      <c r="FO3" s="374"/>
      <c r="FP3" s="374"/>
      <c r="FQ3" s="374"/>
      <c r="FR3" s="374"/>
      <c r="FS3" s="374"/>
      <c r="FT3" s="374"/>
      <c r="FU3" s="374"/>
      <c r="FV3" s="374"/>
      <c r="FW3" s="374"/>
      <c r="FX3" s="374"/>
      <c r="FY3" s="374"/>
      <c r="FZ3" s="374"/>
      <c r="GA3" s="374"/>
      <c r="GB3" s="374"/>
      <c r="GC3" s="374"/>
      <c r="GD3" s="374"/>
      <c r="GE3" s="374"/>
      <c r="GF3" s="374"/>
      <c r="GG3" s="374"/>
      <c r="GH3" s="374"/>
      <c r="GI3" s="374"/>
      <c r="GJ3" s="374"/>
      <c r="GK3" s="374"/>
      <c r="GL3" s="374"/>
      <c r="GM3" s="374"/>
      <c r="GN3" s="374"/>
      <c r="GO3" s="374"/>
      <c r="GP3" s="374"/>
      <c r="GQ3" s="374"/>
      <c r="GR3" s="374"/>
      <c r="GS3" s="374"/>
      <c r="GT3" s="374"/>
      <c r="GU3" s="374"/>
      <c r="GV3" s="374"/>
      <c r="GW3" s="374"/>
      <c r="GX3" s="374"/>
      <c r="GY3" s="374"/>
      <c r="GZ3" s="374"/>
      <c r="HA3" s="374"/>
      <c r="HB3" s="374"/>
      <c r="HC3" s="374"/>
      <c r="HD3" s="374"/>
      <c r="HE3" s="374"/>
      <c r="HF3" s="374"/>
      <c r="HG3" s="374"/>
      <c r="HH3" s="374"/>
      <c r="HI3" s="374"/>
      <c r="HJ3" s="374"/>
      <c r="HK3" s="374"/>
      <c r="HL3" s="374"/>
      <c r="HM3" s="374"/>
      <c r="HN3" s="374"/>
      <c r="HO3" s="374"/>
      <c r="HP3" s="374"/>
      <c r="HQ3" s="374"/>
      <c r="HR3" s="374"/>
      <c r="HS3" s="374"/>
      <c r="HT3" s="374"/>
      <c r="HU3" s="374"/>
      <c r="HV3" s="374"/>
      <c r="HW3" s="374"/>
      <c r="HX3" s="374"/>
      <c r="HY3" s="374"/>
      <c r="HZ3" s="374"/>
      <c r="IA3" s="374"/>
      <c r="IB3" s="374"/>
      <c r="IC3" s="374"/>
    </row>
    <row r="4">
      <c r="A4" s="394" t="s">
        <v>167</v>
      </c>
      <c r="C4" s="395"/>
      <c r="D4" s="396"/>
      <c r="E4" s="397"/>
      <c r="G4" s="395"/>
      <c r="H4" s="396"/>
      <c r="I4" s="397"/>
      <c r="K4" s="398"/>
      <c r="L4" s="399"/>
      <c r="M4" s="400"/>
      <c r="O4" s="398"/>
      <c r="P4" s="399"/>
      <c r="Q4" s="400"/>
      <c r="S4" s="401"/>
      <c r="T4" s="402"/>
      <c r="U4" s="403"/>
      <c r="W4" s="401"/>
      <c r="X4" s="402"/>
      <c r="Y4" s="403"/>
      <c r="AA4" s="374"/>
      <c r="AB4" s="374"/>
      <c r="AC4" s="374"/>
      <c r="AD4" s="374"/>
      <c r="AE4" s="374"/>
      <c r="AF4" s="374"/>
      <c r="AG4" s="374"/>
      <c r="AH4" s="374"/>
      <c r="AI4" s="374"/>
      <c r="AJ4" s="374"/>
      <c r="AK4" s="374"/>
      <c r="AL4" s="374"/>
      <c r="AM4" s="374"/>
      <c r="AN4" s="374"/>
      <c r="AO4" s="374"/>
      <c r="AP4" s="374"/>
      <c r="AQ4" s="374"/>
      <c r="AR4" s="374"/>
      <c r="AS4" s="374"/>
      <c r="AT4" s="374"/>
      <c r="AU4" s="374"/>
      <c r="AV4" s="374"/>
      <c r="AW4" s="374"/>
      <c r="AX4" s="374"/>
      <c r="AY4" s="374"/>
      <c r="AZ4" s="374"/>
      <c r="BA4" s="374"/>
      <c r="BB4" s="374"/>
      <c r="BC4" s="374"/>
      <c r="BD4" s="374"/>
      <c r="BE4" s="374"/>
      <c r="BF4" s="374"/>
      <c r="BG4" s="374"/>
      <c r="BH4" s="374"/>
      <c r="BI4" s="374"/>
      <c r="BJ4" s="374"/>
      <c r="BK4" s="374"/>
      <c r="BL4" s="374"/>
      <c r="BM4" s="374"/>
      <c r="BN4" s="374"/>
      <c r="BO4" s="374"/>
      <c r="BP4" s="374"/>
      <c r="BQ4" s="374"/>
      <c r="BR4" s="374"/>
      <c r="BS4" s="374"/>
      <c r="BT4" s="374"/>
      <c r="BU4" s="374"/>
      <c r="BV4" s="374"/>
      <c r="BW4" s="374"/>
      <c r="BX4" s="374"/>
      <c r="BY4" s="374"/>
      <c r="BZ4" s="374"/>
      <c r="CA4" s="374"/>
      <c r="CB4" s="374"/>
      <c r="CC4" s="374"/>
      <c r="CD4" s="374"/>
      <c r="CE4" s="374"/>
      <c r="CF4" s="374"/>
      <c r="CG4" s="374"/>
      <c r="CH4" s="374"/>
      <c r="CI4" s="374"/>
      <c r="CJ4" s="374"/>
      <c r="CK4" s="374"/>
      <c r="CL4" s="374"/>
      <c r="CM4" s="374"/>
      <c r="CN4" s="374"/>
      <c r="CO4" s="374"/>
      <c r="CP4" s="374"/>
      <c r="CQ4" s="374"/>
      <c r="CR4" s="374"/>
      <c r="CS4" s="374"/>
      <c r="CT4" s="374"/>
      <c r="CU4" s="374"/>
      <c r="CV4" s="374"/>
      <c r="CW4" s="374"/>
      <c r="CX4" s="374"/>
      <c r="CY4" s="374"/>
      <c r="CZ4" s="374"/>
      <c r="DA4" s="374"/>
      <c r="DB4" s="374"/>
      <c r="DC4" s="374"/>
      <c r="DD4" s="374"/>
      <c r="DE4" s="374"/>
      <c r="DF4" s="374"/>
      <c r="DG4" s="374"/>
      <c r="DH4" s="374"/>
      <c r="DI4" s="374"/>
      <c r="DJ4" s="374"/>
      <c r="DK4" s="374"/>
      <c r="DL4" s="374"/>
      <c r="DM4" s="374"/>
      <c r="DN4" s="374"/>
      <c r="DO4" s="374"/>
      <c r="DP4" s="374"/>
      <c r="DQ4" s="374"/>
      <c r="DR4" s="374"/>
      <c r="DS4" s="374"/>
      <c r="DT4" s="374"/>
      <c r="DU4" s="374"/>
      <c r="DV4" s="374"/>
      <c r="DW4" s="374"/>
      <c r="DX4" s="374"/>
      <c r="DY4" s="374"/>
      <c r="DZ4" s="374"/>
      <c r="EA4" s="374"/>
      <c r="EB4" s="374"/>
      <c r="EC4" s="374"/>
      <c r="ED4" s="374"/>
      <c r="EE4" s="374"/>
      <c r="EF4" s="374"/>
      <c r="EG4" s="374"/>
      <c r="EH4" s="374"/>
      <c r="EI4" s="374"/>
      <c r="EJ4" s="374"/>
      <c r="EK4" s="374"/>
      <c r="EL4" s="374"/>
      <c r="EM4" s="374"/>
      <c r="EN4" s="374"/>
      <c r="EO4" s="374"/>
      <c r="EP4" s="374"/>
      <c r="EQ4" s="374"/>
      <c r="ER4" s="374"/>
      <c r="ES4" s="374"/>
      <c r="ET4" s="374"/>
      <c r="EU4" s="374"/>
      <c r="EV4" s="374"/>
      <c r="EW4" s="374"/>
      <c r="EX4" s="374"/>
      <c r="EY4" s="374"/>
      <c r="EZ4" s="374"/>
      <c r="FA4" s="374"/>
      <c r="FB4" s="374"/>
      <c r="FC4" s="374"/>
      <c r="FD4" s="374"/>
      <c r="FE4" s="374"/>
      <c r="FF4" s="374"/>
      <c r="FG4" s="374"/>
      <c r="FH4" s="374"/>
      <c r="FI4" s="374"/>
      <c r="FJ4" s="374"/>
      <c r="FK4" s="374"/>
      <c r="FL4" s="374"/>
      <c r="FM4" s="374"/>
      <c r="FN4" s="374"/>
      <c r="FO4" s="374"/>
      <c r="FP4" s="374"/>
      <c r="FQ4" s="374"/>
      <c r="FR4" s="374"/>
      <c r="FS4" s="374"/>
      <c r="FT4" s="374"/>
      <c r="FU4" s="374"/>
      <c r="FV4" s="374"/>
      <c r="FW4" s="374"/>
      <c r="FX4" s="374"/>
      <c r="FY4" s="374"/>
      <c r="FZ4" s="374"/>
      <c r="GA4" s="374"/>
      <c r="GB4" s="374"/>
      <c r="GC4" s="374"/>
      <c r="GD4" s="374"/>
      <c r="GE4" s="374"/>
      <c r="GF4" s="374"/>
      <c r="GG4" s="374"/>
      <c r="GH4" s="374"/>
      <c r="GI4" s="374"/>
      <c r="GJ4" s="374"/>
      <c r="GK4" s="374"/>
      <c r="GL4" s="374"/>
      <c r="GM4" s="374"/>
      <c r="GN4" s="374"/>
      <c r="GO4" s="374"/>
      <c r="GP4" s="374"/>
      <c r="GQ4" s="374"/>
      <c r="GR4" s="374"/>
      <c r="GS4" s="374"/>
      <c r="GT4" s="374"/>
      <c r="GU4" s="374"/>
      <c r="GV4" s="374"/>
      <c r="GW4" s="374"/>
      <c r="GX4" s="374"/>
      <c r="GY4" s="374"/>
      <c r="GZ4" s="374"/>
      <c r="HA4" s="374"/>
      <c r="HB4" s="374"/>
      <c r="HC4" s="374"/>
      <c r="HD4" s="374"/>
      <c r="HE4" s="374"/>
      <c r="HF4" s="374"/>
      <c r="HG4" s="374"/>
      <c r="HH4" s="374"/>
      <c r="HI4" s="374"/>
      <c r="HJ4" s="374"/>
      <c r="HK4" s="374"/>
      <c r="HL4" s="374"/>
      <c r="HM4" s="374"/>
      <c r="HN4" s="374"/>
      <c r="HO4" s="374"/>
      <c r="HP4" s="374"/>
      <c r="HQ4" s="374"/>
      <c r="HR4" s="374"/>
      <c r="HS4" s="374"/>
      <c r="HT4" s="374"/>
      <c r="HU4" s="374"/>
      <c r="HV4" s="374"/>
      <c r="HW4" s="374"/>
      <c r="HX4" s="374"/>
      <c r="HY4" s="374"/>
      <c r="HZ4" s="374"/>
      <c r="IA4" s="374"/>
      <c r="IB4" s="374"/>
      <c r="IC4" s="374"/>
    </row>
    <row r="5">
      <c r="A5" s="404"/>
      <c r="B5" s="373"/>
      <c r="C5" s="373"/>
      <c r="D5" s="373"/>
      <c r="E5" s="373"/>
      <c r="F5" s="373"/>
      <c r="G5" s="373"/>
      <c r="H5" s="374"/>
      <c r="I5" s="374"/>
      <c r="J5" s="374"/>
      <c r="K5" s="374"/>
      <c r="L5" s="374"/>
      <c r="M5" s="374"/>
      <c r="N5" s="374"/>
      <c r="O5" s="374"/>
      <c r="P5" s="374"/>
      <c r="Q5" s="374"/>
      <c r="R5" s="374"/>
      <c r="S5" s="374"/>
      <c r="T5" s="374"/>
      <c r="U5" s="374"/>
      <c r="V5" s="374"/>
      <c r="W5" s="374"/>
      <c r="X5" s="374"/>
      <c r="Y5" s="374"/>
      <c r="Z5" s="374"/>
      <c r="AA5" s="374"/>
      <c r="AB5" s="374"/>
      <c r="AC5" s="374"/>
      <c r="AD5" s="374"/>
      <c r="AE5" s="374"/>
      <c r="AF5" s="374"/>
      <c r="AG5" s="374"/>
      <c r="AH5" s="374"/>
      <c r="AI5" s="374"/>
      <c r="AJ5" s="374"/>
      <c r="AK5" s="374"/>
      <c r="AL5" s="374"/>
      <c r="AM5" s="374"/>
      <c r="AN5" s="374"/>
      <c r="AO5" s="374"/>
      <c r="AP5" s="374"/>
      <c r="AQ5" s="374"/>
      <c r="AR5" s="374"/>
      <c r="AS5" s="374"/>
      <c r="AT5" s="374"/>
      <c r="AU5" s="374"/>
      <c r="AV5" s="374"/>
      <c r="AW5" s="374"/>
      <c r="AX5" s="374"/>
      <c r="AY5" s="374"/>
      <c r="AZ5" s="374"/>
      <c r="BA5" s="374"/>
      <c r="BB5" s="374"/>
      <c r="BC5" s="374"/>
      <c r="BD5" s="374"/>
      <c r="BE5" s="374"/>
      <c r="BF5" s="374"/>
      <c r="BG5" s="374"/>
      <c r="BH5" s="374"/>
      <c r="BI5" s="374"/>
      <c r="BJ5" s="374"/>
      <c r="BK5" s="374"/>
      <c r="BL5" s="374"/>
      <c r="BM5" s="374"/>
      <c r="BN5" s="374"/>
      <c r="BO5" s="374"/>
      <c r="BP5" s="374"/>
      <c r="BQ5" s="374"/>
      <c r="BR5" s="374"/>
      <c r="BS5" s="374"/>
      <c r="BT5" s="374"/>
      <c r="BU5" s="374"/>
      <c r="BV5" s="374"/>
      <c r="BW5" s="374"/>
      <c r="BX5" s="374"/>
      <c r="BY5" s="374"/>
      <c r="BZ5" s="374"/>
      <c r="CA5" s="374"/>
      <c r="CB5" s="374"/>
      <c r="CC5" s="374"/>
      <c r="CD5" s="374"/>
      <c r="CE5" s="374"/>
      <c r="CF5" s="374"/>
      <c r="CG5" s="374"/>
      <c r="CH5" s="374"/>
      <c r="CI5" s="374"/>
      <c r="CJ5" s="374"/>
      <c r="CK5" s="374"/>
      <c r="CL5" s="374"/>
      <c r="CM5" s="374"/>
      <c r="CN5" s="374"/>
      <c r="CO5" s="374"/>
      <c r="CP5" s="374"/>
      <c r="CQ5" s="374"/>
      <c r="CR5" s="374"/>
      <c r="CS5" s="374"/>
      <c r="CT5" s="374"/>
      <c r="CU5" s="374"/>
      <c r="CV5" s="374"/>
      <c r="CW5" s="374"/>
      <c r="CX5" s="374"/>
      <c r="CY5" s="374"/>
      <c r="CZ5" s="374"/>
      <c r="DA5" s="374"/>
      <c r="DB5" s="374"/>
      <c r="DC5" s="374"/>
      <c r="DD5" s="374"/>
      <c r="DE5" s="374"/>
      <c r="DF5" s="374"/>
      <c r="DG5" s="374"/>
      <c r="DH5" s="374"/>
      <c r="DI5" s="374"/>
      <c r="DJ5" s="374"/>
      <c r="DK5" s="374"/>
      <c r="DL5" s="374"/>
      <c r="DM5" s="374"/>
      <c r="DN5" s="374"/>
      <c r="DO5" s="374"/>
      <c r="DP5" s="374"/>
      <c r="DQ5" s="374"/>
      <c r="DR5" s="374"/>
      <c r="DS5" s="374"/>
      <c r="DT5" s="374"/>
      <c r="DU5" s="374"/>
      <c r="DV5" s="374"/>
      <c r="DW5" s="374"/>
      <c r="DX5" s="374"/>
      <c r="DY5" s="374"/>
      <c r="DZ5" s="374"/>
      <c r="EA5" s="374"/>
      <c r="EB5" s="374"/>
      <c r="EC5" s="374"/>
      <c r="ED5" s="374"/>
      <c r="EE5" s="374"/>
      <c r="EF5" s="374"/>
      <c r="EG5" s="374"/>
      <c r="EH5" s="374"/>
      <c r="EI5" s="374"/>
      <c r="EJ5" s="374"/>
      <c r="EK5" s="374"/>
      <c r="EL5" s="374"/>
      <c r="EM5" s="374"/>
      <c r="EN5" s="374"/>
      <c r="EO5" s="374"/>
      <c r="EP5" s="374"/>
      <c r="EQ5" s="374"/>
      <c r="ER5" s="374"/>
      <c r="ES5" s="374"/>
      <c r="ET5" s="374"/>
      <c r="EU5" s="374"/>
      <c r="EV5" s="374"/>
      <c r="EW5" s="374"/>
      <c r="EX5" s="374"/>
      <c r="EY5" s="374"/>
      <c r="EZ5" s="374"/>
      <c r="FA5" s="374"/>
      <c r="FB5" s="374"/>
      <c r="FC5" s="374"/>
      <c r="FD5" s="374"/>
      <c r="FE5" s="374"/>
      <c r="FF5" s="374"/>
      <c r="FG5" s="374"/>
      <c r="FH5" s="374"/>
      <c r="FI5" s="374"/>
      <c r="FJ5" s="374"/>
      <c r="FK5" s="374"/>
      <c r="FL5" s="374"/>
      <c r="FM5" s="374"/>
      <c r="FN5" s="374"/>
      <c r="FO5" s="374"/>
      <c r="FP5" s="374"/>
      <c r="FQ5" s="374"/>
      <c r="FR5" s="374"/>
      <c r="FS5" s="374"/>
      <c r="FT5" s="374"/>
      <c r="FU5" s="374"/>
      <c r="FV5" s="374"/>
      <c r="FW5" s="374"/>
      <c r="FX5" s="374"/>
      <c r="FY5" s="374"/>
      <c r="FZ5" s="374"/>
      <c r="GA5" s="374"/>
      <c r="GB5" s="374"/>
      <c r="GC5" s="374"/>
      <c r="GD5" s="374"/>
      <c r="GE5" s="374"/>
      <c r="GF5" s="374"/>
      <c r="GG5" s="374"/>
      <c r="GH5" s="374"/>
      <c r="GI5" s="374"/>
      <c r="GJ5" s="374"/>
      <c r="GK5" s="374"/>
      <c r="GL5" s="374"/>
      <c r="GM5" s="374"/>
      <c r="GN5" s="374"/>
      <c r="GO5" s="374"/>
      <c r="GP5" s="374"/>
      <c r="GQ5" s="374"/>
      <c r="GR5" s="374"/>
      <c r="GS5" s="374"/>
      <c r="GT5" s="374"/>
      <c r="GU5" s="374"/>
      <c r="GV5" s="374"/>
      <c r="GW5" s="374"/>
      <c r="GX5" s="374"/>
      <c r="GY5" s="374"/>
      <c r="GZ5" s="374"/>
      <c r="HA5" s="374"/>
      <c r="HB5" s="374"/>
      <c r="HC5" s="374"/>
      <c r="HD5" s="374"/>
      <c r="HE5" s="374"/>
      <c r="HF5" s="374"/>
      <c r="HG5" s="374"/>
      <c r="HH5" s="374"/>
      <c r="HI5" s="374"/>
      <c r="HJ5" s="374"/>
      <c r="HK5" s="374"/>
      <c r="HL5" s="374"/>
      <c r="HM5" s="374"/>
      <c r="HN5" s="374"/>
      <c r="HO5" s="374"/>
      <c r="HP5" s="374"/>
      <c r="HQ5" s="374"/>
      <c r="HR5" s="374"/>
      <c r="HS5" s="374"/>
      <c r="HT5" s="374"/>
      <c r="HU5" s="374"/>
      <c r="HV5" s="374"/>
      <c r="HW5" s="374"/>
      <c r="HX5" s="374"/>
      <c r="HY5" s="374"/>
      <c r="HZ5" s="374"/>
      <c r="IA5" s="374"/>
      <c r="IB5" s="374"/>
      <c r="IC5" s="374"/>
    </row>
    <row r="6">
      <c r="A6" s="373"/>
      <c r="B6" s="373"/>
      <c r="C6" s="373"/>
      <c r="D6" s="373"/>
      <c r="E6" s="373"/>
      <c r="F6" s="373"/>
      <c r="G6" s="373"/>
      <c r="H6" s="374"/>
      <c r="I6" s="374"/>
      <c r="J6" s="374"/>
      <c r="K6" s="374"/>
      <c r="L6" s="374"/>
      <c r="M6" s="374"/>
      <c r="N6" s="374"/>
      <c r="O6" s="374"/>
      <c r="P6" s="374"/>
      <c r="Q6" s="374"/>
      <c r="R6" s="374"/>
      <c r="S6" s="374"/>
      <c r="T6" s="374"/>
      <c r="U6" s="374"/>
      <c r="V6" s="374"/>
      <c r="W6" s="374"/>
      <c r="X6" s="374"/>
      <c r="Y6" s="374"/>
      <c r="Z6" s="374"/>
      <c r="AA6" s="374"/>
      <c r="AB6" s="374"/>
      <c r="AC6" s="374"/>
      <c r="AD6" s="374"/>
      <c r="AE6" s="374"/>
      <c r="AF6" s="374"/>
      <c r="AG6" s="374"/>
      <c r="AH6" s="374"/>
      <c r="AI6" s="374"/>
      <c r="AJ6" s="374"/>
      <c r="AK6" s="374"/>
      <c r="AL6" s="374"/>
      <c r="AM6" s="374"/>
      <c r="AN6" s="374"/>
      <c r="AO6" s="374"/>
      <c r="AP6" s="374"/>
      <c r="AQ6" s="374"/>
      <c r="AR6" s="374"/>
      <c r="AS6" s="374"/>
      <c r="AT6" s="374"/>
      <c r="AU6" s="374"/>
      <c r="AV6" s="374"/>
      <c r="AW6" s="374"/>
      <c r="AX6" s="374"/>
      <c r="AY6" s="374"/>
      <c r="AZ6" s="374"/>
      <c r="BA6" s="374"/>
      <c r="BB6" s="374"/>
      <c r="BC6" s="374"/>
      <c r="BD6" s="374"/>
      <c r="BE6" s="374"/>
      <c r="BF6" s="374"/>
      <c r="BG6" s="374"/>
      <c r="BH6" s="374"/>
      <c r="BI6" s="374"/>
      <c r="BJ6" s="374"/>
      <c r="BK6" s="374"/>
      <c r="BL6" s="374"/>
      <c r="BM6" s="374"/>
      <c r="BN6" s="374"/>
      <c r="BO6" s="374"/>
      <c r="BP6" s="374"/>
      <c r="BQ6" s="374"/>
      <c r="BR6" s="374"/>
      <c r="BS6" s="374"/>
      <c r="BT6" s="374"/>
      <c r="BU6" s="374"/>
      <c r="BV6" s="374"/>
      <c r="BW6" s="374"/>
      <c r="BX6" s="374"/>
      <c r="BY6" s="374"/>
      <c r="BZ6" s="374"/>
      <c r="CA6" s="374"/>
      <c r="CB6" s="374"/>
      <c r="CC6" s="374"/>
      <c r="CD6" s="374"/>
      <c r="CE6" s="374"/>
      <c r="CF6" s="374"/>
      <c r="CG6" s="374"/>
      <c r="CH6" s="374"/>
      <c r="CI6" s="374"/>
      <c r="CJ6" s="374"/>
      <c r="CK6" s="374"/>
      <c r="CL6" s="374"/>
      <c r="CM6" s="374"/>
      <c r="CN6" s="374"/>
      <c r="CO6" s="374"/>
      <c r="CP6" s="374"/>
      <c r="CQ6" s="374"/>
      <c r="CR6" s="374"/>
      <c r="CS6" s="374"/>
      <c r="CT6" s="374"/>
      <c r="CU6" s="374"/>
      <c r="CV6" s="374"/>
      <c r="CW6" s="374"/>
      <c r="CX6" s="374"/>
      <c r="CY6" s="374"/>
      <c r="CZ6" s="374"/>
      <c r="DA6" s="374"/>
      <c r="DB6" s="374"/>
      <c r="DC6" s="374"/>
      <c r="DD6" s="374"/>
      <c r="DE6" s="374"/>
      <c r="DF6" s="374"/>
      <c r="DG6" s="374"/>
      <c r="DH6" s="374"/>
      <c r="DI6" s="374"/>
      <c r="DJ6" s="374"/>
      <c r="DK6" s="374"/>
      <c r="DL6" s="374"/>
      <c r="DM6" s="374"/>
      <c r="DN6" s="374"/>
      <c r="DO6" s="374"/>
      <c r="DP6" s="374"/>
      <c r="DQ6" s="374"/>
      <c r="DR6" s="374"/>
      <c r="DS6" s="374"/>
      <c r="DT6" s="374"/>
      <c r="DU6" s="374"/>
      <c r="DV6" s="374"/>
      <c r="DW6" s="374"/>
      <c r="DX6" s="374"/>
      <c r="DY6" s="374"/>
      <c r="DZ6" s="374"/>
      <c r="EA6" s="374"/>
      <c r="EB6" s="374"/>
      <c r="EC6" s="374"/>
      <c r="ED6" s="374"/>
      <c r="EE6" s="374"/>
      <c r="EF6" s="374"/>
      <c r="EG6" s="374"/>
      <c r="EH6" s="374"/>
      <c r="EI6" s="374"/>
      <c r="EJ6" s="374"/>
      <c r="EK6" s="374"/>
      <c r="EL6" s="374"/>
      <c r="EM6" s="374"/>
      <c r="EN6" s="374"/>
      <c r="EO6" s="374"/>
      <c r="EP6" s="374"/>
      <c r="EQ6" s="374"/>
      <c r="ER6" s="374"/>
      <c r="ES6" s="374"/>
      <c r="ET6" s="374"/>
      <c r="EU6" s="374"/>
      <c r="EV6" s="374"/>
      <c r="EW6" s="374"/>
      <c r="EX6" s="374"/>
      <c r="EY6" s="374"/>
      <c r="EZ6" s="374"/>
      <c r="FA6" s="374"/>
      <c r="FB6" s="374"/>
      <c r="FC6" s="374"/>
      <c r="FD6" s="374"/>
      <c r="FE6" s="374"/>
      <c r="FF6" s="374"/>
      <c r="FG6" s="374"/>
      <c r="FH6" s="374"/>
      <c r="FI6" s="374"/>
      <c r="FJ6" s="374"/>
      <c r="FK6" s="374"/>
      <c r="FL6" s="374"/>
      <c r="FM6" s="374"/>
      <c r="FN6" s="374"/>
      <c r="FO6" s="374"/>
      <c r="FP6" s="374"/>
      <c r="FQ6" s="374"/>
      <c r="FR6" s="374"/>
      <c r="FS6" s="374"/>
      <c r="FT6" s="374"/>
      <c r="FU6" s="374"/>
      <c r="FV6" s="374"/>
      <c r="FW6" s="374"/>
      <c r="FX6" s="374"/>
      <c r="FY6" s="374"/>
      <c r="FZ6" s="374"/>
      <c r="GA6" s="374"/>
      <c r="GB6" s="374"/>
      <c r="GC6" s="374"/>
      <c r="GD6" s="374"/>
      <c r="GE6" s="374"/>
      <c r="GF6" s="374"/>
      <c r="GG6" s="374"/>
      <c r="GH6" s="374"/>
      <c r="GI6" s="374"/>
      <c r="GJ6" s="374"/>
      <c r="GK6" s="374"/>
      <c r="GL6" s="374"/>
      <c r="GM6" s="374"/>
      <c r="GN6" s="374"/>
      <c r="GO6" s="374"/>
      <c r="GP6" s="374"/>
      <c r="GQ6" s="374"/>
      <c r="GR6" s="374"/>
      <c r="GS6" s="374"/>
      <c r="GT6" s="374"/>
      <c r="GU6" s="374"/>
      <c r="GV6" s="374"/>
      <c r="GW6" s="374"/>
      <c r="GX6" s="374"/>
      <c r="GY6" s="374"/>
      <c r="GZ6" s="374"/>
      <c r="HA6" s="374"/>
      <c r="HB6" s="374"/>
      <c r="HC6" s="374"/>
      <c r="HD6" s="374"/>
      <c r="HE6" s="374"/>
      <c r="HF6" s="374"/>
      <c r="HG6" s="374"/>
      <c r="HH6" s="374"/>
      <c r="HI6" s="374"/>
      <c r="HJ6" s="374"/>
      <c r="HK6" s="374"/>
      <c r="HL6" s="374"/>
      <c r="HM6" s="374"/>
      <c r="HN6" s="374"/>
      <c r="HO6" s="374"/>
      <c r="HP6" s="374"/>
      <c r="HQ6" s="374"/>
      <c r="HR6" s="374"/>
      <c r="HS6" s="374"/>
      <c r="HT6" s="374"/>
      <c r="HU6" s="374"/>
      <c r="HV6" s="374"/>
      <c r="HW6" s="374"/>
      <c r="HX6" s="374"/>
      <c r="HY6" s="374"/>
      <c r="HZ6" s="374"/>
      <c r="IA6" s="374"/>
      <c r="IB6" s="374"/>
      <c r="IC6" s="374"/>
    </row>
    <row r="7">
      <c r="A7" s="373"/>
      <c r="B7" s="405" t="s">
        <v>168</v>
      </c>
      <c r="H7" s="374"/>
      <c r="I7" s="374"/>
      <c r="J7" s="374"/>
      <c r="K7" s="374"/>
      <c r="L7" s="374"/>
      <c r="M7" s="374"/>
      <c r="N7" s="374"/>
      <c r="O7" s="374"/>
      <c r="P7" s="374"/>
      <c r="Q7" s="374"/>
      <c r="R7" s="374"/>
      <c r="S7" s="374"/>
      <c r="T7" s="374"/>
      <c r="U7" s="374"/>
      <c r="V7" s="374"/>
      <c r="W7" s="374"/>
      <c r="X7" s="374"/>
      <c r="Y7" s="374"/>
      <c r="Z7" s="374"/>
      <c r="AA7" s="374"/>
      <c r="AB7" s="374"/>
      <c r="AC7" s="374"/>
      <c r="AD7" s="374"/>
      <c r="AE7" s="374"/>
      <c r="AF7" s="374"/>
      <c r="AG7" s="374"/>
      <c r="AH7" s="374"/>
      <c r="AI7" s="374"/>
      <c r="AJ7" s="374"/>
      <c r="AK7" s="374"/>
      <c r="AL7" s="374"/>
      <c r="AM7" s="374"/>
      <c r="AN7" s="374"/>
      <c r="AO7" s="374"/>
      <c r="AP7" s="374"/>
      <c r="AQ7" s="374"/>
      <c r="AR7" s="374"/>
      <c r="AS7" s="374"/>
      <c r="AT7" s="374"/>
      <c r="AU7" s="374"/>
      <c r="AV7" s="374"/>
      <c r="AW7" s="374"/>
      <c r="AX7" s="374"/>
      <c r="AY7" s="374"/>
      <c r="AZ7" s="374"/>
      <c r="BA7" s="374"/>
      <c r="BB7" s="374"/>
      <c r="BC7" s="374"/>
      <c r="BD7" s="374"/>
      <c r="BE7" s="374"/>
      <c r="BF7" s="374"/>
      <c r="BG7" s="374"/>
      <c r="BH7" s="374"/>
      <c r="BI7" s="374"/>
      <c r="BJ7" s="374"/>
      <c r="BK7" s="374"/>
      <c r="BL7" s="374"/>
      <c r="BM7" s="374"/>
      <c r="BN7" s="374"/>
      <c r="BO7" s="374"/>
      <c r="BP7" s="374"/>
      <c r="BQ7" s="374"/>
      <c r="BR7" s="374"/>
      <c r="BS7" s="374"/>
      <c r="BT7" s="374"/>
      <c r="BU7" s="374"/>
      <c r="BV7" s="374"/>
      <c r="BW7" s="374"/>
      <c r="BX7" s="374"/>
      <c r="BY7" s="374"/>
      <c r="BZ7" s="374"/>
      <c r="CA7" s="374"/>
      <c r="CB7" s="374"/>
      <c r="CC7" s="374"/>
      <c r="CD7" s="374"/>
      <c r="CE7" s="374"/>
      <c r="CF7" s="374"/>
      <c r="CG7" s="374"/>
      <c r="CH7" s="374"/>
      <c r="CI7" s="374"/>
      <c r="CJ7" s="374"/>
      <c r="CK7" s="374"/>
      <c r="CL7" s="374"/>
      <c r="CM7" s="374"/>
      <c r="CN7" s="374"/>
      <c r="CO7" s="374"/>
      <c r="CP7" s="374"/>
      <c r="CQ7" s="374"/>
      <c r="CR7" s="374"/>
      <c r="CS7" s="374"/>
      <c r="CT7" s="374"/>
      <c r="CU7" s="374"/>
      <c r="CV7" s="374"/>
      <c r="CW7" s="374"/>
      <c r="CX7" s="374"/>
      <c r="CY7" s="374"/>
      <c r="CZ7" s="374"/>
      <c r="DA7" s="374"/>
      <c r="DB7" s="374"/>
      <c r="DC7" s="374"/>
      <c r="DD7" s="374"/>
      <c r="DE7" s="374"/>
      <c r="DF7" s="374"/>
      <c r="DG7" s="374"/>
      <c r="DH7" s="374"/>
      <c r="DI7" s="374"/>
      <c r="DJ7" s="374"/>
      <c r="DK7" s="374"/>
      <c r="DL7" s="374"/>
      <c r="DM7" s="374"/>
      <c r="DN7" s="374"/>
      <c r="DO7" s="374"/>
      <c r="DP7" s="374"/>
      <c r="DQ7" s="374"/>
      <c r="DR7" s="374"/>
      <c r="DS7" s="374"/>
      <c r="DT7" s="374"/>
      <c r="DU7" s="374"/>
      <c r="DV7" s="374"/>
      <c r="DW7" s="374"/>
      <c r="DX7" s="374"/>
      <c r="DY7" s="374"/>
      <c r="DZ7" s="374"/>
      <c r="EA7" s="374"/>
      <c r="EB7" s="374"/>
      <c r="EC7" s="374"/>
      <c r="ED7" s="374"/>
      <c r="EE7" s="374"/>
      <c r="EF7" s="374"/>
      <c r="EG7" s="374"/>
      <c r="EH7" s="374"/>
      <c r="EI7" s="374"/>
      <c r="EJ7" s="374"/>
      <c r="EK7" s="374"/>
      <c r="EL7" s="374"/>
      <c r="EM7" s="374"/>
      <c r="EN7" s="374"/>
      <c r="EO7" s="374"/>
      <c r="EP7" s="374"/>
      <c r="EQ7" s="374"/>
      <c r="ER7" s="374"/>
      <c r="ES7" s="374"/>
      <c r="ET7" s="374"/>
      <c r="EU7" s="374"/>
      <c r="EV7" s="374"/>
      <c r="EW7" s="374"/>
      <c r="EX7" s="374"/>
      <c r="EY7" s="374"/>
      <c r="EZ7" s="374"/>
      <c r="FA7" s="374"/>
      <c r="FB7" s="374"/>
      <c r="FC7" s="374"/>
      <c r="FD7" s="374"/>
      <c r="FE7" s="374"/>
      <c r="FF7" s="374"/>
      <c r="FG7" s="374"/>
      <c r="FH7" s="374"/>
      <c r="FI7" s="374"/>
      <c r="FJ7" s="374"/>
      <c r="FK7" s="374"/>
      <c r="FL7" s="374"/>
      <c r="FM7" s="374"/>
      <c r="FN7" s="374"/>
      <c r="FO7" s="374"/>
      <c r="FP7" s="374"/>
      <c r="FQ7" s="374"/>
      <c r="FR7" s="374"/>
      <c r="FS7" s="374"/>
      <c r="FT7" s="374"/>
      <c r="FU7" s="374"/>
      <c r="FV7" s="374"/>
      <c r="FW7" s="374"/>
      <c r="FX7" s="374"/>
      <c r="FY7" s="374"/>
      <c r="FZ7" s="374"/>
      <c r="GA7" s="374"/>
      <c r="GB7" s="374"/>
      <c r="GC7" s="374"/>
      <c r="GD7" s="374"/>
      <c r="GE7" s="374"/>
      <c r="GF7" s="374"/>
      <c r="GG7" s="374"/>
      <c r="GH7" s="374"/>
      <c r="GI7" s="374"/>
      <c r="GJ7" s="374"/>
      <c r="GK7" s="374"/>
      <c r="GL7" s="374"/>
      <c r="GM7" s="374"/>
      <c r="GN7" s="374"/>
      <c r="GO7" s="374"/>
      <c r="GP7" s="374"/>
      <c r="GQ7" s="374"/>
      <c r="GR7" s="374"/>
      <c r="GS7" s="374"/>
      <c r="GT7" s="374"/>
      <c r="GU7" s="374"/>
      <c r="GV7" s="374"/>
      <c r="GW7" s="374"/>
      <c r="GX7" s="374"/>
      <c r="GY7" s="374"/>
      <c r="GZ7" s="374"/>
      <c r="HA7" s="374"/>
      <c r="HB7" s="374"/>
      <c r="HC7" s="374"/>
      <c r="HD7" s="374"/>
      <c r="HE7" s="374"/>
      <c r="HF7" s="374"/>
      <c r="HG7" s="374"/>
      <c r="HH7" s="374"/>
      <c r="HI7" s="374"/>
      <c r="HJ7" s="374"/>
      <c r="HK7" s="374"/>
      <c r="HL7" s="374"/>
      <c r="HM7" s="374"/>
      <c r="HN7" s="374"/>
      <c r="HO7" s="374"/>
      <c r="HP7" s="374"/>
      <c r="HQ7" s="374"/>
      <c r="HR7" s="374"/>
      <c r="HS7" s="374"/>
      <c r="HT7" s="374"/>
      <c r="HU7" s="374"/>
      <c r="HV7" s="374"/>
      <c r="HW7" s="374"/>
      <c r="HX7" s="374"/>
      <c r="HY7" s="374"/>
      <c r="HZ7" s="374"/>
      <c r="IA7" s="374"/>
      <c r="IB7" s="374"/>
      <c r="IC7" s="374"/>
    </row>
    <row r="8" ht="16.5" customHeight="1">
      <c r="A8" s="308" t="s">
        <v>67</v>
      </c>
      <c r="B8" s="309">
        <v>43894.0</v>
      </c>
      <c r="C8" s="309">
        <v>43895.0</v>
      </c>
      <c r="D8" s="309">
        <v>43896.0</v>
      </c>
      <c r="E8" s="309">
        <v>43897.0</v>
      </c>
      <c r="F8" s="309">
        <v>43898.0</v>
      </c>
      <c r="G8" s="309">
        <v>43899.0</v>
      </c>
      <c r="H8" s="309">
        <v>43900.0</v>
      </c>
      <c r="I8" s="309">
        <v>43901.0</v>
      </c>
      <c r="J8" s="309">
        <v>43902.0</v>
      </c>
      <c r="K8" s="309">
        <v>43903.0</v>
      </c>
      <c r="L8" s="309">
        <v>43904.0</v>
      </c>
      <c r="M8" s="309">
        <v>43905.0</v>
      </c>
      <c r="N8" s="309">
        <v>43906.0</v>
      </c>
      <c r="O8" s="309">
        <v>43907.0</v>
      </c>
      <c r="P8" s="309">
        <v>43908.0</v>
      </c>
      <c r="Q8" s="309">
        <v>43909.0</v>
      </c>
      <c r="R8" s="309">
        <v>43910.0</v>
      </c>
      <c r="S8" s="309">
        <v>43911.0</v>
      </c>
      <c r="T8" s="309">
        <v>43912.0</v>
      </c>
      <c r="U8" s="309">
        <v>43913.0</v>
      </c>
      <c r="V8" s="309">
        <v>43914.0</v>
      </c>
      <c r="W8" s="309">
        <v>43915.0</v>
      </c>
      <c r="X8" s="309">
        <v>43916.0</v>
      </c>
      <c r="Y8" s="309">
        <v>43917.0</v>
      </c>
      <c r="Z8" s="309">
        <v>43918.0</v>
      </c>
      <c r="AA8" s="309">
        <v>43919.0</v>
      </c>
      <c r="AB8" s="309">
        <v>43920.0</v>
      </c>
      <c r="AC8" s="309">
        <v>43921.0</v>
      </c>
      <c r="AD8" s="309">
        <v>43922.0</v>
      </c>
      <c r="AE8" s="309">
        <v>43923.0</v>
      </c>
      <c r="AF8" s="309">
        <v>43924.0</v>
      </c>
      <c r="AG8" s="309">
        <v>43925.0</v>
      </c>
      <c r="AH8" s="309">
        <v>43926.0</v>
      </c>
      <c r="AI8" s="309">
        <v>43927.0</v>
      </c>
      <c r="AJ8" s="309">
        <v>43928.0</v>
      </c>
      <c r="AK8" s="309">
        <v>43929.0</v>
      </c>
      <c r="AL8" s="309">
        <v>43930.0</v>
      </c>
      <c r="AM8" s="309">
        <v>43931.0</v>
      </c>
      <c r="AN8" s="309">
        <v>43932.0</v>
      </c>
      <c r="AO8" s="309">
        <v>43933.0</v>
      </c>
      <c r="AP8" s="309">
        <v>43934.0</v>
      </c>
      <c r="AQ8" s="309">
        <v>43935.0</v>
      </c>
      <c r="AR8" s="309">
        <v>43936.0</v>
      </c>
      <c r="AS8" s="309">
        <v>43937.0</v>
      </c>
      <c r="AT8" s="309">
        <v>43938.0</v>
      </c>
      <c r="AU8" s="309">
        <v>43939.0</v>
      </c>
      <c r="AV8" s="309">
        <v>43940.0</v>
      </c>
      <c r="AW8" s="309">
        <v>43941.0</v>
      </c>
      <c r="AX8" s="309">
        <v>43942.0</v>
      </c>
      <c r="AY8" s="309">
        <v>43943.0</v>
      </c>
      <c r="AZ8" s="309">
        <v>43944.0</v>
      </c>
      <c r="BA8" s="309">
        <v>43945.0</v>
      </c>
      <c r="BB8" s="309">
        <v>43946.0</v>
      </c>
      <c r="BC8" s="309">
        <v>43947.0</v>
      </c>
      <c r="BD8" s="309">
        <v>43948.0</v>
      </c>
      <c r="BE8" s="309">
        <v>43949.0</v>
      </c>
      <c r="BF8" s="309">
        <v>43950.0</v>
      </c>
      <c r="BG8" s="309">
        <v>43951.0</v>
      </c>
      <c r="BH8" s="309">
        <v>43952.0</v>
      </c>
      <c r="BI8" s="309">
        <v>43953.0</v>
      </c>
      <c r="BJ8" s="309">
        <v>43954.0</v>
      </c>
      <c r="BK8" s="309">
        <v>43955.0</v>
      </c>
      <c r="BL8" s="309">
        <v>43956.0</v>
      </c>
      <c r="BM8" s="309">
        <v>43957.0</v>
      </c>
      <c r="BN8" s="309">
        <v>43958.0</v>
      </c>
      <c r="BO8" s="309">
        <v>43959.0</v>
      </c>
      <c r="BP8" s="309">
        <v>43960.0</v>
      </c>
      <c r="BQ8" s="309">
        <v>43961.0</v>
      </c>
      <c r="BR8" s="309">
        <v>43962.0</v>
      </c>
      <c r="BS8" s="309">
        <v>43963.0</v>
      </c>
      <c r="BT8" s="309">
        <v>43964.0</v>
      </c>
      <c r="BU8" s="309">
        <v>43965.0</v>
      </c>
      <c r="BV8" s="309">
        <v>43966.0</v>
      </c>
      <c r="BW8" s="309">
        <v>43967.0</v>
      </c>
      <c r="BX8" s="309">
        <v>43968.0</v>
      </c>
      <c r="BY8" s="309">
        <v>43969.0</v>
      </c>
      <c r="BZ8" s="406">
        <v>43970.0</v>
      </c>
      <c r="CA8" s="309">
        <v>43971.0</v>
      </c>
      <c r="CB8" s="407">
        <v>43972.0</v>
      </c>
      <c r="CC8" s="408">
        <v>43973.0</v>
      </c>
      <c r="CD8" s="408">
        <v>43974.0</v>
      </c>
      <c r="CE8" s="309">
        <v>43975.0</v>
      </c>
      <c r="CF8" s="309">
        <v>43976.0</v>
      </c>
      <c r="CG8" s="309">
        <v>43977.0</v>
      </c>
      <c r="CH8" s="309">
        <v>43978.0</v>
      </c>
      <c r="CI8" s="309">
        <v>43979.0</v>
      </c>
      <c r="CJ8" s="309">
        <v>43980.0</v>
      </c>
      <c r="CK8" s="309">
        <v>43981.0</v>
      </c>
      <c r="CL8" s="309">
        <v>43982.0</v>
      </c>
      <c r="CM8" s="407">
        <v>43983.0</v>
      </c>
      <c r="CN8" s="309">
        <v>43984.0</v>
      </c>
      <c r="CO8" s="309">
        <v>43985.0</v>
      </c>
      <c r="CP8" s="309">
        <v>43986.0</v>
      </c>
      <c r="CQ8" s="309">
        <v>43987.0</v>
      </c>
      <c r="CR8" s="309">
        <v>43988.0</v>
      </c>
      <c r="CS8" s="309">
        <v>43989.0</v>
      </c>
      <c r="CT8" s="309">
        <v>43990.0</v>
      </c>
      <c r="CU8" s="309">
        <v>43991.0</v>
      </c>
      <c r="CV8" s="309">
        <v>43992.0</v>
      </c>
      <c r="CW8" s="309">
        <v>43993.0</v>
      </c>
      <c r="CX8" s="309">
        <v>43994.0</v>
      </c>
      <c r="CY8" s="309">
        <v>43995.0</v>
      </c>
      <c r="CZ8" s="309">
        <v>43996.0</v>
      </c>
      <c r="DA8" s="309">
        <v>43997.0</v>
      </c>
      <c r="DB8" s="309">
        <v>43998.0</v>
      </c>
      <c r="DC8" s="409">
        <v>43999.0</v>
      </c>
      <c r="DD8" s="406">
        <v>44000.0</v>
      </c>
      <c r="DE8" s="309">
        <v>44001.0</v>
      </c>
      <c r="DF8" s="309">
        <v>44002.0</v>
      </c>
      <c r="DG8" s="309">
        <v>44003.0</v>
      </c>
      <c r="DH8" s="309">
        <v>44004.0</v>
      </c>
      <c r="DI8" s="309">
        <v>44005.0</v>
      </c>
      <c r="DJ8" s="309">
        <v>44006.0</v>
      </c>
      <c r="DK8" s="410">
        <v>44007.0</v>
      </c>
      <c r="DL8" s="309">
        <v>44008.0</v>
      </c>
      <c r="DM8" s="309">
        <v>44009.0</v>
      </c>
      <c r="DN8" s="309">
        <v>44010.0</v>
      </c>
      <c r="DO8" s="309">
        <v>44011.0</v>
      </c>
      <c r="DP8" s="309">
        <v>44012.0</v>
      </c>
      <c r="DQ8" s="309">
        <v>44013.0</v>
      </c>
      <c r="DR8" s="309">
        <v>44014.0</v>
      </c>
      <c r="DS8" s="309">
        <v>44015.0</v>
      </c>
      <c r="DT8" s="309">
        <v>44016.0</v>
      </c>
      <c r="DU8" s="309">
        <v>44017.0</v>
      </c>
      <c r="DV8" s="309">
        <v>44018.0</v>
      </c>
      <c r="DW8" s="309">
        <v>44019.0</v>
      </c>
      <c r="DX8" s="309">
        <v>44020.0</v>
      </c>
      <c r="DY8" s="309">
        <v>44021.0</v>
      </c>
      <c r="DZ8" s="309">
        <v>44022.0</v>
      </c>
      <c r="EA8" s="309">
        <v>44023.0</v>
      </c>
      <c r="EB8" s="309">
        <v>44024.0</v>
      </c>
      <c r="EC8" s="309">
        <v>44025.0</v>
      </c>
      <c r="ED8" s="309">
        <v>44026.0</v>
      </c>
      <c r="EE8" s="309">
        <v>44027.0</v>
      </c>
      <c r="EF8" s="309">
        <v>44028.0</v>
      </c>
      <c r="EG8" s="309">
        <v>44029.0</v>
      </c>
      <c r="EH8" s="309">
        <v>44030.0</v>
      </c>
      <c r="EI8" s="309">
        <v>44031.0</v>
      </c>
      <c r="EJ8" s="309">
        <v>44032.0</v>
      </c>
      <c r="EK8" s="309">
        <v>44033.0</v>
      </c>
      <c r="EL8" s="309">
        <v>44034.0</v>
      </c>
      <c r="EM8" s="309">
        <v>44035.0</v>
      </c>
      <c r="EN8" s="309">
        <v>44036.0</v>
      </c>
      <c r="EO8" s="309">
        <v>44037.0</v>
      </c>
      <c r="EP8" s="309">
        <v>44038.0</v>
      </c>
      <c r="EQ8" s="309">
        <v>44039.0</v>
      </c>
      <c r="ER8" s="309">
        <v>44040.0</v>
      </c>
      <c r="ES8" s="309">
        <v>44041.0</v>
      </c>
      <c r="ET8" s="309">
        <v>44042.0</v>
      </c>
      <c r="EU8" s="309">
        <v>44043.0</v>
      </c>
      <c r="EV8" s="309">
        <v>44044.0</v>
      </c>
      <c r="EW8" s="309">
        <v>44045.0</v>
      </c>
      <c r="EX8" s="309">
        <v>44046.0</v>
      </c>
      <c r="EY8" s="309">
        <v>44047.0</v>
      </c>
      <c r="EZ8" s="309">
        <v>44048.0</v>
      </c>
      <c r="FA8" s="309">
        <v>44049.0</v>
      </c>
      <c r="FB8" s="309">
        <v>44050.0</v>
      </c>
      <c r="FC8" s="309">
        <v>44051.0</v>
      </c>
      <c r="FD8" s="309">
        <v>44052.0</v>
      </c>
      <c r="FE8" s="309">
        <v>44053.0</v>
      </c>
      <c r="FF8" s="309">
        <v>44054.0</v>
      </c>
      <c r="FG8" s="309">
        <v>44055.0</v>
      </c>
      <c r="FH8" s="309">
        <v>44056.0</v>
      </c>
      <c r="FI8" s="309">
        <v>44057.0</v>
      </c>
      <c r="FJ8" s="309">
        <v>44058.0</v>
      </c>
      <c r="FK8" s="309">
        <v>44059.0</v>
      </c>
      <c r="FL8" s="309">
        <v>44060.0</v>
      </c>
      <c r="FM8" s="309">
        <v>44061.0</v>
      </c>
      <c r="FN8" s="309">
        <v>44062.0</v>
      </c>
      <c r="FO8" s="309">
        <v>44063.0</v>
      </c>
      <c r="FP8" s="309">
        <v>44064.0</v>
      </c>
      <c r="FQ8" s="309">
        <v>44065.0</v>
      </c>
      <c r="FR8" s="309">
        <v>44066.0</v>
      </c>
      <c r="FS8" s="309">
        <v>44067.0</v>
      </c>
      <c r="FT8" s="309">
        <v>44068.0</v>
      </c>
      <c r="FU8" s="309">
        <v>44069.0</v>
      </c>
      <c r="FV8" s="309">
        <v>44070.0</v>
      </c>
      <c r="FW8" s="309">
        <v>44071.0</v>
      </c>
      <c r="FX8" s="309">
        <v>44072.0</v>
      </c>
      <c r="FY8" s="309">
        <v>44073.0</v>
      </c>
      <c r="FZ8" s="309">
        <v>44074.0</v>
      </c>
      <c r="GA8" s="309">
        <v>44075.0</v>
      </c>
      <c r="GB8" s="309">
        <v>44076.0</v>
      </c>
      <c r="GC8" s="309">
        <v>44077.0</v>
      </c>
      <c r="GD8" s="309">
        <v>44078.0</v>
      </c>
      <c r="GE8" s="309">
        <v>44079.0</v>
      </c>
      <c r="GF8" s="309">
        <v>44080.0</v>
      </c>
      <c r="GG8" s="309">
        <v>44081.0</v>
      </c>
      <c r="GH8" s="309">
        <v>44082.0</v>
      </c>
      <c r="GI8" s="309">
        <v>44083.0</v>
      </c>
      <c r="GJ8" s="309">
        <v>44084.0</v>
      </c>
      <c r="GK8" s="309">
        <v>44085.0</v>
      </c>
      <c r="GL8" s="309">
        <v>44086.0</v>
      </c>
      <c r="GM8" s="309">
        <v>44087.0</v>
      </c>
      <c r="GN8" s="309">
        <v>44088.0</v>
      </c>
      <c r="GO8" s="309">
        <v>44089.0</v>
      </c>
      <c r="GP8" s="309">
        <v>44090.0</v>
      </c>
      <c r="GQ8" s="309">
        <v>44091.0</v>
      </c>
      <c r="GR8" s="309">
        <v>44092.0</v>
      </c>
      <c r="GS8" s="309">
        <v>44093.0</v>
      </c>
      <c r="GT8" s="309">
        <v>44094.0</v>
      </c>
      <c r="GU8" s="309">
        <v>44095.0</v>
      </c>
      <c r="GV8" s="309">
        <v>44096.0</v>
      </c>
      <c r="GW8" s="309">
        <v>44097.0</v>
      </c>
      <c r="GX8" s="309">
        <v>44098.0</v>
      </c>
      <c r="GY8" s="309">
        <v>44099.0</v>
      </c>
      <c r="GZ8" s="309">
        <v>44100.0</v>
      </c>
      <c r="HA8" s="309">
        <v>44101.0</v>
      </c>
      <c r="HB8" s="309">
        <v>44102.0</v>
      </c>
      <c r="HC8" s="309">
        <v>44103.0</v>
      </c>
      <c r="HD8" s="309">
        <v>44104.0</v>
      </c>
      <c r="HE8" s="309">
        <v>44105.0</v>
      </c>
      <c r="HF8" s="309">
        <v>44106.0</v>
      </c>
      <c r="HG8" s="309">
        <v>44107.0</v>
      </c>
      <c r="HH8" s="309">
        <v>44108.0</v>
      </c>
      <c r="HI8" s="309">
        <v>44109.0</v>
      </c>
      <c r="HJ8" s="309">
        <v>44110.0</v>
      </c>
      <c r="HK8" s="309">
        <v>44111.0</v>
      </c>
      <c r="HL8" s="309">
        <v>44112.0</v>
      </c>
      <c r="HM8" s="309">
        <v>44113.0</v>
      </c>
      <c r="HN8" s="309">
        <v>44114.0</v>
      </c>
      <c r="HO8" s="309">
        <v>44115.0</v>
      </c>
      <c r="HP8" s="309">
        <v>44116.0</v>
      </c>
      <c r="HQ8" s="309">
        <v>44117.0</v>
      </c>
      <c r="HR8" s="309">
        <v>44118.0</v>
      </c>
      <c r="HS8" s="411" t="s">
        <v>169</v>
      </c>
      <c r="HT8" s="412"/>
      <c r="HU8" s="412"/>
      <c r="HV8" s="412"/>
      <c r="HW8" s="412"/>
      <c r="HX8" s="412"/>
      <c r="HY8" s="412"/>
      <c r="HZ8" s="412"/>
      <c r="IA8" s="412"/>
      <c r="IB8" s="412"/>
      <c r="IC8" s="412"/>
    </row>
    <row r="9">
      <c r="A9" s="331" t="s">
        <v>81</v>
      </c>
      <c r="B9" s="413">
        <v>0.0</v>
      </c>
      <c r="C9" s="414">
        <v>0.0</v>
      </c>
      <c r="D9" s="415">
        <v>0.0</v>
      </c>
      <c r="E9" s="416">
        <v>0.0</v>
      </c>
      <c r="F9" s="417">
        <v>2.0</v>
      </c>
      <c r="G9" s="418">
        <v>3.0</v>
      </c>
      <c r="H9" s="419">
        <v>2.0</v>
      </c>
      <c r="I9" s="420">
        <v>1.0</v>
      </c>
      <c r="J9" s="421">
        <v>3.0</v>
      </c>
      <c r="K9" s="420">
        <v>1.0</v>
      </c>
      <c r="L9" s="422">
        <v>0.0</v>
      </c>
      <c r="M9" s="421">
        <v>2.0</v>
      </c>
      <c r="N9" s="421">
        <v>4.0</v>
      </c>
      <c r="O9" s="423">
        <v>6.0</v>
      </c>
      <c r="P9" s="423">
        <v>6.0</v>
      </c>
      <c r="Q9" s="424">
        <v>12.0</v>
      </c>
      <c r="R9" s="421">
        <v>4.0</v>
      </c>
      <c r="S9" s="423">
        <v>10.0</v>
      </c>
      <c r="T9" s="423">
        <v>10.0</v>
      </c>
      <c r="U9" s="424">
        <v>11.0</v>
      </c>
      <c r="V9" s="423">
        <v>10.0</v>
      </c>
      <c r="W9" s="424">
        <v>20.0</v>
      </c>
      <c r="X9" s="424">
        <v>20.0</v>
      </c>
      <c r="Y9" s="424">
        <v>14.0</v>
      </c>
      <c r="Z9" s="425">
        <v>24.0</v>
      </c>
      <c r="AA9" s="425">
        <v>30.0</v>
      </c>
      <c r="AB9" s="424">
        <v>14.0</v>
      </c>
      <c r="AC9" s="425">
        <v>55.0</v>
      </c>
      <c r="AD9" s="425">
        <v>8.0</v>
      </c>
      <c r="AE9" s="425">
        <v>29.0</v>
      </c>
      <c r="AF9" s="426">
        <v>130.0</v>
      </c>
      <c r="AG9" s="426">
        <v>65.0</v>
      </c>
      <c r="AH9" s="426">
        <v>41.0</v>
      </c>
      <c r="AI9" s="426">
        <v>25.0</v>
      </c>
      <c r="AJ9" s="426">
        <v>39.0</v>
      </c>
      <c r="AK9" s="426">
        <v>43.0</v>
      </c>
      <c r="AL9" s="426">
        <v>51.0</v>
      </c>
      <c r="AM9" s="426">
        <v>34.0</v>
      </c>
      <c r="AN9" s="426">
        <v>52.0</v>
      </c>
      <c r="AO9" s="426">
        <v>65.0</v>
      </c>
      <c r="AP9" s="426">
        <v>33.0</v>
      </c>
      <c r="AQ9" s="426">
        <v>64.0</v>
      </c>
      <c r="AR9" s="426">
        <v>45.0</v>
      </c>
      <c r="AS9" s="422">
        <v>82.0</v>
      </c>
      <c r="AT9" s="422">
        <v>145.0</v>
      </c>
      <c r="AU9" s="422">
        <v>25.0</v>
      </c>
      <c r="AV9" s="422">
        <v>140.0</v>
      </c>
      <c r="AW9" s="422">
        <v>71.0</v>
      </c>
      <c r="AX9" s="422">
        <v>54.0</v>
      </c>
      <c r="AY9" s="422">
        <v>46.0</v>
      </c>
      <c r="AZ9" s="422">
        <v>35.0</v>
      </c>
      <c r="BA9" s="422">
        <v>97.0</v>
      </c>
      <c r="BB9" s="422">
        <v>67.0</v>
      </c>
      <c r="BC9" s="422">
        <v>74.0</v>
      </c>
      <c r="BD9" s="422">
        <v>42.0</v>
      </c>
      <c r="BE9" s="422">
        <v>94.0</v>
      </c>
      <c r="BF9" s="422">
        <v>159.0</v>
      </c>
      <c r="BG9" s="422">
        <v>120.0</v>
      </c>
      <c r="BH9" s="422">
        <v>141.0</v>
      </c>
      <c r="BI9" s="422">
        <v>66.0</v>
      </c>
      <c r="BJ9" s="422">
        <v>130.0</v>
      </c>
      <c r="BK9" s="422">
        <v>80.0</v>
      </c>
      <c r="BL9" s="422">
        <v>134.0</v>
      </c>
      <c r="BM9" s="422">
        <v>157.0</v>
      </c>
      <c r="BN9" s="422">
        <v>116.0</v>
      </c>
      <c r="BO9" s="422">
        <v>179.0</v>
      </c>
      <c r="BP9" s="422">
        <v>156.0</v>
      </c>
      <c r="BQ9" s="422">
        <v>171.0</v>
      </c>
      <c r="BR9" s="422">
        <v>213.0</v>
      </c>
      <c r="BS9" s="422">
        <v>453.0</v>
      </c>
      <c r="BT9" s="422">
        <v>167.0</v>
      </c>
      <c r="BU9" s="422">
        <v>302.0</v>
      </c>
      <c r="BV9" s="422">
        <v>293.0</v>
      </c>
      <c r="BW9" s="422">
        <v>165.0</v>
      </c>
      <c r="BX9" s="422">
        <v>180.0</v>
      </c>
      <c r="BY9" s="422">
        <v>205.0</v>
      </c>
      <c r="BZ9" s="422">
        <v>263.0</v>
      </c>
      <c r="CA9" s="422">
        <v>275.0</v>
      </c>
      <c r="CB9" s="422">
        <v>251.0</v>
      </c>
      <c r="CC9" s="422">
        <v>285.0</v>
      </c>
      <c r="CD9" s="422">
        <v>179.0</v>
      </c>
      <c r="CE9" s="422">
        <v>185.0</v>
      </c>
      <c r="CF9" s="422">
        <v>158.0</v>
      </c>
      <c r="CG9" s="422">
        <v>274.0</v>
      </c>
      <c r="CH9" s="422">
        <v>176.0</v>
      </c>
      <c r="CI9" s="422">
        <v>138.0</v>
      </c>
      <c r="CJ9" s="422">
        <v>191.0</v>
      </c>
      <c r="CK9" s="422">
        <v>228.0</v>
      </c>
      <c r="CL9" s="422">
        <v>105.0</v>
      </c>
      <c r="CM9" s="422">
        <v>196.0</v>
      </c>
      <c r="CN9" s="422">
        <v>109.0</v>
      </c>
      <c r="CO9" s="422">
        <v>109.0</v>
      </c>
      <c r="CP9" s="422">
        <v>120.0</v>
      </c>
      <c r="CQ9" s="422">
        <v>177.0</v>
      </c>
      <c r="CR9" s="422">
        <v>351.0</v>
      </c>
      <c r="CS9" s="422">
        <v>325.0</v>
      </c>
      <c r="CT9" s="422">
        <v>326.0</v>
      </c>
      <c r="CU9" s="422">
        <v>137.0</v>
      </c>
      <c r="CV9" s="422">
        <v>76.0</v>
      </c>
      <c r="CW9" s="422">
        <v>157.0</v>
      </c>
      <c r="CX9" s="422">
        <v>138.0</v>
      </c>
      <c r="CY9" s="422">
        <v>209.0</v>
      </c>
      <c r="CZ9" s="422">
        <v>160.0</v>
      </c>
      <c r="DA9" s="422">
        <v>188.0</v>
      </c>
      <c r="DB9" s="422">
        <v>216.0</v>
      </c>
      <c r="DC9" s="422">
        <v>158.0</v>
      </c>
      <c r="DD9" s="422">
        <v>88.0</v>
      </c>
      <c r="DE9" s="422">
        <v>91.0</v>
      </c>
      <c r="DF9" s="422">
        <v>114.0</v>
      </c>
      <c r="DG9" s="422">
        <v>128.0</v>
      </c>
      <c r="DH9" s="422">
        <v>130.0</v>
      </c>
      <c r="DI9" s="422">
        <v>129.0</v>
      </c>
      <c r="DJ9" s="422">
        <v>108.0</v>
      </c>
      <c r="DK9" s="422">
        <v>125.0</v>
      </c>
      <c r="DL9" s="422">
        <v>96.0</v>
      </c>
      <c r="DM9" s="422">
        <v>81.0</v>
      </c>
      <c r="DN9" s="422">
        <v>30.0</v>
      </c>
      <c r="DO9" s="422">
        <v>78.0</v>
      </c>
      <c r="DP9" s="422">
        <v>84.0</v>
      </c>
      <c r="DQ9" s="422">
        <v>169.0</v>
      </c>
      <c r="DR9" s="422">
        <v>148.0</v>
      </c>
      <c r="DS9" s="422">
        <v>80.0</v>
      </c>
      <c r="DT9" s="422">
        <v>93.0</v>
      </c>
      <c r="DU9" s="422">
        <v>87.0</v>
      </c>
      <c r="DV9" s="422">
        <v>49.0</v>
      </c>
      <c r="DW9" s="422">
        <v>91.0</v>
      </c>
      <c r="DX9" s="422">
        <v>96.0</v>
      </c>
      <c r="DY9" s="422">
        <v>84.0</v>
      </c>
      <c r="DZ9" s="422">
        <v>88.0</v>
      </c>
      <c r="EA9" s="422">
        <v>77.0</v>
      </c>
      <c r="EB9" s="422">
        <v>57.0</v>
      </c>
      <c r="EC9" s="422">
        <v>65.0</v>
      </c>
      <c r="ED9" s="422">
        <v>72.0</v>
      </c>
      <c r="EE9" s="422">
        <v>90.0</v>
      </c>
      <c r="EF9" s="422">
        <v>89.0</v>
      </c>
      <c r="EG9" s="422">
        <v>86.0</v>
      </c>
      <c r="EH9" s="422">
        <v>101.0</v>
      </c>
      <c r="EI9" s="422">
        <v>55.0</v>
      </c>
      <c r="EJ9" s="422">
        <v>55.0</v>
      </c>
      <c r="EK9" s="422">
        <v>140.0</v>
      </c>
      <c r="EL9" s="422">
        <v>113.0</v>
      </c>
      <c r="EM9" s="422">
        <v>110.0</v>
      </c>
      <c r="EN9" s="422">
        <v>184.0</v>
      </c>
      <c r="EO9" s="422">
        <v>188.0</v>
      </c>
      <c r="EP9" s="422">
        <v>133.0</v>
      </c>
      <c r="EQ9" s="422">
        <v>150.0</v>
      </c>
      <c r="ER9" s="422">
        <v>161.0</v>
      </c>
      <c r="ES9" s="422">
        <v>183.0</v>
      </c>
      <c r="ET9" s="422">
        <v>160.0</v>
      </c>
      <c r="EU9" s="422">
        <v>227.0</v>
      </c>
      <c r="EV9" s="422">
        <v>214.0</v>
      </c>
      <c r="EW9" s="422">
        <v>191.0</v>
      </c>
      <c r="EX9" s="422">
        <v>146.0</v>
      </c>
      <c r="EY9" s="422">
        <v>222.0</v>
      </c>
      <c r="EZ9" s="422">
        <v>152.0</v>
      </c>
      <c r="FA9" s="422">
        <v>137.0</v>
      </c>
      <c r="FB9" s="422">
        <v>259.0</v>
      </c>
      <c r="FC9" s="422">
        <v>208.0</v>
      </c>
      <c r="FD9" s="422">
        <v>149.0</v>
      </c>
      <c r="FE9" s="422">
        <v>98.0</v>
      </c>
      <c r="FF9" s="422">
        <v>128.0</v>
      </c>
      <c r="FG9" s="422">
        <v>145.0</v>
      </c>
      <c r="FH9" s="422">
        <v>181.0</v>
      </c>
      <c r="FI9" s="422">
        <v>160.0</v>
      </c>
      <c r="FJ9" s="422">
        <v>133.0</v>
      </c>
      <c r="FK9" s="422">
        <v>108.0</v>
      </c>
      <c r="FL9" s="422">
        <v>76.0</v>
      </c>
      <c r="FM9" s="422">
        <v>85.0</v>
      </c>
      <c r="FN9" s="422">
        <v>160.0</v>
      </c>
      <c r="FO9" s="422">
        <v>176.0</v>
      </c>
      <c r="FP9" s="422">
        <v>168.0</v>
      </c>
      <c r="FQ9" s="422">
        <v>153.0</v>
      </c>
      <c r="FR9" s="422">
        <v>97.0</v>
      </c>
      <c r="FS9" s="422">
        <v>98.0</v>
      </c>
      <c r="FT9" s="422">
        <v>89.0</v>
      </c>
      <c r="FU9" s="422">
        <v>114.0</v>
      </c>
      <c r="FV9" s="422">
        <v>118.0</v>
      </c>
      <c r="FW9" s="422">
        <v>104.0</v>
      </c>
      <c r="FX9" s="422">
        <v>95.0</v>
      </c>
      <c r="FY9" s="422">
        <v>86.0</v>
      </c>
      <c r="FZ9" s="422">
        <v>77.0</v>
      </c>
      <c r="GA9" s="422">
        <v>53.0</v>
      </c>
      <c r="GB9" s="422">
        <v>63.0</v>
      </c>
      <c r="GC9" s="422">
        <v>71.0</v>
      </c>
      <c r="GD9" s="422">
        <v>54.0</v>
      </c>
      <c r="GE9" s="422">
        <v>48.0</v>
      </c>
      <c r="GF9" s="422">
        <v>35.0</v>
      </c>
      <c r="GG9" s="422">
        <v>31.0</v>
      </c>
      <c r="GH9" s="422">
        <v>52.0</v>
      </c>
      <c r="GI9" s="422">
        <v>57.0</v>
      </c>
      <c r="GJ9" s="422">
        <v>51.0</v>
      </c>
      <c r="GK9" s="422">
        <v>45.0</v>
      </c>
      <c r="GL9" s="422">
        <v>72.0</v>
      </c>
      <c r="GM9" s="422">
        <v>53.0</v>
      </c>
      <c r="GN9" s="422">
        <v>45.0</v>
      </c>
      <c r="GO9" s="422">
        <v>62.0</v>
      </c>
      <c r="GP9" s="422">
        <v>62.0</v>
      </c>
      <c r="GQ9" s="422">
        <v>64.0</v>
      </c>
      <c r="GR9" s="422">
        <v>65.0</v>
      </c>
      <c r="GS9" s="422">
        <v>64.0</v>
      </c>
      <c r="GT9" s="422">
        <v>74.0</v>
      </c>
      <c r="GU9" s="422">
        <v>45.0</v>
      </c>
      <c r="GV9" s="422">
        <v>72.0</v>
      </c>
      <c r="GW9" s="422">
        <v>82.0</v>
      </c>
      <c r="GX9" s="422">
        <v>110.0</v>
      </c>
      <c r="GY9" s="422">
        <v>126.0</v>
      </c>
      <c r="GZ9" s="422">
        <v>141.0</v>
      </c>
      <c r="HA9" s="422">
        <v>93.0</v>
      </c>
      <c r="HB9" s="422">
        <v>83.0</v>
      </c>
      <c r="HC9" s="422">
        <v>124.0</v>
      </c>
      <c r="HD9" s="422">
        <v>128.0</v>
      </c>
      <c r="HE9" s="422">
        <v>148.0</v>
      </c>
      <c r="HF9" s="422">
        <v>179.0</v>
      </c>
      <c r="HG9" s="422">
        <v>221.0</v>
      </c>
      <c r="HH9" s="422">
        <v>120.0</v>
      </c>
      <c r="HI9" s="422">
        <v>125.0</v>
      </c>
      <c r="HJ9" s="422">
        <v>218.0</v>
      </c>
      <c r="HK9" s="422">
        <v>286.0</v>
      </c>
      <c r="HL9" s="422">
        <v>375.0</v>
      </c>
      <c r="HM9" s="422">
        <v>490.0</v>
      </c>
      <c r="HN9" s="422">
        <v>412.0</v>
      </c>
      <c r="HO9" s="422">
        <v>354.0</v>
      </c>
      <c r="HP9" s="422">
        <v>262.0</v>
      </c>
      <c r="HQ9" s="422">
        <v>441.0</v>
      </c>
      <c r="HR9" s="422">
        <v>520.0</v>
      </c>
      <c r="HS9" s="427">
        <f t="shared" ref="HS9:HS24" si="1">SUM(B9:HR9)</f>
        <v>26773</v>
      </c>
      <c r="HT9" s="412"/>
      <c r="HU9" s="412"/>
      <c r="HV9" s="412"/>
      <c r="HW9" s="412"/>
      <c r="HX9" s="412"/>
      <c r="HY9" s="412"/>
      <c r="HZ9" s="412"/>
      <c r="IA9" s="412"/>
      <c r="IB9" s="412"/>
      <c r="IC9" s="412"/>
    </row>
    <row r="10">
      <c r="A10" s="331" t="s">
        <v>82</v>
      </c>
      <c r="B10" s="413">
        <v>0.0</v>
      </c>
      <c r="C10" s="414">
        <v>0.0</v>
      </c>
      <c r="D10" s="415">
        <v>0.0</v>
      </c>
      <c r="E10" s="416">
        <v>0.0</v>
      </c>
      <c r="F10" s="417">
        <v>2.0</v>
      </c>
      <c r="G10" s="428">
        <v>0.0</v>
      </c>
      <c r="H10" s="429">
        <v>1.0</v>
      </c>
      <c r="I10" s="420">
        <v>1.0</v>
      </c>
      <c r="J10" s="421">
        <v>2.0</v>
      </c>
      <c r="K10" s="421">
        <v>5.0</v>
      </c>
      <c r="L10" s="421">
        <v>5.0</v>
      </c>
      <c r="M10" s="423">
        <v>6.0</v>
      </c>
      <c r="N10" s="424">
        <v>13.0</v>
      </c>
      <c r="O10" s="421">
        <v>3.0</v>
      </c>
      <c r="P10" s="425">
        <v>28.0</v>
      </c>
      <c r="Q10" s="424">
        <v>16.0</v>
      </c>
      <c r="R10" s="425">
        <v>25.0</v>
      </c>
      <c r="S10" s="424">
        <v>20.0</v>
      </c>
      <c r="T10" s="424">
        <v>20.0</v>
      </c>
      <c r="U10" s="425">
        <v>28.0</v>
      </c>
      <c r="V10" s="425">
        <v>37.0</v>
      </c>
      <c r="W10" s="425">
        <v>39.0</v>
      </c>
      <c r="X10" s="425">
        <v>40.0</v>
      </c>
      <c r="Y10" s="425">
        <v>27.0</v>
      </c>
      <c r="Z10" s="430">
        <v>103.0</v>
      </c>
      <c r="AA10" s="425">
        <v>40.0</v>
      </c>
      <c r="AB10" s="425">
        <v>26.0</v>
      </c>
      <c r="AC10" s="422">
        <v>57.0</v>
      </c>
      <c r="AD10" s="422">
        <v>68.0</v>
      </c>
      <c r="AE10" s="422">
        <v>142.0</v>
      </c>
      <c r="AF10" s="422">
        <v>54.0</v>
      </c>
      <c r="AG10" s="422">
        <v>0.0</v>
      </c>
      <c r="AH10" s="422">
        <v>159.0</v>
      </c>
      <c r="AI10" s="422">
        <v>98.0</v>
      </c>
      <c r="AJ10" s="422">
        <v>182.0</v>
      </c>
      <c r="AK10" s="422">
        <v>67.0</v>
      </c>
      <c r="AL10" s="422">
        <v>110.0</v>
      </c>
      <c r="AM10" s="422">
        <v>77.0</v>
      </c>
      <c r="AN10" s="422">
        <v>128.0</v>
      </c>
      <c r="AO10" s="422">
        <v>35.0</v>
      </c>
      <c r="AP10" s="422">
        <v>24.0</v>
      </c>
      <c r="AQ10" s="422">
        <v>27.0</v>
      </c>
      <c r="AR10" s="422">
        <v>77.0</v>
      </c>
      <c r="AS10" s="422">
        <v>54.0</v>
      </c>
      <c r="AT10" s="422">
        <v>37.0</v>
      </c>
      <c r="AU10" s="422">
        <v>53.0</v>
      </c>
      <c r="AV10" s="431">
        <v>56.0</v>
      </c>
      <c r="AW10" s="422">
        <v>38.0</v>
      </c>
      <c r="AX10" s="422">
        <v>29.0</v>
      </c>
      <c r="AY10" s="422">
        <v>39.0</v>
      </c>
      <c r="AZ10" s="422">
        <v>68.0</v>
      </c>
      <c r="BA10" s="422">
        <v>40.0</v>
      </c>
      <c r="BB10" s="422">
        <v>96.0</v>
      </c>
      <c r="BC10" s="422">
        <v>46.0</v>
      </c>
      <c r="BD10" s="422">
        <v>28.0</v>
      </c>
      <c r="BE10" s="422">
        <v>15.0</v>
      </c>
      <c r="BF10" s="422">
        <v>36.0</v>
      </c>
      <c r="BG10" s="422">
        <v>25.0</v>
      </c>
      <c r="BH10" s="422">
        <v>0.0</v>
      </c>
      <c r="BI10" s="422">
        <v>25.0</v>
      </c>
      <c r="BJ10" s="422">
        <v>31.0</v>
      </c>
      <c r="BK10" s="422">
        <v>45.0</v>
      </c>
      <c r="BL10" s="422">
        <v>78.0</v>
      </c>
      <c r="BM10" s="422">
        <v>42.0</v>
      </c>
      <c r="BN10" s="422">
        <v>36.0</v>
      </c>
      <c r="BO10" s="422">
        <v>22.0</v>
      </c>
      <c r="BP10" s="422">
        <v>34.0</v>
      </c>
      <c r="BQ10" s="422">
        <v>26.0</v>
      </c>
      <c r="BR10" s="422">
        <v>17.0</v>
      </c>
      <c r="BS10" s="422">
        <v>21.0</v>
      </c>
      <c r="BT10" s="422">
        <v>51.0</v>
      </c>
      <c r="BU10" s="422">
        <v>22.0</v>
      </c>
      <c r="BV10" s="422">
        <v>28.0</v>
      </c>
      <c r="BW10" s="422">
        <v>19.0</v>
      </c>
      <c r="BX10" s="422">
        <v>21.0</v>
      </c>
      <c r="BY10" s="422">
        <v>33.0</v>
      </c>
      <c r="BZ10" s="422">
        <v>37.0</v>
      </c>
      <c r="CA10" s="422">
        <v>42.0</v>
      </c>
      <c r="CB10" s="422">
        <v>46.0</v>
      </c>
      <c r="CC10" s="422">
        <v>29.0</v>
      </c>
      <c r="CD10" s="422">
        <v>40.0</v>
      </c>
      <c r="CE10" s="422">
        <v>20.0</v>
      </c>
      <c r="CF10" s="422">
        <v>66.0</v>
      </c>
      <c r="CG10" s="422">
        <v>76.0</v>
      </c>
      <c r="CH10" s="422">
        <v>37.0</v>
      </c>
      <c r="CI10" s="422">
        <v>65.0</v>
      </c>
      <c r="CJ10" s="422">
        <v>33.0</v>
      </c>
      <c r="CK10" s="422">
        <v>52.0</v>
      </c>
      <c r="CL10" s="422">
        <v>35.0</v>
      </c>
      <c r="CM10" s="422">
        <v>47.0</v>
      </c>
      <c r="CN10" s="422">
        <v>32.0</v>
      </c>
      <c r="CO10" s="422">
        <v>28.0</v>
      </c>
      <c r="CP10" s="422">
        <v>50.0</v>
      </c>
      <c r="CQ10" s="422">
        <v>58.0</v>
      </c>
      <c r="CR10" s="422">
        <v>47.0</v>
      </c>
      <c r="CS10" s="422">
        <v>36.0</v>
      </c>
      <c r="CT10" s="422">
        <v>74.0</v>
      </c>
      <c r="CU10" s="422">
        <v>80.0</v>
      </c>
      <c r="CV10" s="422">
        <v>85.0</v>
      </c>
      <c r="CW10" s="422">
        <v>54.0</v>
      </c>
      <c r="CX10" s="422">
        <v>68.0</v>
      </c>
      <c r="CY10" s="422">
        <v>66.0</v>
      </c>
      <c r="CZ10" s="422">
        <v>52.0</v>
      </c>
      <c r="DA10" s="422">
        <v>56.0</v>
      </c>
      <c r="DB10" s="422">
        <v>36.0</v>
      </c>
      <c r="DC10" s="422">
        <v>57.0</v>
      </c>
      <c r="DD10" s="422">
        <v>44.0</v>
      </c>
      <c r="DE10" s="422">
        <v>84.0</v>
      </c>
      <c r="DF10" s="422">
        <v>52.0</v>
      </c>
      <c r="DG10" s="422">
        <v>39.0</v>
      </c>
      <c r="DH10" s="422">
        <v>33.0</v>
      </c>
      <c r="DI10" s="422">
        <v>40.0</v>
      </c>
      <c r="DJ10" s="422">
        <v>33.0</v>
      </c>
      <c r="DK10" s="422">
        <v>25.0</v>
      </c>
      <c r="DL10" s="422">
        <v>45.0</v>
      </c>
      <c r="DM10" s="422">
        <v>41.0</v>
      </c>
      <c r="DN10" s="422">
        <v>32.0</v>
      </c>
      <c r="DO10" s="422">
        <v>27.0</v>
      </c>
      <c r="DP10" s="422">
        <v>21.0</v>
      </c>
      <c r="DQ10" s="422">
        <v>20.0</v>
      </c>
      <c r="DR10" s="422">
        <v>45.0</v>
      </c>
      <c r="DS10" s="422">
        <v>36.0</v>
      </c>
      <c r="DT10" s="422">
        <v>28.0</v>
      </c>
      <c r="DU10" s="422">
        <v>17.0</v>
      </c>
      <c r="DV10" s="422">
        <v>39.0</v>
      </c>
      <c r="DW10" s="422">
        <v>6.0</v>
      </c>
      <c r="DX10" s="422">
        <v>37.0</v>
      </c>
      <c r="DY10" s="422">
        <v>50.0</v>
      </c>
      <c r="DZ10" s="422">
        <v>23.0</v>
      </c>
      <c r="EA10" s="422">
        <v>45.0</v>
      </c>
      <c r="EB10" s="422">
        <v>8.0</v>
      </c>
      <c r="EC10" s="422">
        <v>72.0</v>
      </c>
      <c r="ED10" s="422">
        <v>28.0</v>
      </c>
      <c r="EE10" s="422">
        <v>22.0</v>
      </c>
      <c r="EF10" s="422">
        <v>37.0</v>
      </c>
      <c r="EG10" s="422">
        <v>36.0</v>
      </c>
      <c r="EH10" s="422">
        <v>31.0</v>
      </c>
      <c r="EI10" s="422">
        <v>47.0</v>
      </c>
      <c r="EJ10" s="422">
        <v>54.0</v>
      </c>
      <c r="EK10" s="422">
        <v>59.0</v>
      </c>
      <c r="EL10" s="422">
        <v>46.0</v>
      </c>
      <c r="EM10" s="422">
        <v>104.0</v>
      </c>
      <c r="EN10" s="422">
        <v>32.0</v>
      </c>
      <c r="EO10" s="422">
        <v>62.0</v>
      </c>
      <c r="EP10" s="422">
        <v>54.0</v>
      </c>
      <c r="EQ10" s="422">
        <v>58.0</v>
      </c>
      <c r="ER10" s="422">
        <v>62.0</v>
      </c>
      <c r="ES10" s="422">
        <v>43.0</v>
      </c>
      <c r="ET10" s="422">
        <v>95.0</v>
      </c>
      <c r="EU10" s="422">
        <v>104.0</v>
      </c>
      <c r="EV10" s="422">
        <v>60.0</v>
      </c>
      <c r="EW10" s="422">
        <v>71.0</v>
      </c>
      <c r="EX10" s="422">
        <v>82.0</v>
      </c>
      <c r="EY10" s="422">
        <v>49.0</v>
      </c>
      <c r="EZ10" s="422">
        <v>86.0</v>
      </c>
      <c r="FA10" s="422">
        <v>107.0</v>
      </c>
      <c r="FB10" s="422">
        <v>104.0</v>
      </c>
      <c r="FC10" s="422">
        <v>131.0</v>
      </c>
      <c r="FD10" s="422">
        <v>81.0</v>
      </c>
      <c r="FE10" s="422">
        <v>53.0</v>
      </c>
      <c r="FF10" s="422">
        <v>50.0</v>
      </c>
      <c r="FG10" s="422">
        <v>76.0</v>
      </c>
      <c r="FH10" s="422">
        <v>148.0</v>
      </c>
      <c r="FI10" s="422">
        <v>143.0</v>
      </c>
      <c r="FJ10" s="422">
        <v>96.0</v>
      </c>
      <c r="FK10" s="422">
        <v>73.0</v>
      </c>
      <c r="FL10" s="422">
        <v>150.0</v>
      </c>
      <c r="FM10" s="422">
        <v>62.0</v>
      </c>
      <c r="FN10" s="422">
        <v>126.0</v>
      </c>
      <c r="FO10" s="422">
        <v>96.0</v>
      </c>
      <c r="FP10" s="422">
        <v>146.0</v>
      </c>
      <c r="FQ10" s="422">
        <v>150.0</v>
      </c>
      <c r="FR10" s="422">
        <v>49.0</v>
      </c>
      <c r="FS10" s="422">
        <v>54.0</v>
      </c>
      <c r="FT10" s="422">
        <v>99.0</v>
      </c>
      <c r="FU10" s="422">
        <v>106.0</v>
      </c>
      <c r="FV10" s="422">
        <v>107.0</v>
      </c>
      <c r="FW10" s="422">
        <v>130.0</v>
      </c>
      <c r="FX10" s="422">
        <v>140.0</v>
      </c>
      <c r="FY10" s="422">
        <v>47.0</v>
      </c>
      <c r="FZ10" s="422">
        <v>75.0</v>
      </c>
      <c r="GA10" s="422">
        <v>89.0</v>
      </c>
      <c r="GB10" s="422">
        <v>133.0</v>
      </c>
      <c r="GC10" s="422">
        <v>93.0</v>
      </c>
      <c r="GD10" s="422">
        <v>121.0</v>
      </c>
      <c r="GE10" s="422">
        <v>68.0</v>
      </c>
      <c r="GF10" s="422">
        <v>59.0</v>
      </c>
      <c r="GG10" s="422">
        <v>25.0</v>
      </c>
      <c r="GH10" s="422">
        <v>52.0</v>
      </c>
      <c r="GI10" s="422">
        <v>61.0</v>
      </c>
      <c r="GJ10" s="422">
        <v>68.0</v>
      </c>
      <c r="GK10" s="422">
        <v>78.0</v>
      </c>
      <c r="GL10" s="422">
        <v>64.0</v>
      </c>
      <c r="GM10" s="422">
        <v>85.0</v>
      </c>
      <c r="GN10" s="422">
        <v>61.0</v>
      </c>
      <c r="GO10" s="422">
        <v>98.0</v>
      </c>
      <c r="GP10" s="422">
        <v>70.0</v>
      </c>
      <c r="GQ10" s="422">
        <v>168.0</v>
      </c>
      <c r="GR10" s="422">
        <v>88.0</v>
      </c>
      <c r="GS10" s="422">
        <v>88.0</v>
      </c>
      <c r="GT10" s="422">
        <v>164.0</v>
      </c>
      <c r="GU10" s="422">
        <v>120.0</v>
      </c>
      <c r="GV10" s="422">
        <v>108.0</v>
      </c>
      <c r="GW10" s="422">
        <v>164.0</v>
      </c>
      <c r="GX10" s="422">
        <v>149.0</v>
      </c>
      <c r="GY10" s="422">
        <v>295.0</v>
      </c>
      <c r="GZ10" s="422">
        <v>146.0</v>
      </c>
      <c r="HA10" s="422">
        <v>193.0</v>
      </c>
      <c r="HB10" s="422">
        <v>152.0</v>
      </c>
      <c r="HC10" s="422">
        <v>151.0</v>
      </c>
      <c r="HD10" s="422">
        <v>159.0</v>
      </c>
      <c r="HE10" s="422">
        <v>268.0</v>
      </c>
      <c r="HF10" s="422">
        <v>246.0</v>
      </c>
      <c r="HG10" s="422">
        <v>277.0</v>
      </c>
      <c r="HH10" s="422">
        <v>164.0</v>
      </c>
      <c r="HI10" s="422">
        <v>336.0</v>
      </c>
      <c r="HJ10" s="422">
        <v>318.0</v>
      </c>
      <c r="HK10" s="422">
        <v>527.0</v>
      </c>
      <c r="HL10" s="422">
        <v>598.0</v>
      </c>
      <c r="HM10" s="422">
        <v>521.0</v>
      </c>
      <c r="HN10" s="422">
        <v>816.0</v>
      </c>
      <c r="HO10" s="422">
        <v>433.0</v>
      </c>
      <c r="HP10" s="422">
        <v>441.0</v>
      </c>
      <c r="HQ10" s="422">
        <v>552.0</v>
      </c>
      <c r="HR10" s="422">
        <v>1188.0</v>
      </c>
      <c r="HS10" s="427">
        <f t="shared" si="1"/>
        <v>19425</v>
      </c>
      <c r="HT10" s="412"/>
      <c r="HU10" s="412"/>
      <c r="HV10" s="412"/>
      <c r="HW10" s="412"/>
      <c r="HX10" s="412"/>
      <c r="HY10" s="412"/>
      <c r="HZ10" s="412"/>
      <c r="IA10" s="412"/>
      <c r="IB10" s="412"/>
      <c r="IC10" s="412"/>
    </row>
    <row r="11">
      <c r="A11" s="331" t="s">
        <v>83</v>
      </c>
      <c r="B11" s="413">
        <v>0.0</v>
      </c>
      <c r="C11" s="414">
        <v>0.0</v>
      </c>
      <c r="D11" s="415">
        <v>0.0</v>
      </c>
      <c r="E11" s="416">
        <v>0.0</v>
      </c>
      <c r="F11" s="415">
        <v>0.0</v>
      </c>
      <c r="G11" s="432">
        <v>1.0</v>
      </c>
      <c r="H11" s="433">
        <v>0.0</v>
      </c>
      <c r="I11" s="422">
        <v>0.0</v>
      </c>
      <c r="J11" s="422">
        <v>0.0</v>
      </c>
      <c r="K11" s="422">
        <v>0.0</v>
      </c>
      <c r="L11" s="422">
        <v>0.0</v>
      </c>
      <c r="M11" s="422">
        <v>0.0</v>
      </c>
      <c r="N11" s="420">
        <v>1.0</v>
      </c>
      <c r="O11" s="421">
        <v>3.0</v>
      </c>
      <c r="P11" s="420">
        <v>1.0</v>
      </c>
      <c r="Q11" s="420">
        <v>1.0</v>
      </c>
      <c r="R11" s="423">
        <v>7.0</v>
      </c>
      <c r="S11" s="421">
        <v>2.0</v>
      </c>
      <c r="T11" s="423">
        <v>8.0</v>
      </c>
      <c r="U11" s="423">
        <v>9.0</v>
      </c>
      <c r="V11" s="424">
        <v>16.0</v>
      </c>
      <c r="W11" s="423">
        <v>7.0</v>
      </c>
      <c r="X11" s="424">
        <v>13.0</v>
      </c>
      <c r="Y11" s="425">
        <v>24.0</v>
      </c>
      <c r="Z11" s="424">
        <v>19.0</v>
      </c>
      <c r="AA11" s="425">
        <v>38.0</v>
      </c>
      <c r="AB11" s="425">
        <v>24.0</v>
      </c>
      <c r="AC11" s="424">
        <v>18.0</v>
      </c>
      <c r="AD11" s="424">
        <v>17.0</v>
      </c>
      <c r="AE11" s="424">
        <v>21.0</v>
      </c>
      <c r="AF11" s="426">
        <v>32.0</v>
      </c>
      <c r="AG11" s="426">
        <v>46.0</v>
      </c>
      <c r="AH11" s="426">
        <v>19.0</v>
      </c>
      <c r="AI11" s="426">
        <v>22.0</v>
      </c>
      <c r="AJ11" s="426">
        <v>22.0</v>
      </c>
      <c r="AK11" s="426">
        <v>28.0</v>
      </c>
      <c r="AL11" s="426">
        <v>34.0</v>
      </c>
      <c r="AM11" s="426">
        <v>20.0</v>
      </c>
      <c r="AN11" s="426">
        <v>33.0</v>
      </c>
      <c r="AO11" s="426">
        <v>19.0</v>
      </c>
      <c r="AP11" s="426">
        <v>13.0</v>
      </c>
      <c r="AQ11" s="426">
        <v>19.0</v>
      </c>
      <c r="AR11" s="426">
        <v>24.0</v>
      </c>
      <c r="AS11" s="422">
        <v>14.0</v>
      </c>
      <c r="AT11" s="422">
        <v>21.0</v>
      </c>
      <c r="AU11" s="422">
        <v>34.0</v>
      </c>
      <c r="AV11" s="422">
        <v>16.0</v>
      </c>
      <c r="AW11" s="422">
        <v>33.0</v>
      </c>
      <c r="AX11" s="422">
        <v>28.0</v>
      </c>
      <c r="AY11" s="422">
        <v>27.0</v>
      </c>
      <c r="AZ11" s="422">
        <v>32.0</v>
      </c>
      <c r="BA11" s="422">
        <v>22.0</v>
      </c>
      <c r="BB11" s="422">
        <v>24.0</v>
      </c>
      <c r="BC11" s="422">
        <v>9.0</v>
      </c>
      <c r="BD11" s="422">
        <v>20.0</v>
      </c>
      <c r="BE11" s="422">
        <v>11.0</v>
      </c>
      <c r="BF11" s="422">
        <v>24.0</v>
      </c>
      <c r="BG11" s="422">
        <v>21.0</v>
      </c>
      <c r="BH11" s="422">
        <v>16.0</v>
      </c>
      <c r="BI11" s="422">
        <v>21.0</v>
      </c>
      <c r="BJ11" s="422">
        <v>10.0</v>
      </c>
      <c r="BK11" s="422">
        <v>32.0</v>
      </c>
      <c r="BL11" s="422">
        <v>21.0</v>
      </c>
      <c r="BM11" s="422">
        <v>12.0</v>
      </c>
      <c r="BN11" s="422">
        <v>10.0</v>
      </c>
      <c r="BO11" s="422">
        <v>14.0</v>
      </c>
      <c r="BP11" s="422">
        <v>10.0</v>
      </c>
      <c r="BQ11" s="422">
        <v>4.0</v>
      </c>
      <c r="BR11" s="422">
        <v>24.0</v>
      </c>
      <c r="BS11" s="422">
        <v>3.0</v>
      </c>
      <c r="BT11" s="422">
        <v>10.0</v>
      </c>
      <c r="BU11" s="422">
        <v>24.0</v>
      </c>
      <c r="BV11" s="422">
        <v>9.0</v>
      </c>
      <c r="BW11" s="422">
        <v>7.0</v>
      </c>
      <c r="BX11" s="422">
        <v>4.0</v>
      </c>
      <c r="BY11" s="422">
        <v>5.0</v>
      </c>
      <c r="BZ11" s="422">
        <v>15.0</v>
      </c>
      <c r="CA11" s="422">
        <v>2.0</v>
      </c>
      <c r="CB11" s="422">
        <v>15.0</v>
      </c>
      <c r="CC11" s="422">
        <v>2.0</v>
      </c>
      <c r="CD11" s="422">
        <v>4.0</v>
      </c>
      <c r="CE11" s="422">
        <v>5.0</v>
      </c>
      <c r="CF11" s="422">
        <v>0.0</v>
      </c>
      <c r="CG11" s="422">
        <v>3.0</v>
      </c>
      <c r="CH11" s="422">
        <v>2.0</v>
      </c>
      <c r="CI11" s="422">
        <v>9.0</v>
      </c>
      <c r="CJ11" s="422">
        <v>8.0</v>
      </c>
      <c r="CK11" s="422">
        <v>16.0</v>
      </c>
      <c r="CL11" s="422">
        <v>10.0</v>
      </c>
      <c r="CM11" s="422">
        <v>7.0</v>
      </c>
      <c r="CN11" s="422">
        <v>10.0</v>
      </c>
      <c r="CO11" s="422">
        <v>16.0</v>
      </c>
      <c r="CP11" s="422">
        <v>21.0</v>
      </c>
      <c r="CQ11" s="422">
        <v>27.0</v>
      </c>
      <c r="CR11" s="422">
        <v>22.0</v>
      </c>
      <c r="CS11" s="422">
        <v>32.0</v>
      </c>
      <c r="CT11" s="422">
        <v>30.0</v>
      </c>
      <c r="CU11" s="422">
        <v>43.0</v>
      </c>
      <c r="CV11" s="422">
        <v>20.0</v>
      </c>
      <c r="CW11" s="422">
        <v>9.0</v>
      </c>
      <c r="CX11" s="422">
        <v>13.0</v>
      </c>
      <c r="CY11" s="422">
        <v>18.0</v>
      </c>
      <c r="CZ11" s="422">
        <v>16.0</v>
      </c>
      <c r="DA11" s="422">
        <v>9.0</v>
      </c>
      <c r="DB11" s="422">
        <v>12.0</v>
      </c>
      <c r="DC11" s="422">
        <v>23.0</v>
      </c>
      <c r="DD11" s="422">
        <v>12.0</v>
      </c>
      <c r="DE11" s="422">
        <v>13.0</v>
      </c>
      <c r="DF11" s="422">
        <v>23.0</v>
      </c>
      <c r="DG11" s="422">
        <v>16.0</v>
      </c>
      <c r="DH11" s="422">
        <v>6.0</v>
      </c>
      <c r="DI11" s="422">
        <v>2.0</v>
      </c>
      <c r="DJ11" s="422">
        <v>5.0</v>
      </c>
      <c r="DK11" s="422">
        <v>11.0</v>
      </c>
      <c r="DL11" s="422">
        <v>17.0</v>
      </c>
      <c r="DM11" s="422">
        <v>10.0</v>
      </c>
      <c r="DN11" s="422">
        <v>18.0</v>
      </c>
      <c r="DO11" s="422">
        <v>16.0</v>
      </c>
      <c r="DP11" s="422">
        <v>44.0</v>
      </c>
      <c r="DQ11" s="422">
        <v>18.0</v>
      </c>
      <c r="DR11" s="422">
        <v>29.0</v>
      </c>
      <c r="DS11" s="422">
        <v>13.0</v>
      </c>
      <c r="DT11" s="422">
        <v>29.0</v>
      </c>
      <c r="DU11" s="422">
        <v>17.0</v>
      </c>
      <c r="DV11" s="422">
        <v>12.0</v>
      </c>
      <c r="DW11" s="422">
        <v>21.0</v>
      </c>
      <c r="DX11" s="422">
        <v>28.0</v>
      </c>
      <c r="DY11" s="422">
        <v>35.0</v>
      </c>
      <c r="DZ11" s="422">
        <v>19.0</v>
      </c>
      <c r="EA11" s="422">
        <v>53.0</v>
      </c>
      <c r="EB11" s="422">
        <v>29.0</v>
      </c>
      <c r="EC11" s="422">
        <v>38.0</v>
      </c>
      <c r="ED11" s="422">
        <v>44.0</v>
      </c>
      <c r="EE11" s="422">
        <v>43.0</v>
      </c>
      <c r="EF11" s="422">
        <v>60.0</v>
      </c>
      <c r="EG11" s="422">
        <v>70.0</v>
      </c>
      <c r="EH11" s="422">
        <v>76.0</v>
      </c>
      <c r="EI11" s="422">
        <v>115.0</v>
      </c>
      <c r="EJ11" s="422">
        <v>40.0</v>
      </c>
      <c r="EK11" s="422">
        <v>62.0</v>
      </c>
      <c r="EL11" s="422">
        <v>50.0</v>
      </c>
      <c r="EM11" s="422">
        <v>75.0</v>
      </c>
      <c r="EN11" s="422">
        <v>99.0</v>
      </c>
      <c r="EO11" s="422">
        <v>142.0</v>
      </c>
      <c r="EP11" s="422">
        <v>109.0</v>
      </c>
      <c r="EQ11" s="422">
        <v>61.0</v>
      </c>
      <c r="ER11" s="422">
        <v>91.0</v>
      </c>
      <c r="ES11" s="422">
        <v>102.0</v>
      </c>
      <c r="ET11" s="422">
        <v>133.0</v>
      </c>
      <c r="EU11" s="422">
        <v>77.0</v>
      </c>
      <c r="EV11" s="422">
        <v>157.0</v>
      </c>
      <c r="EW11" s="422">
        <v>76.0</v>
      </c>
      <c r="EX11" s="422">
        <v>78.0</v>
      </c>
      <c r="EY11" s="422">
        <v>88.0</v>
      </c>
      <c r="EZ11" s="422">
        <v>90.0</v>
      </c>
      <c r="FA11" s="422">
        <v>118.0</v>
      </c>
      <c r="FB11" s="422">
        <v>144.0</v>
      </c>
      <c r="FC11" s="422">
        <v>124.0</v>
      </c>
      <c r="FD11" s="422">
        <v>108.0</v>
      </c>
      <c r="FE11" s="422">
        <v>175.0</v>
      </c>
      <c r="FF11" s="422">
        <v>71.0</v>
      </c>
      <c r="FG11" s="422">
        <v>173.0</v>
      </c>
      <c r="FH11" s="422">
        <v>136.0</v>
      </c>
      <c r="FI11" s="422">
        <v>184.0</v>
      </c>
      <c r="FJ11" s="422">
        <v>150.0</v>
      </c>
      <c r="FK11" s="422">
        <v>77.0</v>
      </c>
      <c r="FL11" s="422">
        <v>84.0</v>
      </c>
      <c r="FM11" s="422">
        <v>130.0</v>
      </c>
      <c r="FN11" s="422">
        <v>140.0</v>
      </c>
      <c r="FO11" s="422">
        <v>151.0</v>
      </c>
      <c r="FP11" s="422">
        <v>156.0</v>
      </c>
      <c r="FQ11" s="422">
        <v>193.0</v>
      </c>
      <c r="FR11" s="422">
        <v>98.0</v>
      </c>
      <c r="FS11" s="422">
        <v>61.0</v>
      </c>
      <c r="FT11" s="422">
        <v>141.0</v>
      </c>
      <c r="FU11" s="422">
        <v>118.0</v>
      </c>
      <c r="FV11" s="422">
        <v>233.0</v>
      </c>
      <c r="FW11" s="422">
        <v>139.0</v>
      </c>
      <c r="FX11" s="422">
        <v>128.0</v>
      </c>
      <c r="FY11" s="422">
        <v>153.0</v>
      </c>
      <c r="FZ11" s="422">
        <v>79.0</v>
      </c>
      <c r="GA11" s="422">
        <v>136.0</v>
      </c>
      <c r="GB11" s="422">
        <v>114.0</v>
      </c>
      <c r="GC11" s="422">
        <v>100.0</v>
      </c>
      <c r="GD11" s="422">
        <v>120.0</v>
      </c>
      <c r="GE11" s="422">
        <v>120.0</v>
      </c>
      <c r="GF11" s="422">
        <v>90.0</v>
      </c>
      <c r="GG11" s="422">
        <v>88.0</v>
      </c>
      <c r="GH11" s="422">
        <v>97.0</v>
      </c>
      <c r="GI11" s="422">
        <v>67.0</v>
      </c>
      <c r="GJ11" s="422">
        <v>99.0</v>
      </c>
      <c r="GK11" s="422">
        <v>116.0</v>
      </c>
      <c r="GL11" s="422">
        <v>93.0</v>
      </c>
      <c r="GM11" s="422">
        <v>66.0</v>
      </c>
      <c r="GN11" s="422">
        <v>52.0</v>
      </c>
      <c r="GO11" s="422">
        <v>120.0</v>
      </c>
      <c r="GP11" s="422">
        <v>111.0</v>
      </c>
      <c r="GQ11" s="422">
        <v>124.0</v>
      </c>
      <c r="GR11" s="422">
        <v>92.0</v>
      </c>
      <c r="GS11" s="422">
        <v>149.0</v>
      </c>
      <c r="GT11" s="422">
        <v>103.0</v>
      </c>
      <c r="GU11" s="422">
        <v>83.0</v>
      </c>
      <c r="GV11" s="422">
        <v>112.0</v>
      </c>
      <c r="GW11" s="422">
        <v>135.0</v>
      </c>
      <c r="GX11" s="422">
        <v>183.0</v>
      </c>
      <c r="GY11" s="422">
        <v>241.0</v>
      </c>
      <c r="GZ11" s="422">
        <v>259.0</v>
      </c>
      <c r="HA11" s="422">
        <v>152.0</v>
      </c>
      <c r="HB11" s="422">
        <v>134.0</v>
      </c>
      <c r="HC11" s="422">
        <v>167.0</v>
      </c>
      <c r="HD11" s="422">
        <v>205.0</v>
      </c>
      <c r="HE11" s="422">
        <v>285.0</v>
      </c>
      <c r="HF11" s="422">
        <v>282.0</v>
      </c>
      <c r="HG11" s="422">
        <v>290.0</v>
      </c>
      <c r="HH11" s="422">
        <v>185.0</v>
      </c>
      <c r="HI11" s="422">
        <v>217.0</v>
      </c>
      <c r="HJ11" s="422">
        <v>268.0</v>
      </c>
      <c r="HK11" s="422">
        <v>357.0</v>
      </c>
      <c r="HL11" s="422">
        <v>548.0</v>
      </c>
      <c r="HM11" s="422">
        <v>724.0</v>
      </c>
      <c r="HN11" s="422">
        <v>631.0</v>
      </c>
      <c r="HO11" s="422">
        <v>685.0</v>
      </c>
      <c r="HP11" s="422">
        <v>690.0</v>
      </c>
      <c r="HQ11" s="422">
        <v>898.0</v>
      </c>
      <c r="HR11" s="422">
        <v>1137.0</v>
      </c>
      <c r="HS11" s="427">
        <f t="shared" si="1"/>
        <v>18413</v>
      </c>
      <c r="HT11" s="412"/>
      <c r="HU11" s="412"/>
      <c r="HV11" s="412"/>
      <c r="HW11" s="412"/>
      <c r="HX11" s="412"/>
      <c r="HY11" s="412"/>
      <c r="HZ11" s="412"/>
      <c r="IA11" s="412"/>
      <c r="IB11" s="412"/>
      <c r="IC11" s="412"/>
    </row>
    <row r="12">
      <c r="A12" s="331" t="s">
        <v>84</v>
      </c>
      <c r="B12" s="434">
        <v>0.0</v>
      </c>
      <c r="C12" s="435">
        <v>0.0</v>
      </c>
      <c r="D12" s="436">
        <v>0.0</v>
      </c>
      <c r="E12" s="437">
        <v>0.0</v>
      </c>
      <c r="F12" s="436">
        <v>0.0</v>
      </c>
      <c r="G12" s="438">
        <v>1.0</v>
      </c>
      <c r="H12" s="439">
        <v>0.0</v>
      </c>
      <c r="I12" s="440">
        <v>1.0</v>
      </c>
      <c r="J12" s="441">
        <v>3.0</v>
      </c>
      <c r="K12" s="440">
        <v>1.0</v>
      </c>
      <c r="L12" s="440">
        <v>1.0</v>
      </c>
      <c r="M12" s="442">
        <v>0.0</v>
      </c>
      <c r="N12" s="441">
        <v>4.0</v>
      </c>
      <c r="O12" s="441">
        <v>2.0</v>
      </c>
      <c r="P12" s="442">
        <v>0.0</v>
      </c>
      <c r="Q12" s="441">
        <v>2.0</v>
      </c>
      <c r="R12" s="441">
        <v>3.0</v>
      </c>
      <c r="S12" s="443">
        <v>13.0</v>
      </c>
      <c r="T12" s="444">
        <v>6.0</v>
      </c>
      <c r="U12" s="441">
        <v>4.0</v>
      </c>
      <c r="V12" s="441">
        <v>1.0</v>
      </c>
      <c r="W12" s="443">
        <v>15.0</v>
      </c>
      <c r="X12" s="443">
        <v>12.0</v>
      </c>
      <c r="Y12" s="443">
        <v>21.0</v>
      </c>
      <c r="Z12" s="444">
        <v>9.0</v>
      </c>
      <c r="AA12" s="444">
        <v>9.0</v>
      </c>
      <c r="AB12" s="445">
        <v>24.0</v>
      </c>
      <c r="AC12" s="443">
        <v>16.0</v>
      </c>
      <c r="AD12" s="443">
        <v>21.0</v>
      </c>
      <c r="AE12" s="443">
        <v>26.0</v>
      </c>
      <c r="AF12" s="446">
        <v>18.0</v>
      </c>
      <c r="AG12" s="446">
        <v>20.0</v>
      </c>
      <c r="AH12" s="446">
        <v>40.0</v>
      </c>
      <c r="AI12" s="446">
        <v>54.0</v>
      </c>
      <c r="AJ12" s="446">
        <v>22.0</v>
      </c>
      <c r="AK12" s="446">
        <v>45.0</v>
      </c>
      <c r="AL12" s="446">
        <v>37.0</v>
      </c>
      <c r="AM12" s="446">
        <v>46.0</v>
      </c>
      <c r="AN12" s="446">
        <v>58.0</v>
      </c>
      <c r="AO12" s="446">
        <v>29.0</v>
      </c>
      <c r="AP12" s="446">
        <v>85.0</v>
      </c>
      <c r="AQ12" s="446">
        <v>34.0</v>
      </c>
      <c r="AR12" s="446">
        <v>102.0</v>
      </c>
      <c r="AS12" s="422">
        <v>44.0</v>
      </c>
      <c r="AT12" s="422">
        <v>51.0</v>
      </c>
      <c r="AU12" s="422">
        <v>18.0</v>
      </c>
      <c r="AV12" s="422">
        <v>122.0</v>
      </c>
      <c r="AW12" s="422">
        <v>30.0</v>
      </c>
      <c r="AX12" s="422">
        <v>31.0</v>
      </c>
      <c r="AY12" s="422">
        <v>18.0</v>
      </c>
      <c r="AZ12" s="422">
        <v>67.0</v>
      </c>
      <c r="BA12" s="422">
        <v>70.0</v>
      </c>
      <c r="BB12" s="422">
        <v>30.0</v>
      </c>
      <c r="BC12" s="422">
        <v>41.0</v>
      </c>
      <c r="BD12" s="422">
        <v>36.0</v>
      </c>
      <c r="BE12" s="422">
        <v>33.0</v>
      </c>
      <c r="BF12" s="422">
        <v>39.0</v>
      </c>
      <c r="BG12" s="422">
        <v>26.0</v>
      </c>
      <c r="BH12" s="422">
        <v>2.0</v>
      </c>
      <c r="BI12" s="422">
        <v>51.0</v>
      </c>
      <c r="BJ12" s="422">
        <v>24.0</v>
      </c>
      <c r="BK12" s="422">
        <v>11.0</v>
      </c>
      <c r="BL12" s="422">
        <v>69.0</v>
      </c>
      <c r="BM12" s="422">
        <v>18.0</v>
      </c>
      <c r="BN12" s="422">
        <v>24.0</v>
      </c>
      <c r="BO12" s="422">
        <v>15.0</v>
      </c>
      <c r="BP12" s="422">
        <v>15.0</v>
      </c>
      <c r="BQ12" s="422">
        <v>2.0</v>
      </c>
      <c r="BR12" s="422">
        <v>27.0</v>
      </c>
      <c r="BS12" s="422">
        <v>11.0</v>
      </c>
      <c r="BT12" s="422">
        <v>12.0</v>
      </c>
      <c r="BU12" s="422">
        <v>13.0</v>
      </c>
      <c r="BV12" s="422">
        <v>17.0</v>
      </c>
      <c r="BW12" s="422">
        <v>5.0</v>
      </c>
      <c r="BX12" s="422">
        <v>40.0</v>
      </c>
      <c r="BY12" s="422">
        <v>13.0</v>
      </c>
      <c r="BZ12" s="422">
        <v>5.0</v>
      </c>
      <c r="CA12" s="422">
        <v>84.0</v>
      </c>
      <c r="CB12" s="422">
        <v>26.0</v>
      </c>
      <c r="CC12" s="422">
        <v>16.0</v>
      </c>
      <c r="CD12" s="422">
        <v>12.0</v>
      </c>
      <c r="CE12" s="422">
        <v>68.0</v>
      </c>
      <c r="CF12" s="422">
        <v>19.0</v>
      </c>
      <c r="CG12" s="422">
        <v>19.0</v>
      </c>
      <c r="CH12" s="422">
        <v>59.0</v>
      </c>
      <c r="CI12" s="422">
        <v>15.0</v>
      </c>
      <c r="CJ12" s="422">
        <v>13.0</v>
      </c>
      <c r="CK12" s="422">
        <v>1.0</v>
      </c>
      <c r="CL12" s="422">
        <v>3.0</v>
      </c>
      <c r="CM12" s="422">
        <v>5.0</v>
      </c>
      <c r="CN12" s="422">
        <v>33.0</v>
      </c>
      <c r="CO12" s="422">
        <v>18.0</v>
      </c>
      <c r="CP12" s="422">
        <v>10.0</v>
      </c>
      <c r="CQ12" s="422">
        <v>3.0</v>
      </c>
      <c r="CR12" s="422">
        <v>40.0</v>
      </c>
      <c r="CS12" s="422">
        <v>14.0</v>
      </c>
      <c r="CT12" s="422">
        <v>13.0</v>
      </c>
      <c r="CU12" s="422">
        <v>14.0</v>
      </c>
      <c r="CV12" s="422">
        <v>6.0</v>
      </c>
      <c r="CW12" s="422">
        <v>27.0</v>
      </c>
      <c r="CX12" s="422">
        <v>12.0</v>
      </c>
      <c r="CY12" s="422">
        <v>24.0</v>
      </c>
      <c r="CZ12" s="422">
        <v>14.0</v>
      </c>
      <c r="DA12" s="422">
        <v>17.0</v>
      </c>
      <c r="DB12" s="422">
        <v>8.0</v>
      </c>
      <c r="DC12" s="422">
        <v>12.0</v>
      </c>
      <c r="DD12" s="422">
        <v>9.0</v>
      </c>
      <c r="DE12" s="422">
        <v>11.0</v>
      </c>
      <c r="DF12" s="422">
        <v>8.0</v>
      </c>
      <c r="DG12" s="422">
        <v>7.0</v>
      </c>
      <c r="DH12" s="422">
        <v>19.0</v>
      </c>
      <c r="DI12" s="422">
        <v>27.0</v>
      </c>
      <c r="DJ12" s="422">
        <v>17.0</v>
      </c>
      <c r="DK12" s="422">
        <v>9.0</v>
      </c>
      <c r="DL12" s="422">
        <v>35.0</v>
      </c>
      <c r="DM12" s="422">
        <v>48.0</v>
      </c>
      <c r="DN12" s="422">
        <v>2.0</v>
      </c>
      <c r="DO12" s="422">
        <v>31.0</v>
      </c>
      <c r="DP12" s="422">
        <v>26.0</v>
      </c>
      <c r="DQ12" s="422">
        <v>107.0</v>
      </c>
      <c r="DR12" s="422">
        <v>28.0</v>
      </c>
      <c r="DS12" s="422">
        <v>46.0</v>
      </c>
      <c r="DT12" s="422">
        <v>57.0</v>
      </c>
      <c r="DU12" s="422">
        <v>35.0</v>
      </c>
      <c r="DV12" s="422">
        <v>8.0</v>
      </c>
      <c r="DW12" s="422">
        <v>75.0</v>
      </c>
      <c r="DX12" s="422">
        <v>23.0</v>
      </c>
      <c r="DY12" s="422">
        <v>28.0</v>
      </c>
      <c r="DZ12" s="422">
        <v>17.0</v>
      </c>
      <c r="EA12" s="422">
        <v>43.0</v>
      </c>
      <c r="EB12" s="422">
        <v>94.0</v>
      </c>
      <c r="EC12" s="422">
        <v>20.0</v>
      </c>
      <c r="ED12" s="422">
        <v>52.0</v>
      </c>
      <c r="EE12" s="422">
        <v>20.0</v>
      </c>
      <c r="EF12" s="422">
        <v>20.0</v>
      </c>
      <c r="EG12" s="422">
        <v>46.0</v>
      </c>
      <c r="EH12" s="422">
        <v>10.0</v>
      </c>
      <c r="EI12" s="422">
        <v>21.0</v>
      </c>
      <c r="EJ12" s="422">
        <v>34.0</v>
      </c>
      <c r="EK12" s="422">
        <v>23.0</v>
      </c>
      <c r="EL12" s="422">
        <v>22.0</v>
      </c>
      <c r="EM12" s="422">
        <v>15.0</v>
      </c>
      <c r="EN12" s="422">
        <v>13.0</v>
      </c>
      <c r="EO12" s="422">
        <v>34.0</v>
      </c>
      <c r="EP12" s="422">
        <v>24.0</v>
      </c>
      <c r="EQ12" s="422">
        <v>12.0</v>
      </c>
      <c r="ER12" s="422">
        <v>45.0</v>
      </c>
      <c r="ES12" s="422">
        <v>14.0</v>
      </c>
      <c r="ET12" s="422">
        <v>27.0</v>
      </c>
      <c r="EU12" s="422">
        <v>59.0</v>
      </c>
      <c r="EV12" s="422">
        <v>39.0</v>
      </c>
      <c r="EW12" s="422">
        <v>72.0</v>
      </c>
      <c r="EX12" s="422">
        <v>98.0</v>
      </c>
      <c r="EY12" s="422">
        <v>94.0</v>
      </c>
      <c r="EZ12" s="422">
        <v>97.0</v>
      </c>
      <c r="FA12" s="422">
        <v>89.0</v>
      </c>
      <c r="FB12" s="422">
        <v>46.0</v>
      </c>
      <c r="FC12" s="422">
        <v>54.0</v>
      </c>
      <c r="FD12" s="422">
        <v>63.0</v>
      </c>
      <c r="FE12" s="422">
        <v>64.0</v>
      </c>
      <c r="FF12" s="422">
        <v>38.0</v>
      </c>
      <c r="FG12" s="422">
        <v>39.0</v>
      </c>
      <c r="FH12" s="422">
        <v>54.0</v>
      </c>
      <c r="FI12" s="422">
        <v>43.0</v>
      </c>
      <c r="FJ12" s="422">
        <v>62.0</v>
      </c>
      <c r="FK12" s="422">
        <v>50.0</v>
      </c>
      <c r="FL12" s="422">
        <v>30.0</v>
      </c>
      <c r="FM12" s="422">
        <v>42.0</v>
      </c>
      <c r="FN12" s="422">
        <v>43.0</v>
      </c>
      <c r="FO12" s="422">
        <v>80.0</v>
      </c>
      <c r="FP12" s="422">
        <v>77.0</v>
      </c>
      <c r="FQ12" s="422">
        <v>81.0</v>
      </c>
      <c r="FR12" s="422">
        <v>46.0</v>
      </c>
      <c r="FS12" s="422">
        <v>53.0</v>
      </c>
      <c r="FT12" s="422">
        <v>32.0</v>
      </c>
      <c r="FU12" s="422">
        <v>94.0</v>
      </c>
      <c r="FV12" s="422">
        <v>92.0</v>
      </c>
      <c r="FW12" s="422">
        <v>92.0</v>
      </c>
      <c r="FX12" s="422">
        <v>96.0</v>
      </c>
      <c r="FY12" s="422">
        <v>68.0</v>
      </c>
      <c r="FZ12" s="422">
        <v>30.0</v>
      </c>
      <c r="GA12" s="422">
        <v>30.0</v>
      </c>
      <c r="GB12" s="422">
        <v>53.0</v>
      </c>
      <c r="GC12" s="422">
        <v>48.0</v>
      </c>
      <c r="GD12" s="422">
        <v>93.0</v>
      </c>
      <c r="GE12" s="422">
        <v>59.0</v>
      </c>
      <c r="GF12" s="422">
        <v>35.0</v>
      </c>
      <c r="GG12" s="422">
        <v>21.0</v>
      </c>
      <c r="GH12" s="422">
        <v>31.0</v>
      </c>
      <c r="GI12" s="422">
        <v>28.0</v>
      </c>
      <c r="GJ12" s="422">
        <v>76.0</v>
      </c>
      <c r="GK12" s="422">
        <v>57.0</v>
      </c>
      <c r="GL12" s="422">
        <v>50.0</v>
      </c>
      <c r="GM12" s="422">
        <v>73.0</v>
      </c>
      <c r="GN12" s="422">
        <v>23.0</v>
      </c>
      <c r="GO12" s="422">
        <v>28.0</v>
      </c>
      <c r="GP12" s="422">
        <v>20.0</v>
      </c>
      <c r="GQ12" s="422">
        <v>74.0</v>
      </c>
      <c r="GR12" s="422">
        <v>75.0</v>
      </c>
      <c r="GS12" s="422">
        <v>94.0</v>
      </c>
      <c r="GT12" s="422">
        <v>123.0</v>
      </c>
      <c r="GU12" s="422">
        <v>52.0</v>
      </c>
      <c r="GV12" s="422">
        <v>36.0</v>
      </c>
      <c r="GW12" s="422">
        <v>76.0</v>
      </c>
      <c r="GX12" s="422">
        <v>84.0</v>
      </c>
      <c r="GY12" s="422">
        <v>84.0</v>
      </c>
      <c r="GZ12" s="422">
        <v>167.0</v>
      </c>
      <c r="HA12" s="422">
        <v>102.0</v>
      </c>
      <c r="HB12" s="422">
        <v>200.0</v>
      </c>
      <c r="HC12" s="422">
        <v>81.0</v>
      </c>
      <c r="HD12" s="422">
        <v>140.0</v>
      </c>
      <c r="HE12" s="422">
        <v>173.0</v>
      </c>
      <c r="HF12" s="422">
        <v>196.0</v>
      </c>
      <c r="HG12" s="422">
        <v>224.0</v>
      </c>
      <c r="HH12" s="422">
        <v>168.0</v>
      </c>
      <c r="HI12" s="422">
        <v>180.0</v>
      </c>
      <c r="HJ12" s="422">
        <v>106.0</v>
      </c>
      <c r="HK12" s="422">
        <v>242.0</v>
      </c>
      <c r="HL12" s="422">
        <v>505.0</v>
      </c>
      <c r="HM12" s="422">
        <v>436.0</v>
      </c>
      <c r="HN12" s="422">
        <v>360.0</v>
      </c>
      <c r="HO12" s="422">
        <v>380.0</v>
      </c>
      <c r="HP12" s="422">
        <v>530.0</v>
      </c>
      <c r="HQ12" s="422">
        <v>334.0</v>
      </c>
      <c r="HR12" s="422">
        <v>508.0</v>
      </c>
      <c r="HS12" s="427">
        <f t="shared" si="1"/>
        <v>12154</v>
      </c>
      <c r="HT12" s="412"/>
      <c r="HU12" s="412"/>
      <c r="HV12" s="412"/>
      <c r="HW12" s="412"/>
      <c r="HX12" s="412"/>
      <c r="HY12" s="412"/>
      <c r="HZ12" s="412"/>
      <c r="IA12" s="412"/>
      <c r="IB12" s="412"/>
      <c r="IC12" s="412"/>
    </row>
    <row r="13">
      <c r="A13" s="331" t="s">
        <v>85</v>
      </c>
      <c r="B13" s="413">
        <v>0.0</v>
      </c>
      <c r="C13" s="414">
        <v>0.0</v>
      </c>
      <c r="D13" s="415">
        <v>0.0</v>
      </c>
      <c r="E13" s="416">
        <v>0.0</v>
      </c>
      <c r="F13" s="415">
        <v>0.0</v>
      </c>
      <c r="G13" s="416">
        <v>0.0</v>
      </c>
      <c r="H13" s="415">
        <v>0.0</v>
      </c>
      <c r="I13" s="447">
        <v>1.0</v>
      </c>
      <c r="J13" s="420">
        <v>1.0</v>
      </c>
      <c r="K13" s="421">
        <v>3.0</v>
      </c>
      <c r="L13" s="424">
        <v>10.0</v>
      </c>
      <c r="M13" s="421">
        <v>4.0</v>
      </c>
      <c r="N13" s="424">
        <v>12.0</v>
      </c>
      <c r="O13" s="424">
        <v>11.0</v>
      </c>
      <c r="P13" s="422">
        <v>0.0</v>
      </c>
      <c r="Q13" s="423">
        <v>6.0</v>
      </c>
      <c r="R13" s="423">
        <v>9.0</v>
      </c>
      <c r="S13" s="425">
        <v>34.0</v>
      </c>
      <c r="T13" s="424">
        <v>15.0</v>
      </c>
      <c r="U13" s="421">
        <v>5.0</v>
      </c>
      <c r="V13" s="424">
        <v>18.0</v>
      </c>
      <c r="W13" s="424">
        <v>15.0</v>
      </c>
      <c r="X13" s="424">
        <v>14.0</v>
      </c>
      <c r="Y13" s="423">
        <v>10.0</v>
      </c>
      <c r="Z13" s="424">
        <v>14.0</v>
      </c>
      <c r="AA13" s="423">
        <v>8.0</v>
      </c>
      <c r="AB13" s="424">
        <v>12.0</v>
      </c>
      <c r="AC13" s="422">
        <v>6.0</v>
      </c>
      <c r="AD13" s="422">
        <v>13.0</v>
      </c>
      <c r="AE13" s="422">
        <v>15.0</v>
      </c>
      <c r="AF13" s="426">
        <v>12.0</v>
      </c>
      <c r="AG13" s="426">
        <v>11.0</v>
      </c>
      <c r="AH13" s="426">
        <v>67.0</v>
      </c>
      <c r="AI13" s="426">
        <v>14.0</v>
      </c>
      <c r="AJ13" s="426">
        <v>18.0</v>
      </c>
      <c r="AK13" s="426">
        <v>42.0</v>
      </c>
      <c r="AL13" s="426">
        <v>32.0</v>
      </c>
      <c r="AM13" s="426">
        <v>31.0</v>
      </c>
      <c r="AN13" s="426">
        <v>29.0</v>
      </c>
      <c r="AO13" s="426">
        <v>37.0</v>
      </c>
      <c r="AP13" s="426">
        <v>22.0</v>
      </c>
      <c r="AQ13" s="426">
        <v>16.0</v>
      </c>
      <c r="AR13" s="426">
        <v>5.0</v>
      </c>
      <c r="AS13" s="422">
        <v>18.0</v>
      </c>
      <c r="AT13" s="422">
        <v>17.0</v>
      </c>
      <c r="AU13" s="422">
        <v>33.0</v>
      </c>
      <c r="AV13" s="422">
        <v>20.0</v>
      </c>
      <c r="AW13" s="422">
        <v>22.0</v>
      </c>
      <c r="AX13" s="422">
        <v>13.0</v>
      </c>
      <c r="AY13" s="422">
        <v>70.0</v>
      </c>
      <c r="AZ13" s="422">
        <v>16.0</v>
      </c>
      <c r="BA13" s="422">
        <v>32.0</v>
      </c>
      <c r="BB13" s="422">
        <v>23.0</v>
      </c>
      <c r="BC13" s="422">
        <v>19.0</v>
      </c>
      <c r="BD13" s="422">
        <v>35.0</v>
      </c>
      <c r="BE13" s="422">
        <v>14.0</v>
      </c>
      <c r="BF13" s="422">
        <v>32.0</v>
      </c>
      <c r="BG13" s="422">
        <v>18.0</v>
      </c>
      <c r="BH13" s="422">
        <v>18.0</v>
      </c>
      <c r="BI13" s="422">
        <v>34.0</v>
      </c>
      <c r="BJ13" s="422">
        <v>43.0</v>
      </c>
      <c r="BK13" s="422">
        <v>19.0</v>
      </c>
      <c r="BL13" s="422">
        <v>3.0</v>
      </c>
      <c r="BM13" s="422">
        <v>27.0</v>
      </c>
      <c r="BN13" s="422">
        <v>38.0</v>
      </c>
      <c r="BO13" s="422">
        <v>11.0</v>
      </c>
      <c r="BP13" s="422">
        <v>16.0</v>
      </c>
      <c r="BQ13" s="422">
        <v>12.0</v>
      </c>
      <c r="BR13" s="422">
        <v>10.0</v>
      </c>
      <c r="BS13" s="422">
        <v>13.0</v>
      </c>
      <c r="BT13" s="422">
        <v>11.0</v>
      </c>
      <c r="BU13" s="422">
        <v>7.0</v>
      </c>
      <c r="BV13" s="422">
        <v>8.0</v>
      </c>
      <c r="BW13" s="422">
        <v>7.0</v>
      </c>
      <c r="BX13" s="422">
        <v>6.0</v>
      </c>
      <c r="BY13" s="422">
        <v>11.0</v>
      </c>
      <c r="BZ13" s="422">
        <v>6.0</v>
      </c>
      <c r="CA13" s="422">
        <v>16.0</v>
      </c>
      <c r="CB13" s="422">
        <v>6.0</v>
      </c>
      <c r="CC13" s="422">
        <v>33.0</v>
      </c>
      <c r="CD13" s="422">
        <v>12.0</v>
      </c>
      <c r="CE13" s="422">
        <v>23.0</v>
      </c>
      <c r="CF13" s="422">
        <v>15.0</v>
      </c>
      <c r="CG13" s="422">
        <v>22.0</v>
      </c>
      <c r="CH13" s="422">
        <v>28.0</v>
      </c>
      <c r="CI13" s="422">
        <v>46.0</v>
      </c>
      <c r="CJ13" s="422">
        <v>30.0</v>
      </c>
      <c r="CK13" s="422">
        <v>35.0</v>
      </c>
      <c r="CL13" s="422">
        <v>30.0</v>
      </c>
      <c r="CM13" s="422">
        <v>52.0</v>
      </c>
      <c r="CN13" s="422">
        <v>8.0</v>
      </c>
      <c r="CO13" s="422">
        <v>54.0</v>
      </c>
      <c r="CP13" s="422">
        <v>112.0</v>
      </c>
      <c r="CQ13" s="422">
        <v>47.0</v>
      </c>
      <c r="CR13" s="422">
        <v>62.0</v>
      </c>
      <c r="CS13" s="422">
        <v>119.0</v>
      </c>
      <c r="CT13" s="422">
        <v>77.0</v>
      </c>
      <c r="CU13" s="422">
        <v>45.0</v>
      </c>
      <c r="CV13" s="422">
        <v>38.0</v>
      </c>
      <c r="CW13" s="422">
        <v>73.0</v>
      </c>
      <c r="CX13" s="422">
        <v>90.0</v>
      </c>
      <c r="CY13" s="422">
        <v>37.0</v>
      </c>
      <c r="CZ13" s="422">
        <v>39.0</v>
      </c>
      <c r="DA13" s="422">
        <v>73.0</v>
      </c>
      <c r="DB13" s="422">
        <v>62.0</v>
      </c>
      <c r="DC13" s="422">
        <v>64.0</v>
      </c>
      <c r="DD13" s="422">
        <v>75.0</v>
      </c>
      <c r="DE13" s="422">
        <v>63.0</v>
      </c>
      <c r="DF13" s="422">
        <v>44.0</v>
      </c>
      <c r="DG13" s="422">
        <v>43.0</v>
      </c>
      <c r="DH13" s="422">
        <v>48.0</v>
      </c>
      <c r="DI13" s="422">
        <v>40.0</v>
      </c>
      <c r="DJ13" s="422">
        <v>39.0</v>
      </c>
      <c r="DK13" s="422">
        <v>34.0</v>
      </c>
      <c r="DL13" s="422">
        <v>20.0</v>
      </c>
      <c r="DM13" s="422">
        <v>49.0</v>
      </c>
      <c r="DN13" s="422">
        <v>26.0</v>
      </c>
      <c r="DO13" s="422">
        <v>21.0</v>
      </c>
      <c r="DP13" s="422">
        <v>17.0</v>
      </c>
      <c r="DQ13" s="422">
        <v>10.0</v>
      </c>
      <c r="DR13" s="422">
        <v>52.0</v>
      </c>
      <c r="DS13" s="422">
        <v>24.0</v>
      </c>
      <c r="DT13" s="422">
        <v>21.0</v>
      </c>
      <c r="DU13" s="422">
        <v>16.0</v>
      </c>
      <c r="DV13" s="422">
        <v>31.0</v>
      </c>
      <c r="DW13" s="422">
        <v>9.0</v>
      </c>
      <c r="DX13" s="422">
        <v>32.0</v>
      </c>
      <c r="DY13" s="422">
        <v>22.0</v>
      </c>
      <c r="DZ13" s="422">
        <v>16.0</v>
      </c>
      <c r="EA13" s="422">
        <v>34.0</v>
      </c>
      <c r="EB13" s="422">
        <v>29.0</v>
      </c>
      <c r="EC13" s="422">
        <v>18.0</v>
      </c>
      <c r="ED13" s="422">
        <v>19.0</v>
      </c>
      <c r="EE13" s="422">
        <v>31.0</v>
      </c>
      <c r="EF13" s="422">
        <v>38.0</v>
      </c>
      <c r="EG13" s="422">
        <v>30.0</v>
      </c>
      <c r="EH13" s="422">
        <v>22.0</v>
      </c>
      <c r="EI13" s="422">
        <v>36.0</v>
      </c>
      <c r="EJ13" s="422">
        <v>16.0</v>
      </c>
      <c r="EK13" s="422">
        <v>27.0</v>
      </c>
      <c r="EL13" s="422">
        <v>33.0</v>
      </c>
      <c r="EM13" s="422">
        <v>33.0</v>
      </c>
      <c r="EN13" s="422">
        <v>29.0</v>
      </c>
      <c r="EO13" s="422">
        <v>32.0</v>
      </c>
      <c r="EP13" s="422">
        <v>22.0</v>
      </c>
      <c r="EQ13" s="422">
        <v>18.0</v>
      </c>
      <c r="ER13" s="422">
        <v>29.0</v>
      </c>
      <c r="ES13" s="422">
        <v>30.0</v>
      </c>
      <c r="ET13" s="422">
        <v>67.0</v>
      </c>
      <c r="EU13" s="422">
        <v>30.0</v>
      </c>
      <c r="EV13" s="422">
        <v>42.0</v>
      </c>
      <c r="EW13" s="422">
        <v>13.0</v>
      </c>
      <c r="EX13" s="422">
        <v>20.0</v>
      </c>
      <c r="EY13" s="422">
        <v>39.0</v>
      </c>
      <c r="EZ13" s="422">
        <v>37.0</v>
      </c>
      <c r="FA13" s="422">
        <v>39.0</v>
      </c>
      <c r="FB13" s="422">
        <v>46.0</v>
      </c>
      <c r="FC13" s="422">
        <v>31.0</v>
      </c>
      <c r="FD13" s="422">
        <v>22.0</v>
      </c>
      <c r="FE13" s="422">
        <v>31.0</v>
      </c>
      <c r="FF13" s="422">
        <v>51.0</v>
      </c>
      <c r="FG13" s="422">
        <v>43.0</v>
      </c>
      <c r="FH13" s="422">
        <v>39.0</v>
      </c>
      <c r="FI13" s="422">
        <v>54.0</v>
      </c>
      <c r="FJ13" s="422">
        <v>42.0</v>
      </c>
      <c r="FK13" s="422">
        <v>70.0</v>
      </c>
      <c r="FL13" s="422">
        <v>44.0</v>
      </c>
      <c r="FM13" s="422">
        <v>48.0</v>
      </c>
      <c r="FN13" s="422">
        <v>31.0</v>
      </c>
      <c r="FO13" s="422">
        <v>44.0</v>
      </c>
      <c r="FP13" s="422">
        <v>49.0</v>
      </c>
      <c r="FQ13" s="422">
        <v>73.0</v>
      </c>
      <c r="FR13" s="422">
        <v>67.0</v>
      </c>
      <c r="FS13" s="422">
        <v>71.0</v>
      </c>
      <c r="FT13" s="422">
        <v>50.0</v>
      </c>
      <c r="FU13" s="422">
        <v>34.0</v>
      </c>
      <c r="FV13" s="422">
        <v>47.0</v>
      </c>
      <c r="FW13" s="422">
        <v>39.0</v>
      </c>
      <c r="FX13" s="422">
        <v>34.0</v>
      </c>
      <c r="FY13" s="422">
        <v>33.0</v>
      </c>
      <c r="FZ13" s="422">
        <v>32.0</v>
      </c>
      <c r="GA13" s="422">
        <v>31.0</v>
      </c>
      <c r="GB13" s="422">
        <v>34.0</v>
      </c>
      <c r="GC13" s="422">
        <v>48.0</v>
      </c>
      <c r="GD13" s="422">
        <v>43.0</v>
      </c>
      <c r="GE13" s="422">
        <v>31.0</v>
      </c>
      <c r="GF13" s="422">
        <v>20.0</v>
      </c>
      <c r="GG13" s="422">
        <v>8.0</v>
      </c>
      <c r="GH13" s="422">
        <v>12.0</v>
      </c>
      <c r="GI13" s="422">
        <v>12.0</v>
      </c>
      <c r="GJ13" s="422">
        <v>13.0</v>
      </c>
      <c r="GK13" s="422">
        <v>28.0</v>
      </c>
      <c r="GL13" s="422">
        <v>37.0</v>
      </c>
      <c r="GM13" s="422">
        <v>18.0</v>
      </c>
      <c r="GN13" s="422">
        <v>24.0</v>
      </c>
      <c r="GO13" s="422">
        <v>17.0</v>
      </c>
      <c r="GP13" s="422">
        <v>31.0</v>
      </c>
      <c r="GQ13" s="422">
        <v>41.0</v>
      </c>
      <c r="GR13" s="422">
        <v>77.0</v>
      </c>
      <c r="GS13" s="422">
        <v>61.0</v>
      </c>
      <c r="GT13" s="422">
        <v>54.0</v>
      </c>
      <c r="GU13" s="422">
        <v>93.0</v>
      </c>
      <c r="GV13" s="422">
        <v>51.0</v>
      </c>
      <c r="GW13" s="422">
        <v>84.0</v>
      </c>
      <c r="GX13" s="422">
        <v>84.0</v>
      </c>
      <c r="GY13" s="422">
        <v>78.0</v>
      </c>
      <c r="GZ13" s="422">
        <v>104.0</v>
      </c>
      <c r="HA13" s="422">
        <v>86.0</v>
      </c>
      <c r="HB13" s="422">
        <v>57.0</v>
      </c>
      <c r="HC13" s="422">
        <v>92.0</v>
      </c>
      <c r="HD13" s="422">
        <v>87.0</v>
      </c>
      <c r="HE13" s="422">
        <v>117.0</v>
      </c>
      <c r="HF13" s="422">
        <v>140.0</v>
      </c>
      <c r="HG13" s="422">
        <v>152.0</v>
      </c>
      <c r="HH13" s="422">
        <v>127.0</v>
      </c>
      <c r="HI13" s="422">
        <v>126.0</v>
      </c>
      <c r="HJ13" s="422">
        <v>155.0</v>
      </c>
      <c r="HK13" s="422">
        <v>223.0</v>
      </c>
      <c r="HL13" s="422">
        <v>279.0</v>
      </c>
      <c r="HM13" s="422">
        <v>363.0</v>
      </c>
      <c r="HN13" s="422">
        <v>411.0</v>
      </c>
      <c r="HO13" s="422">
        <v>314.0</v>
      </c>
      <c r="HP13" s="422">
        <v>344.0</v>
      </c>
      <c r="HQ13" s="422">
        <v>349.0</v>
      </c>
      <c r="HR13" s="422">
        <v>405.0</v>
      </c>
      <c r="HS13" s="427">
        <f t="shared" si="1"/>
        <v>10253</v>
      </c>
      <c r="HT13" s="412"/>
      <c r="HU13" s="412"/>
      <c r="HV13" s="412"/>
      <c r="HW13" s="412"/>
      <c r="HX13" s="412"/>
      <c r="HY13" s="412"/>
      <c r="HZ13" s="412"/>
      <c r="IA13" s="412"/>
      <c r="IB13" s="412"/>
      <c r="IC13" s="412"/>
    </row>
    <row r="14">
      <c r="A14" s="331" t="s">
        <v>86</v>
      </c>
      <c r="B14" s="413">
        <v>0.0</v>
      </c>
      <c r="C14" s="414">
        <v>0.0</v>
      </c>
      <c r="D14" s="415">
        <v>0.0</v>
      </c>
      <c r="E14" s="416">
        <v>0.0</v>
      </c>
      <c r="F14" s="415">
        <v>0.0</v>
      </c>
      <c r="G14" s="416">
        <v>0.0</v>
      </c>
      <c r="H14" s="415">
        <v>0.0</v>
      </c>
      <c r="I14" s="414">
        <v>0.0</v>
      </c>
      <c r="J14" s="414">
        <v>0.0</v>
      </c>
      <c r="K14" s="414">
        <v>0.0</v>
      </c>
      <c r="L14" s="448">
        <v>2.0</v>
      </c>
      <c r="M14" s="422">
        <v>0.0</v>
      </c>
      <c r="N14" s="422">
        <v>0.0</v>
      </c>
      <c r="O14" s="423">
        <v>6.0</v>
      </c>
      <c r="P14" s="420">
        <v>1.0</v>
      </c>
      <c r="Q14" s="422">
        <v>0.0</v>
      </c>
      <c r="R14" s="420">
        <v>1.0</v>
      </c>
      <c r="S14" s="421">
        <v>4.0</v>
      </c>
      <c r="T14" s="421">
        <v>3.0</v>
      </c>
      <c r="U14" s="421">
        <v>4.0</v>
      </c>
      <c r="V14" s="420">
        <v>1.0</v>
      </c>
      <c r="W14" s="422">
        <v>0.0</v>
      </c>
      <c r="X14" s="423">
        <v>6.0</v>
      </c>
      <c r="Y14" s="421">
        <v>4.0</v>
      </c>
      <c r="Z14" s="421">
        <v>4.0</v>
      </c>
      <c r="AA14" s="423">
        <v>9.0</v>
      </c>
      <c r="AB14" s="421">
        <v>3.0</v>
      </c>
      <c r="AC14" s="422">
        <v>6.0</v>
      </c>
      <c r="AD14" s="422">
        <v>6.0</v>
      </c>
      <c r="AE14" s="422">
        <v>10.0</v>
      </c>
      <c r="AF14" s="422">
        <v>12.0</v>
      </c>
      <c r="AG14" s="422">
        <v>22.0</v>
      </c>
      <c r="AH14" s="422">
        <v>13.0</v>
      </c>
      <c r="AI14" s="422">
        <v>8.0</v>
      </c>
      <c r="AJ14" s="422">
        <v>10.0</v>
      </c>
      <c r="AK14" s="422">
        <v>8.0</v>
      </c>
      <c r="AL14" s="422">
        <v>10.0</v>
      </c>
      <c r="AM14" s="422">
        <v>4.0</v>
      </c>
      <c r="AN14" s="422">
        <v>6.0</v>
      </c>
      <c r="AO14" s="422">
        <v>8.0</v>
      </c>
      <c r="AP14" s="422">
        <v>4.0</v>
      </c>
      <c r="AQ14" s="422">
        <v>0.0</v>
      </c>
      <c r="AR14" s="422">
        <v>4.0</v>
      </c>
      <c r="AS14" s="422">
        <v>2.0</v>
      </c>
      <c r="AT14" s="422">
        <v>4.0</v>
      </c>
      <c r="AU14" s="422">
        <v>22.0</v>
      </c>
      <c r="AV14" s="422">
        <v>2.0</v>
      </c>
      <c r="AW14" s="422">
        <v>6.0</v>
      </c>
      <c r="AX14" s="422">
        <v>4.0</v>
      </c>
      <c r="AY14" s="422">
        <v>12.0</v>
      </c>
      <c r="AZ14" s="422">
        <v>12.0</v>
      </c>
      <c r="BA14" s="422">
        <v>14.0</v>
      </c>
      <c r="BB14" s="422">
        <v>39.0</v>
      </c>
      <c r="BC14" s="422">
        <v>50.0</v>
      </c>
      <c r="BD14" s="422">
        <v>11.0</v>
      </c>
      <c r="BE14" s="422">
        <v>37.0</v>
      </c>
      <c r="BF14" s="422">
        <v>30.0</v>
      </c>
      <c r="BG14" s="422">
        <v>4.0</v>
      </c>
      <c r="BH14" s="422">
        <v>6.0</v>
      </c>
      <c r="BI14" s="422">
        <v>6.0</v>
      </c>
      <c r="BJ14" s="422">
        <v>4.0</v>
      </c>
      <c r="BK14" s="422">
        <v>0.0</v>
      </c>
      <c r="BL14" s="422">
        <v>7.0</v>
      </c>
      <c r="BM14" s="422">
        <v>9.0</v>
      </c>
      <c r="BN14" s="422">
        <v>8.0</v>
      </c>
      <c r="BO14" s="422">
        <v>9.0</v>
      </c>
      <c r="BP14" s="422">
        <v>1.0</v>
      </c>
      <c r="BQ14" s="422">
        <v>3.0</v>
      </c>
      <c r="BR14" s="422">
        <v>4.0</v>
      </c>
      <c r="BS14" s="422">
        <v>4.0</v>
      </c>
      <c r="BT14" s="422">
        <v>2.0</v>
      </c>
      <c r="BU14" s="422">
        <v>1.0</v>
      </c>
      <c r="BV14" s="422">
        <v>1.0</v>
      </c>
      <c r="BW14" s="422">
        <v>7.0</v>
      </c>
      <c r="BX14" s="422">
        <v>2.0</v>
      </c>
      <c r="BY14" s="422">
        <v>0.0</v>
      </c>
      <c r="BZ14" s="422">
        <v>1.0</v>
      </c>
      <c r="CA14" s="422">
        <v>5.0</v>
      </c>
      <c r="CB14" s="422">
        <v>5.0</v>
      </c>
      <c r="CC14" s="422">
        <v>4.0</v>
      </c>
      <c r="CD14" s="422">
        <v>10.0</v>
      </c>
      <c r="CE14" s="422">
        <v>6.0</v>
      </c>
      <c r="CF14" s="422">
        <v>7.0</v>
      </c>
      <c r="CG14" s="422">
        <v>2.0</v>
      </c>
      <c r="CH14" s="422">
        <v>4.0</v>
      </c>
      <c r="CI14" s="422">
        <v>2.0</v>
      </c>
      <c r="CJ14" s="422">
        <v>4.0</v>
      </c>
      <c r="CK14" s="422">
        <v>0.0</v>
      </c>
      <c r="CL14" s="422">
        <v>1.0</v>
      </c>
      <c r="CM14" s="422">
        <v>5.0</v>
      </c>
      <c r="CN14" s="422">
        <v>1.0</v>
      </c>
      <c r="CO14" s="422">
        <v>0.0</v>
      </c>
      <c r="CP14" s="422">
        <v>1.0</v>
      </c>
      <c r="CQ14" s="422">
        <v>4.0</v>
      </c>
      <c r="CR14" s="422">
        <v>4.0</v>
      </c>
      <c r="CS14" s="422">
        <v>1.0</v>
      </c>
      <c r="CT14" s="422">
        <v>0.0</v>
      </c>
      <c r="CU14" s="422">
        <v>5.0</v>
      </c>
      <c r="CV14" s="422">
        <v>5.0</v>
      </c>
      <c r="CW14" s="422">
        <v>0.0</v>
      </c>
      <c r="CX14" s="422">
        <v>2.0</v>
      </c>
      <c r="CY14" s="422">
        <v>6.0</v>
      </c>
      <c r="CZ14" s="422">
        <v>1.0</v>
      </c>
      <c r="DA14" s="422">
        <v>0.0</v>
      </c>
      <c r="DB14" s="422">
        <v>2.0</v>
      </c>
      <c r="DC14" s="422">
        <v>6.0</v>
      </c>
      <c r="DD14" s="422">
        <v>3.0</v>
      </c>
      <c r="DE14" s="422">
        <v>2.0</v>
      </c>
      <c r="DF14" s="422">
        <v>2.0</v>
      </c>
      <c r="DG14" s="422">
        <v>12.0</v>
      </c>
      <c r="DH14" s="422">
        <v>2.0</v>
      </c>
      <c r="DI14" s="422">
        <v>19.0</v>
      </c>
      <c r="DJ14" s="422">
        <v>7.0</v>
      </c>
      <c r="DK14" s="422">
        <v>3.0</v>
      </c>
      <c r="DL14" s="422">
        <v>3.0</v>
      </c>
      <c r="DM14" s="422">
        <v>4.0</v>
      </c>
      <c r="DN14" s="422">
        <v>4.0</v>
      </c>
      <c r="DO14" s="422">
        <v>9.0</v>
      </c>
      <c r="DP14" s="422">
        <v>1.0</v>
      </c>
      <c r="DQ14" s="422">
        <v>0.0</v>
      </c>
      <c r="DR14" s="422">
        <v>10.0</v>
      </c>
      <c r="DS14" s="422">
        <v>4.0</v>
      </c>
      <c r="DT14" s="422">
        <v>4.0</v>
      </c>
      <c r="DU14" s="422">
        <v>2.0</v>
      </c>
      <c r="DV14" s="422">
        <v>1.0</v>
      </c>
      <c r="DW14" s="422">
        <v>2.0</v>
      </c>
      <c r="DX14" s="422">
        <v>3.0</v>
      </c>
      <c r="DY14" s="422">
        <v>0.0</v>
      </c>
      <c r="DZ14" s="422">
        <v>9.0</v>
      </c>
      <c r="EA14" s="422">
        <v>4.0</v>
      </c>
      <c r="EB14" s="422">
        <v>5.0</v>
      </c>
      <c r="EC14" s="422">
        <v>2.0</v>
      </c>
      <c r="ED14" s="422">
        <v>2.0</v>
      </c>
      <c r="EE14" s="422">
        <v>0.0</v>
      </c>
      <c r="EF14" s="422">
        <v>3.0</v>
      </c>
      <c r="EG14" s="422">
        <v>8.0</v>
      </c>
      <c r="EH14" s="422">
        <v>15.0</v>
      </c>
      <c r="EI14" s="422">
        <v>4.0</v>
      </c>
      <c r="EJ14" s="422">
        <v>1.0</v>
      </c>
      <c r="EK14" s="422">
        <v>15.0</v>
      </c>
      <c r="EL14" s="422">
        <v>13.0</v>
      </c>
      <c r="EM14" s="422">
        <v>4.0</v>
      </c>
      <c r="EN14" s="422">
        <v>9.0</v>
      </c>
      <c r="EO14" s="422">
        <v>23.0</v>
      </c>
      <c r="EP14" s="422">
        <v>19.0</v>
      </c>
      <c r="EQ14" s="422">
        <v>3.0</v>
      </c>
      <c r="ER14" s="422">
        <v>15.0</v>
      </c>
      <c r="ES14" s="422">
        <v>28.0</v>
      </c>
      <c r="ET14" s="422">
        <v>12.0</v>
      </c>
      <c r="EU14" s="422">
        <v>15.0</v>
      </c>
      <c r="EV14" s="422">
        <v>17.0</v>
      </c>
      <c r="EW14" s="422">
        <v>24.0</v>
      </c>
      <c r="EX14" s="422">
        <v>20.0</v>
      </c>
      <c r="EY14" s="422">
        <v>17.0</v>
      </c>
      <c r="EZ14" s="422">
        <v>17.0</v>
      </c>
      <c r="FA14" s="422">
        <v>29.0</v>
      </c>
      <c r="FB14" s="422">
        <v>41.0</v>
      </c>
      <c r="FC14" s="422">
        <v>53.0</v>
      </c>
      <c r="FD14" s="422">
        <v>40.0</v>
      </c>
      <c r="FE14" s="422">
        <v>48.0</v>
      </c>
      <c r="FF14" s="422">
        <v>30.0</v>
      </c>
      <c r="FG14" s="422">
        <v>75.0</v>
      </c>
      <c r="FH14" s="422">
        <v>61.0</v>
      </c>
      <c r="FI14" s="422">
        <v>46.0</v>
      </c>
      <c r="FJ14" s="422">
        <v>69.0</v>
      </c>
      <c r="FK14" s="422">
        <v>85.0</v>
      </c>
      <c r="FL14" s="422">
        <v>52.0</v>
      </c>
      <c r="FM14" s="422">
        <v>51.0</v>
      </c>
      <c r="FN14" s="422">
        <v>60.0</v>
      </c>
      <c r="FO14" s="422">
        <v>68.0</v>
      </c>
      <c r="FP14" s="422">
        <v>89.0</v>
      </c>
      <c r="FQ14" s="422">
        <v>65.0</v>
      </c>
      <c r="FR14" s="422">
        <v>86.0</v>
      </c>
      <c r="FS14" s="422">
        <v>60.0</v>
      </c>
      <c r="FT14" s="422">
        <v>93.0</v>
      </c>
      <c r="FU14" s="422">
        <v>60.0</v>
      </c>
      <c r="FV14" s="422">
        <v>71.0</v>
      </c>
      <c r="FW14" s="422">
        <v>42.0</v>
      </c>
      <c r="FX14" s="422">
        <v>45.0</v>
      </c>
      <c r="FY14" s="422">
        <v>53.0</v>
      </c>
      <c r="FZ14" s="422">
        <v>75.0</v>
      </c>
      <c r="GA14" s="422">
        <v>34.0</v>
      </c>
      <c r="GB14" s="422">
        <v>42.0</v>
      </c>
      <c r="GC14" s="422">
        <v>44.0</v>
      </c>
      <c r="GD14" s="422">
        <v>41.0</v>
      </c>
      <c r="GE14" s="422">
        <v>42.0</v>
      </c>
      <c r="GF14" s="422">
        <v>45.0</v>
      </c>
      <c r="GG14" s="422">
        <v>20.0</v>
      </c>
      <c r="GH14" s="422">
        <v>26.0</v>
      </c>
      <c r="GI14" s="422">
        <v>38.0</v>
      </c>
      <c r="GJ14" s="422">
        <v>32.0</v>
      </c>
      <c r="GK14" s="422">
        <v>39.0</v>
      </c>
      <c r="GL14" s="422">
        <v>79.0</v>
      </c>
      <c r="GM14" s="422">
        <v>55.0</v>
      </c>
      <c r="GN14" s="422">
        <v>46.0</v>
      </c>
      <c r="GO14" s="422">
        <v>41.0</v>
      </c>
      <c r="GP14" s="422">
        <v>53.0</v>
      </c>
      <c r="GQ14" s="422">
        <v>134.0</v>
      </c>
      <c r="GR14" s="422">
        <v>73.0</v>
      </c>
      <c r="GS14" s="422">
        <v>96.0</v>
      </c>
      <c r="GT14" s="422">
        <v>55.0</v>
      </c>
      <c r="GU14" s="422">
        <v>90.0</v>
      </c>
      <c r="GV14" s="422">
        <v>83.0</v>
      </c>
      <c r="GW14" s="422">
        <v>114.0</v>
      </c>
      <c r="GX14" s="422">
        <v>143.0</v>
      </c>
      <c r="GY14" s="422">
        <v>128.0</v>
      </c>
      <c r="GZ14" s="422">
        <v>151.0</v>
      </c>
      <c r="HA14" s="422">
        <v>191.0</v>
      </c>
      <c r="HB14" s="422">
        <v>150.0</v>
      </c>
      <c r="HC14" s="422">
        <v>127.0</v>
      </c>
      <c r="HD14" s="422">
        <v>194.0</v>
      </c>
      <c r="HE14" s="422">
        <v>180.0</v>
      </c>
      <c r="HF14" s="422">
        <v>228.0</v>
      </c>
      <c r="HG14" s="422">
        <v>244.0</v>
      </c>
      <c r="HH14" s="422">
        <v>223.0</v>
      </c>
      <c r="HI14" s="422">
        <v>202.0</v>
      </c>
      <c r="HJ14" s="422">
        <v>199.0</v>
      </c>
      <c r="HK14" s="422">
        <v>193.0</v>
      </c>
      <c r="HL14" s="422">
        <v>313.0</v>
      </c>
      <c r="HM14" s="422">
        <v>388.0</v>
      </c>
      <c r="HN14" s="422">
        <v>362.0</v>
      </c>
      <c r="HO14" s="422">
        <v>331.0</v>
      </c>
      <c r="HP14" s="422">
        <v>284.0</v>
      </c>
      <c r="HQ14" s="422">
        <v>318.0</v>
      </c>
      <c r="HR14" s="422">
        <v>344.0</v>
      </c>
      <c r="HS14" s="427">
        <f t="shared" si="1"/>
        <v>8759</v>
      </c>
      <c r="HT14" s="412"/>
      <c r="HU14" s="412"/>
      <c r="HV14" s="412"/>
      <c r="HW14" s="412"/>
      <c r="HX14" s="412"/>
      <c r="HY14" s="412"/>
      <c r="HZ14" s="412"/>
      <c r="IA14" s="412"/>
      <c r="IB14" s="412"/>
      <c r="IC14" s="412"/>
    </row>
    <row r="15">
      <c r="A15" s="331" t="s">
        <v>87</v>
      </c>
      <c r="B15" s="413">
        <v>0.0</v>
      </c>
      <c r="C15" s="414">
        <v>0.0</v>
      </c>
      <c r="D15" s="449">
        <v>1.0</v>
      </c>
      <c r="E15" s="428">
        <v>0.0</v>
      </c>
      <c r="F15" s="429">
        <v>1.0</v>
      </c>
      <c r="G15" s="450">
        <v>1.0</v>
      </c>
      <c r="H15" s="429">
        <v>1.0</v>
      </c>
      <c r="I15" s="422">
        <v>0.0</v>
      </c>
      <c r="J15" s="421">
        <v>3.0</v>
      </c>
      <c r="K15" s="420">
        <v>1.0</v>
      </c>
      <c r="L15" s="421">
        <v>5.0</v>
      </c>
      <c r="M15" s="421">
        <v>2.0</v>
      </c>
      <c r="N15" s="424">
        <v>12.0</v>
      </c>
      <c r="O15" s="424">
        <v>11.0</v>
      </c>
      <c r="P15" s="421">
        <v>2.0</v>
      </c>
      <c r="Q15" s="424">
        <v>13.0</v>
      </c>
      <c r="R15" s="421">
        <v>5.0</v>
      </c>
      <c r="S15" s="423">
        <v>8.0</v>
      </c>
      <c r="T15" s="424">
        <v>13.0</v>
      </c>
      <c r="U15" s="425">
        <v>22.0</v>
      </c>
      <c r="V15" s="425">
        <v>33.0</v>
      </c>
      <c r="W15" s="424">
        <v>16.0</v>
      </c>
      <c r="X15" s="424">
        <v>15.0</v>
      </c>
      <c r="Y15" s="425">
        <v>28.0</v>
      </c>
      <c r="Z15" s="425">
        <v>21.0</v>
      </c>
      <c r="AA15" s="424">
        <v>20.0</v>
      </c>
      <c r="AB15" s="425">
        <v>24.0</v>
      </c>
      <c r="AC15" s="422">
        <v>16.0</v>
      </c>
      <c r="AD15" s="422">
        <v>52.0</v>
      </c>
      <c r="AE15" s="422">
        <v>12.0</v>
      </c>
      <c r="AF15" s="426">
        <v>62.0</v>
      </c>
      <c r="AG15" s="426">
        <v>7.0</v>
      </c>
      <c r="AH15" s="426">
        <v>61.0</v>
      </c>
      <c r="AI15" s="426">
        <v>20.0</v>
      </c>
      <c r="AJ15" s="426">
        <v>39.0</v>
      </c>
      <c r="AK15" s="426">
        <v>12.0</v>
      </c>
      <c r="AL15" s="426">
        <v>29.0</v>
      </c>
      <c r="AM15" s="426">
        <v>69.0</v>
      </c>
      <c r="AN15" s="426">
        <v>23.0</v>
      </c>
      <c r="AO15" s="426">
        <v>37.0</v>
      </c>
      <c r="AP15" s="426">
        <v>12.0</v>
      </c>
      <c r="AQ15" s="426">
        <v>14.0</v>
      </c>
      <c r="AR15" s="426">
        <v>41.0</v>
      </c>
      <c r="AS15" s="422">
        <v>55.0</v>
      </c>
      <c r="AT15" s="422">
        <v>74.0</v>
      </c>
      <c r="AU15" s="422">
        <v>56.0</v>
      </c>
      <c r="AV15" s="431">
        <v>95.0</v>
      </c>
      <c r="AW15" s="422">
        <v>33.0</v>
      </c>
      <c r="AX15" s="422">
        <v>41.0</v>
      </c>
      <c r="AY15" s="422">
        <v>26.0</v>
      </c>
      <c r="AZ15" s="422">
        <v>68.0</v>
      </c>
      <c r="BA15" s="422">
        <v>23.0</v>
      </c>
      <c r="BB15" s="422">
        <v>43.0</v>
      </c>
      <c r="BC15" s="422">
        <v>63.0</v>
      </c>
      <c r="BD15" s="422">
        <v>71.0</v>
      </c>
      <c r="BE15" s="422">
        <v>49.0</v>
      </c>
      <c r="BF15" s="422">
        <v>59.0</v>
      </c>
      <c r="BG15" s="422">
        <v>43.0</v>
      </c>
      <c r="BH15" s="422">
        <v>17.0</v>
      </c>
      <c r="BI15" s="422">
        <v>40.0</v>
      </c>
      <c r="BJ15" s="422">
        <v>25.0</v>
      </c>
      <c r="BK15" s="422">
        <v>78.0</v>
      </c>
      <c r="BL15" s="422">
        <v>46.0</v>
      </c>
      <c r="BM15" s="422">
        <v>20.0</v>
      </c>
      <c r="BN15" s="422">
        <v>36.0</v>
      </c>
      <c r="BO15" s="422">
        <v>45.0</v>
      </c>
      <c r="BP15" s="422">
        <v>33.0</v>
      </c>
      <c r="BQ15" s="422">
        <v>99.0</v>
      </c>
      <c r="BR15" s="422">
        <v>22.0</v>
      </c>
      <c r="BS15" s="422">
        <v>32.0</v>
      </c>
      <c r="BT15" s="422">
        <v>44.0</v>
      </c>
      <c r="BU15" s="422">
        <v>25.0</v>
      </c>
      <c r="BV15" s="422">
        <v>16.0</v>
      </c>
      <c r="BW15" s="422">
        <v>19.0</v>
      </c>
      <c r="BX15" s="422">
        <v>6.0</v>
      </c>
      <c r="BY15" s="422">
        <v>60.0</v>
      </c>
      <c r="BZ15" s="422">
        <v>31.0</v>
      </c>
      <c r="CA15" s="422">
        <v>19.0</v>
      </c>
      <c r="CB15" s="422">
        <v>19.0</v>
      </c>
      <c r="CC15" s="422">
        <v>71.0</v>
      </c>
      <c r="CD15" s="422">
        <v>33.0</v>
      </c>
      <c r="CE15" s="422">
        <v>19.0</v>
      </c>
      <c r="CF15" s="422">
        <v>37.0</v>
      </c>
      <c r="CG15" s="422">
        <v>16.0</v>
      </c>
      <c r="CH15" s="422">
        <v>41.0</v>
      </c>
      <c r="CI15" s="422">
        <v>18.0</v>
      </c>
      <c r="CJ15" s="422">
        <v>26.0</v>
      </c>
      <c r="CK15" s="422">
        <v>25.0</v>
      </c>
      <c r="CL15" s="422">
        <v>13.0</v>
      </c>
      <c r="CM15" s="422">
        <v>36.0</v>
      </c>
      <c r="CN15" s="422">
        <v>9.0</v>
      </c>
      <c r="CO15" s="422">
        <v>10.0</v>
      </c>
      <c r="CP15" s="422">
        <v>11.0</v>
      </c>
      <c r="CQ15" s="422">
        <v>20.0</v>
      </c>
      <c r="CR15" s="422">
        <v>20.0</v>
      </c>
      <c r="CS15" s="422">
        <v>8.0</v>
      </c>
      <c r="CT15" s="422">
        <v>16.0</v>
      </c>
      <c r="CU15" s="422">
        <v>12.0</v>
      </c>
      <c r="CV15" s="422">
        <v>3.0</v>
      </c>
      <c r="CW15" s="422">
        <v>10.0</v>
      </c>
      <c r="CX15" s="422">
        <v>1.0</v>
      </c>
      <c r="CY15" s="422">
        <v>17.0</v>
      </c>
      <c r="CZ15" s="422">
        <v>0.0</v>
      </c>
      <c r="DA15" s="422">
        <v>0.0</v>
      </c>
      <c r="DB15" s="422">
        <v>11.0</v>
      </c>
      <c r="DC15" s="422">
        <v>36.0</v>
      </c>
      <c r="DD15" s="422">
        <v>11.0</v>
      </c>
      <c r="DE15" s="422">
        <v>13.0</v>
      </c>
      <c r="DF15" s="422">
        <v>13.0</v>
      </c>
      <c r="DG15" s="422">
        <v>2.0</v>
      </c>
      <c r="DH15" s="422">
        <v>4.0</v>
      </c>
      <c r="DI15" s="422">
        <v>10.0</v>
      </c>
      <c r="DJ15" s="422">
        <v>11.0</v>
      </c>
      <c r="DK15" s="422">
        <v>6.0</v>
      </c>
      <c r="DL15" s="422">
        <v>18.0</v>
      </c>
      <c r="DM15" s="422">
        <v>6.0</v>
      </c>
      <c r="DN15" s="422">
        <v>2.0</v>
      </c>
      <c r="DO15" s="422">
        <v>3.0</v>
      </c>
      <c r="DP15" s="422">
        <v>6.0</v>
      </c>
      <c r="DQ15" s="422">
        <v>5.0</v>
      </c>
      <c r="DR15" s="422">
        <v>6.0</v>
      </c>
      <c r="DS15" s="422">
        <v>3.0</v>
      </c>
      <c r="DT15" s="422">
        <v>3.0</v>
      </c>
      <c r="DU15" s="422">
        <v>0.0</v>
      </c>
      <c r="DV15" s="422">
        <v>5.0</v>
      </c>
      <c r="DW15" s="422">
        <v>9.0</v>
      </c>
      <c r="DX15" s="422">
        <v>2.0</v>
      </c>
      <c r="DY15" s="422">
        <v>5.0</v>
      </c>
      <c r="DZ15" s="422">
        <v>13.0</v>
      </c>
      <c r="EA15" s="422">
        <v>2.0</v>
      </c>
      <c r="EB15" s="422">
        <v>2.0</v>
      </c>
      <c r="EC15" s="422">
        <v>1.0</v>
      </c>
      <c r="ED15" s="422">
        <v>8.0</v>
      </c>
      <c r="EE15" s="422">
        <v>8.0</v>
      </c>
      <c r="EF15" s="422">
        <v>26.0</v>
      </c>
      <c r="EG15" s="422">
        <v>8.0</v>
      </c>
      <c r="EH15" s="422">
        <v>17.0</v>
      </c>
      <c r="EI15" s="422">
        <v>9.0</v>
      </c>
      <c r="EJ15" s="422">
        <v>22.0</v>
      </c>
      <c r="EK15" s="422">
        <v>3.0</v>
      </c>
      <c r="EL15" s="422">
        <v>18.0</v>
      </c>
      <c r="EM15" s="422">
        <v>7.0</v>
      </c>
      <c r="EN15" s="422">
        <v>29.0</v>
      </c>
      <c r="EO15" s="422">
        <v>21.0</v>
      </c>
      <c r="EP15" s="422">
        <v>10.0</v>
      </c>
      <c r="EQ15" s="422">
        <v>9.0</v>
      </c>
      <c r="ER15" s="422">
        <v>31.0</v>
      </c>
      <c r="ES15" s="422">
        <v>17.0</v>
      </c>
      <c r="ET15" s="422">
        <v>5.0</v>
      </c>
      <c r="EU15" s="422">
        <v>35.0</v>
      </c>
      <c r="EV15" s="422">
        <v>15.0</v>
      </c>
      <c r="EW15" s="422">
        <v>16.0</v>
      </c>
      <c r="EX15" s="422">
        <v>17.0</v>
      </c>
      <c r="EY15" s="422">
        <v>47.0</v>
      </c>
      <c r="EZ15" s="422">
        <v>22.0</v>
      </c>
      <c r="FA15" s="422">
        <v>39.0</v>
      </c>
      <c r="FB15" s="422">
        <v>22.0</v>
      </c>
      <c r="FC15" s="422">
        <v>35.0</v>
      </c>
      <c r="FD15" s="422">
        <v>12.0</v>
      </c>
      <c r="FE15" s="422">
        <v>18.0</v>
      </c>
      <c r="FF15" s="422">
        <v>27.0</v>
      </c>
      <c r="FG15" s="422">
        <v>31.0</v>
      </c>
      <c r="FH15" s="422">
        <v>23.0</v>
      </c>
      <c r="FI15" s="422">
        <v>21.0</v>
      </c>
      <c r="FJ15" s="422">
        <v>57.0</v>
      </c>
      <c r="FK15" s="422">
        <v>11.0</v>
      </c>
      <c r="FL15" s="422">
        <v>17.0</v>
      </c>
      <c r="FM15" s="422">
        <v>33.0</v>
      </c>
      <c r="FN15" s="422">
        <v>31.0</v>
      </c>
      <c r="FO15" s="422">
        <v>21.0</v>
      </c>
      <c r="FP15" s="422">
        <v>30.0</v>
      </c>
      <c r="FQ15" s="422">
        <v>31.0</v>
      </c>
      <c r="FR15" s="422">
        <v>24.0</v>
      </c>
      <c r="FS15" s="422">
        <v>20.0</v>
      </c>
      <c r="FT15" s="422">
        <v>44.0</v>
      </c>
      <c r="FU15" s="422">
        <v>15.0</v>
      </c>
      <c r="FV15" s="422">
        <v>28.0</v>
      </c>
      <c r="FW15" s="422">
        <v>30.0</v>
      </c>
      <c r="FX15" s="422">
        <v>44.0</v>
      </c>
      <c r="FY15" s="422">
        <v>10.0</v>
      </c>
      <c r="FZ15" s="422">
        <v>10.0</v>
      </c>
      <c r="GA15" s="422">
        <v>35.0</v>
      </c>
      <c r="GB15" s="422">
        <v>13.0</v>
      </c>
      <c r="GC15" s="422">
        <v>24.0</v>
      </c>
      <c r="GD15" s="422">
        <v>27.0</v>
      </c>
      <c r="GE15" s="422">
        <v>23.0</v>
      </c>
      <c r="GF15" s="422">
        <v>8.0</v>
      </c>
      <c r="GG15" s="422">
        <v>6.0</v>
      </c>
      <c r="GH15" s="422">
        <v>49.0</v>
      </c>
      <c r="GI15" s="422">
        <v>34.0</v>
      </c>
      <c r="GJ15" s="422">
        <v>20.0</v>
      </c>
      <c r="GK15" s="422">
        <v>47.0</v>
      </c>
      <c r="GL15" s="422">
        <v>11.0</v>
      </c>
      <c r="GM15" s="422">
        <v>16.0</v>
      </c>
      <c r="GN15" s="422">
        <v>9.0</v>
      </c>
      <c r="GO15" s="422">
        <v>60.0</v>
      </c>
      <c r="GP15" s="422">
        <v>47.0</v>
      </c>
      <c r="GQ15" s="422">
        <v>25.0</v>
      </c>
      <c r="GR15" s="422">
        <v>37.0</v>
      </c>
      <c r="GS15" s="422">
        <v>83.0</v>
      </c>
      <c r="GT15" s="422">
        <v>45.0</v>
      </c>
      <c r="GU15" s="422">
        <v>9.0</v>
      </c>
      <c r="GV15" s="422">
        <v>47.0</v>
      </c>
      <c r="GW15" s="422">
        <v>46.0</v>
      </c>
      <c r="GX15" s="422">
        <v>58.0</v>
      </c>
      <c r="GY15" s="422">
        <v>52.0</v>
      </c>
      <c r="GZ15" s="422">
        <v>63.0</v>
      </c>
      <c r="HA15" s="422">
        <v>49.0</v>
      </c>
      <c r="HB15" s="422">
        <v>28.0</v>
      </c>
      <c r="HC15" s="422">
        <v>64.0</v>
      </c>
      <c r="HD15" s="422">
        <v>69.0</v>
      </c>
      <c r="HE15" s="422">
        <v>96.0</v>
      </c>
      <c r="HF15" s="422">
        <v>101.0</v>
      </c>
      <c r="HG15" s="422">
        <v>63.0</v>
      </c>
      <c r="HH15" s="422">
        <v>62.0</v>
      </c>
      <c r="HI15" s="422">
        <v>87.0</v>
      </c>
      <c r="HJ15" s="422">
        <v>140.0</v>
      </c>
      <c r="HK15" s="422">
        <v>184.0</v>
      </c>
      <c r="HL15" s="422">
        <v>258.0</v>
      </c>
      <c r="HM15" s="422">
        <v>250.0</v>
      </c>
      <c r="HN15" s="422">
        <v>242.0</v>
      </c>
      <c r="HO15" s="422">
        <v>186.0</v>
      </c>
      <c r="HP15" s="422">
        <v>199.0</v>
      </c>
      <c r="HQ15" s="422">
        <v>342.0</v>
      </c>
      <c r="HR15" s="422">
        <v>315.0</v>
      </c>
      <c r="HS15" s="427">
        <f t="shared" si="1"/>
        <v>7688</v>
      </c>
      <c r="HT15" s="412"/>
      <c r="HU15" s="412"/>
      <c r="HV15" s="412"/>
      <c r="HW15" s="412"/>
      <c r="HX15" s="412"/>
      <c r="HY15" s="412"/>
      <c r="HZ15" s="412"/>
      <c r="IA15" s="412"/>
      <c r="IB15" s="412"/>
      <c r="IC15" s="412"/>
    </row>
    <row r="16">
      <c r="A16" s="331" t="s">
        <v>88</v>
      </c>
      <c r="B16" s="413">
        <v>0.0</v>
      </c>
      <c r="C16" s="414">
        <v>0.0</v>
      </c>
      <c r="D16" s="415">
        <v>0.0</v>
      </c>
      <c r="E16" s="416">
        <v>0.0</v>
      </c>
      <c r="F16" s="415">
        <v>0.0</v>
      </c>
      <c r="G16" s="416">
        <v>0.0</v>
      </c>
      <c r="H16" s="415">
        <v>0.0</v>
      </c>
      <c r="I16" s="447">
        <v>1.0</v>
      </c>
      <c r="J16" s="421">
        <v>2.0</v>
      </c>
      <c r="K16" s="421">
        <v>3.0</v>
      </c>
      <c r="L16" s="420">
        <v>1.0</v>
      </c>
      <c r="M16" s="420">
        <v>1.0</v>
      </c>
      <c r="N16" s="421">
        <v>3.0</v>
      </c>
      <c r="O16" s="422">
        <v>0.0</v>
      </c>
      <c r="P16" s="421">
        <v>3.0</v>
      </c>
      <c r="Q16" s="421">
        <v>3.0</v>
      </c>
      <c r="R16" s="421">
        <v>2.0</v>
      </c>
      <c r="S16" s="423">
        <v>6.0</v>
      </c>
      <c r="T16" s="421">
        <v>4.0</v>
      </c>
      <c r="U16" s="420">
        <v>1.0</v>
      </c>
      <c r="V16" s="423">
        <v>7.0</v>
      </c>
      <c r="W16" s="423">
        <v>6.0</v>
      </c>
      <c r="X16" s="423">
        <v>10.0</v>
      </c>
      <c r="Y16" s="423">
        <v>8.0</v>
      </c>
      <c r="Z16" s="423">
        <v>10.0</v>
      </c>
      <c r="AA16" s="421">
        <v>5.0</v>
      </c>
      <c r="AB16" s="421">
        <v>4.0</v>
      </c>
      <c r="AC16" s="422">
        <v>15.0</v>
      </c>
      <c r="AD16" s="422">
        <v>9.0</v>
      </c>
      <c r="AE16" s="422">
        <v>7.0</v>
      </c>
      <c r="AF16" s="422">
        <v>14.0</v>
      </c>
      <c r="AG16" s="422">
        <v>11.0</v>
      </c>
      <c r="AH16" s="422">
        <v>13.0</v>
      </c>
      <c r="AI16" s="422">
        <v>7.0</v>
      </c>
      <c r="AJ16" s="422">
        <v>12.0</v>
      </c>
      <c r="AK16" s="422">
        <v>12.0</v>
      </c>
      <c r="AL16" s="422">
        <v>14.0</v>
      </c>
      <c r="AM16" s="422">
        <v>15.0</v>
      </c>
      <c r="AN16" s="422">
        <v>11.0</v>
      </c>
      <c r="AO16" s="422">
        <v>1.0</v>
      </c>
      <c r="AP16" s="422">
        <v>4.0</v>
      </c>
      <c r="AQ16" s="422">
        <v>9.0</v>
      </c>
      <c r="AR16" s="422">
        <v>9.0</v>
      </c>
      <c r="AS16" s="422">
        <v>3.0</v>
      </c>
      <c r="AT16" s="422">
        <v>5.0</v>
      </c>
      <c r="AU16" s="422">
        <v>8.0</v>
      </c>
      <c r="AV16" s="422">
        <v>4.0</v>
      </c>
      <c r="AW16" s="422">
        <v>3.0</v>
      </c>
      <c r="AX16" s="422">
        <v>4.0</v>
      </c>
      <c r="AY16" s="422">
        <v>6.0</v>
      </c>
      <c r="AZ16" s="422">
        <v>3.0</v>
      </c>
      <c r="BA16" s="422">
        <v>9.0</v>
      </c>
      <c r="BB16" s="422">
        <v>23.0</v>
      </c>
      <c r="BC16" s="422">
        <v>2.0</v>
      </c>
      <c r="BD16" s="422">
        <v>3.0</v>
      </c>
      <c r="BE16" s="422">
        <v>9.0</v>
      </c>
      <c r="BF16" s="422">
        <v>3.0</v>
      </c>
      <c r="BG16" s="422">
        <v>1.0</v>
      </c>
      <c r="BH16" s="422">
        <v>8.0</v>
      </c>
      <c r="BI16" s="422">
        <v>4.0</v>
      </c>
      <c r="BJ16" s="422">
        <v>9.0</v>
      </c>
      <c r="BK16" s="422">
        <v>13.0</v>
      </c>
      <c r="BL16" s="422">
        <v>3.0</v>
      </c>
      <c r="BM16" s="422">
        <v>0.0</v>
      </c>
      <c r="BN16" s="422">
        <v>2.0</v>
      </c>
      <c r="BO16" s="422">
        <v>2.0</v>
      </c>
      <c r="BP16" s="422">
        <v>0.0</v>
      </c>
      <c r="BQ16" s="422">
        <v>1.0</v>
      </c>
      <c r="BR16" s="422">
        <v>0.0</v>
      </c>
      <c r="BS16" s="422">
        <v>0.0</v>
      </c>
      <c r="BT16" s="422">
        <v>0.0</v>
      </c>
      <c r="BU16" s="422">
        <v>2.0</v>
      </c>
      <c r="BV16" s="422">
        <v>0.0</v>
      </c>
      <c r="BW16" s="422">
        <v>1.0</v>
      </c>
      <c r="BX16" s="422">
        <v>0.0</v>
      </c>
      <c r="BY16" s="422">
        <v>0.0</v>
      </c>
      <c r="BZ16" s="422">
        <v>0.0</v>
      </c>
      <c r="CA16" s="422">
        <v>0.0</v>
      </c>
      <c r="CB16" s="422">
        <v>1.0</v>
      </c>
      <c r="CC16" s="422">
        <v>1.0</v>
      </c>
      <c r="CD16" s="422">
        <v>1.0</v>
      </c>
      <c r="CE16" s="422">
        <v>2.0</v>
      </c>
      <c r="CF16" s="422">
        <v>0.0</v>
      </c>
      <c r="CG16" s="422">
        <v>0.0</v>
      </c>
      <c r="CH16" s="422">
        <v>0.0</v>
      </c>
      <c r="CI16" s="422">
        <v>2.0</v>
      </c>
      <c r="CJ16" s="422">
        <v>2.0</v>
      </c>
      <c r="CK16" s="422">
        <v>0.0</v>
      </c>
      <c r="CL16" s="422">
        <v>5.0</v>
      </c>
      <c r="CM16" s="422">
        <v>0.0</v>
      </c>
      <c r="CN16" s="422">
        <v>0.0</v>
      </c>
      <c r="CO16" s="422">
        <v>1.0</v>
      </c>
      <c r="CP16" s="422">
        <v>0.0</v>
      </c>
      <c r="CQ16" s="422">
        <v>0.0</v>
      </c>
      <c r="CR16" s="422">
        <v>1.0</v>
      </c>
      <c r="CS16" s="422">
        <v>2.0</v>
      </c>
      <c r="CT16" s="422">
        <v>5.0</v>
      </c>
      <c r="CU16" s="422">
        <v>11.0</v>
      </c>
      <c r="CV16" s="422">
        <v>5.0</v>
      </c>
      <c r="CW16" s="422">
        <v>2.0</v>
      </c>
      <c r="CX16" s="422">
        <v>8.0</v>
      </c>
      <c r="CY16" s="422">
        <v>16.0</v>
      </c>
      <c r="CZ16" s="422">
        <v>20.0</v>
      </c>
      <c r="DA16" s="422">
        <v>14.0</v>
      </c>
      <c r="DB16" s="422">
        <v>13.0</v>
      </c>
      <c r="DC16" s="422">
        <v>19.0</v>
      </c>
      <c r="DD16" s="422">
        <v>12.0</v>
      </c>
      <c r="DE16" s="422">
        <v>13.0</v>
      </c>
      <c r="DF16" s="422">
        <v>7.0</v>
      </c>
      <c r="DG16" s="422">
        <v>13.0</v>
      </c>
      <c r="DH16" s="422">
        <v>8.0</v>
      </c>
      <c r="DI16" s="422">
        <v>8.0</v>
      </c>
      <c r="DJ16" s="422">
        <v>12.0</v>
      </c>
      <c r="DK16" s="422">
        <v>12.0</v>
      </c>
      <c r="DL16" s="422">
        <v>14.0</v>
      </c>
      <c r="DM16" s="422">
        <v>18.0</v>
      </c>
      <c r="DN16" s="422">
        <v>14.0</v>
      </c>
      <c r="DO16" s="422">
        <v>12.0</v>
      </c>
      <c r="DP16" s="422">
        <v>2.0</v>
      </c>
      <c r="DQ16" s="422">
        <v>20.0</v>
      </c>
      <c r="DR16" s="422">
        <v>13.0</v>
      </c>
      <c r="DS16" s="422">
        <v>12.0</v>
      </c>
      <c r="DT16" s="422">
        <v>40.0</v>
      </c>
      <c r="DU16" s="422">
        <v>27.0</v>
      </c>
      <c r="DV16" s="422">
        <v>13.0</v>
      </c>
      <c r="DW16" s="422">
        <v>17.0</v>
      </c>
      <c r="DX16" s="422">
        <v>27.0</v>
      </c>
      <c r="DY16" s="422">
        <v>7.0</v>
      </c>
      <c r="DZ16" s="422">
        <v>16.0</v>
      </c>
      <c r="EA16" s="422">
        <v>9.0</v>
      </c>
      <c r="EB16" s="422">
        <v>46.0</v>
      </c>
      <c r="EC16" s="422">
        <v>62.0</v>
      </c>
      <c r="ED16" s="422">
        <v>12.0</v>
      </c>
      <c r="EE16" s="422">
        <v>9.0</v>
      </c>
      <c r="EF16" s="422">
        <v>36.0</v>
      </c>
      <c r="EG16" s="422">
        <v>18.0</v>
      </c>
      <c r="EH16" s="422">
        <v>25.0</v>
      </c>
      <c r="EI16" s="422">
        <v>17.0</v>
      </c>
      <c r="EJ16" s="422">
        <v>22.0</v>
      </c>
      <c r="EK16" s="422">
        <v>8.0</v>
      </c>
      <c r="EL16" s="422">
        <v>17.0</v>
      </c>
      <c r="EM16" s="422">
        <v>20.0</v>
      </c>
      <c r="EN16" s="422">
        <v>7.0</v>
      </c>
      <c r="EO16" s="422">
        <v>21.0</v>
      </c>
      <c r="EP16" s="422">
        <v>12.0</v>
      </c>
      <c r="EQ16" s="422">
        <v>6.0</v>
      </c>
      <c r="ER16" s="422">
        <v>19.0</v>
      </c>
      <c r="ES16" s="422">
        <v>23.0</v>
      </c>
      <c r="ET16" s="422">
        <v>45.0</v>
      </c>
      <c r="EU16" s="422">
        <v>28.0</v>
      </c>
      <c r="EV16" s="422">
        <v>26.0</v>
      </c>
      <c r="EW16" s="422">
        <v>23.0</v>
      </c>
      <c r="EX16" s="422">
        <v>42.0</v>
      </c>
      <c r="EY16" s="422">
        <v>41.0</v>
      </c>
      <c r="EZ16" s="422">
        <v>32.0</v>
      </c>
      <c r="FA16" s="422">
        <v>33.0</v>
      </c>
      <c r="FB16" s="422">
        <v>35.0</v>
      </c>
      <c r="FC16" s="422">
        <v>44.0</v>
      </c>
      <c r="FD16" s="422">
        <v>28.0</v>
      </c>
      <c r="FE16" s="422">
        <v>37.0</v>
      </c>
      <c r="FF16" s="422">
        <v>16.0</v>
      </c>
      <c r="FG16" s="422">
        <v>22.0</v>
      </c>
      <c r="FH16" s="422">
        <v>46.0</v>
      </c>
      <c r="FI16" s="422">
        <v>39.0</v>
      </c>
      <c r="FJ16" s="422">
        <v>36.0</v>
      </c>
      <c r="FK16" s="422">
        <v>38.0</v>
      </c>
      <c r="FL16" s="422">
        <v>37.0</v>
      </c>
      <c r="FM16" s="422">
        <v>39.0</v>
      </c>
      <c r="FN16" s="422">
        <v>33.0</v>
      </c>
      <c r="FO16" s="422">
        <v>26.0</v>
      </c>
      <c r="FP16" s="422">
        <v>46.0</v>
      </c>
      <c r="FQ16" s="422">
        <v>32.0</v>
      </c>
      <c r="FR16" s="422">
        <v>45.0</v>
      </c>
      <c r="FS16" s="422">
        <v>21.0</v>
      </c>
      <c r="FT16" s="422">
        <v>59.0</v>
      </c>
      <c r="FU16" s="422">
        <v>49.0</v>
      </c>
      <c r="FV16" s="422">
        <v>33.0</v>
      </c>
      <c r="FW16" s="422">
        <v>70.0</v>
      </c>
      <c r="FX16" s="422">
        <v>42.0</v>
      </c>
      <c r="FY16" s="422">
        <v>30.0</v>
      </c>
      <c r="FZ16" s="422">
        <v>32.0</v>
      </c>
      <c r="GA16" s="422">
        <v>26.0</v>
      </c>
      <c r="GB16" s="422">
        <v>46.0</v>
      </c>
      <c r="GC16" s="422">
        <v>32.0</v>
      </c>
      <c r="GD16" s="422">
        <v>92.0</v>
      </c>
      <c r="GE16" s="422">
        <v>58.0</v>
      </c>
      <c r="GF16" s="422">
        <v>33.0</v>
      </c>
      <c r="GG16" s="422">
        <v>23.0</v>
      </c>
      <c r="GH16" s="422">
        <v>16.0</v>
      </c>
      <c r="GI16" s="422">
        <v>22.0</v>
      </c>
      <c r="GJ16" s="422">
        <v>17.0</v>
      </c>
      <c r="GK16" s="422">
        <v>46.0</v>
      </c>
      <c r="GL16" s="422">
        <v>39.0</v>
      </c>
      <c r="GM16" s="422">
        <v>33.0</v>
      </c>
      <c r="GN16" s="422">
        <v>41.0</v>
      </c>
      <c r="GO16" s="422">
        <v>20.0</v>
      </c>
      <c r="GP16" s="422">
        <v>34.0</v>
      </c>
      <c r="GQ16" s="422">
        <v>41.0</v>
      </c>
      <c r="GR16" s="422">
        <v>47.0</v>
      </c>
      <c r="GS16" s="422">
        <v>69.0</v>
      </c>
      <c r="GT16" s="422">
        <v>62.0</v>
      </c>
      <c r="GU16" s="422">
        <v>58.0</v>
      </c>
      <c r="GV16" s="422">
        <v>30.0</v>
      </c>
      <c r="GW16" s="422">
        <v>24.0</v>
      </c>
      <c r="GX16" s="422">
        <v>62.0</v>
      </c>
      <c r="GY16" s="422">
        <v>55.0</v>
      </c>
      <c r="GZ16" s="422">
        <v>72.0</v>
      </c>
      <c r="HA16" s="422">
        <v>70.0</v>
      </c>
      <c r="HB16" s="422">
        <v>73.0</v>
      </c>
      <c r="HC16" s="422">
        <v>115.0</v>
      </c>
      <c r="HD16" s="422">
        <v>94.0</v>
      </c>
      <c r="HE16" s="422">
        <v>107.0</v>
      </c>
      <c r="HF16" s="422">
        <v>218.0</v>
      </c>
      <c r="HG16" s="422">
        <v>141.0</v>
      </c>
      <c r="HH16" s="422">
        <v>141.0</v>
      </c>
      <c r="HI16" s="422">
        <v>142.0</v>
      </c>
      <c r="HJ16" s="422">
        <v>137.0</v>
      </c>
      <c r="HK16" s="422">
        <v>141.0</v>
      </c>
      <c r="HL16" s="422">
        <v>256.0</v>
      </c>
      <c r="HM16" s="422">
        <v>368.0</v>
      </c>
      <c r="HN16" s="422">
        <v>347.0</v>
      </c>
      <c r="HO16" s="422">
        <v>315.0</v>
      </c>
      <c r="HP16" s="422">
        <v>334.0</v>
      </c>
      <c r="HQ16" s="422">
        <v>391.0</v>
      </c>
      <c r="HR16" s="422">
        <v>319.0</v>
      </c>
      <c r="HS16" s="427">
        <f t="shared" si="1"/>
        <v>7243</v>
      </c>
      <c r="HT16" s="412"/>
      <c r="HU16" s="412"/>
      <c r="HV16" s="412"/>
      <c r="HW16" s="412"/>
      <c r="HX16" s="412"/>
      <c r="HY16" s="412"/>
      <c r="HZ16" s="412"/>
      <c r="IA16" s="412"/>
      <c r="IB16" s="412"/>
      <c r="IC16" s="412"/>
    </row>
    <row r="17">
      <c r="A17" s="331" t="s">
        <v>89</v>
      </c>
      <c r="B17" s="413">
        <v>0.0</v>
      </c>
      <c r="C17" s="414">
        <v>0.0</v>
      </c>
      <c r="D17" s="415">
        <v>0.0</v>
      </c>
      <c r="E17" s="416">
        <v>0.0</v>
      </c>
      <c r="F17" s="415">
        <v>0.0</v>
      </c>
      <c r="G17" s="416">
        <v>0.0</v>
      </c>
      <c r="H17" s="415">
        <v>0.0</v>
      </c>
      <c r="I17" s="414">
        <v>0.0</v>
      </c>
      <c r="J17" s="414">
        <v>0.0</v>
      </c>
      <c r="K17" s="414">
        <v>0.0</v>
      </c>
      <c r="L17" s="414">
        <v>0.0</v>
      </c>
      <c r="M17" s="414">
        <v>0.0</v>
      </c>
      <c r="N17" s="414">
        <v>0.0</v>
      </c>
      <c r="O17" s="451">
        <v>8.0</v>
      </c>
      <c r="P17" s="422">
        <v>0.0</v>
      </c>
      <c r="Q17" s="421">
        <v>3.0</v>
      </c>
      <c r="R17" s="421">
        <v>3.0</v>
      </c>
      <c r="S17" s="421">
        <v>4.0</v>
      </c>
      <c r="T17" s="422">
        <v>0.0</v>
      </c>
      <c r="U17" s="421">
        <v>3.0</v>
      </c>
      <c r="V17" s="420">
        <v>1.0</v>
      </c>
      <c r="W17" s="421">
        <v>5.0</v>
      </c>
      <c r="X17" s="421">
        <v>4.0</v>
      </c>
      <c r="Y17" s="421">
        <v>2.0</v>
      </c>
      <c r="Z17" s="421">
        <v>4.0</v>
      </c>
      <c r="AA17" s="423">
        <v>10.0</v>
      </c>
      <c r="AB17" s="425">
        <v>25.0</v>
      </c>
      <c r="AC17" s="422">
        <v>4.0</v>
      </c>
      <c r="AD17" s="422">
        <v>8.0</v>
      </c>
      <c r="AE17" s="421">
        <v>73.0</v>
      </c>
      <c r="AF17" s="426">
        <v>42.0</v>
      </c>
      <c r="AG17" s="426">
        <v>25.0</v>
      </c>
      <c r="AH17" s="426">
        <v>17.0</v>
      </c>
      <c r="AI17" s="426">
        <v>4.0</v>
      </c>
      <c r="AJ17" s="426">
        <v>19.0</v>
      </c>
      <c r="AK17" s="426">
        <v>13.0</v>
      </c>
      <c r="AL17" s="426">
        <v>3.0</v>
      </c>
      <c r="AM17" s="426">
        <v>10.0</v>
      </c>
      <c r="AN17" s="426">
        <v>23.0</v>
      </c>
      <c r="AO17" s="426">
        <v>23.0</v>
      </c>
      <c r="AP17" s="426">
        <v>9.0</v>
      </c>
      <c r="AQ17" s="426">
        <v>7.0</v>
      </c>
      <c r="AR17" s="426">
        <v>7.0</v>
      </c>
      <c r="AS17" s="422">
        <v>8.0</v>
      </c>
      <c r="AT17" s="422">
        <v>20.0</v>
      </c>
      <c r="AU17" s="422">
        <v>11.0</v>
      </c>
      <c r="AV17" s="422">
        <v>8.0</v>
      </c>
      <c r="AW17" s="422">
        <v>15.0</v>
      </c>
      <c r="AX17" s="422">
        <v>17.0</v>
      </c>
      <c r="AY17" s="422">
        <v>14.0</v>
      </c>
      <c r="AZ17" s="422">
        <v>8.0</v>
      </c>
      <c r="BA17" s="422">
        <v>11.0</v>
      </c>
      <c r="BB17" s="422">
        <v>3.0</v>
      </c>
      <c r="BC17" s="422">
        <v>4.0</v>
      </c>
      <c r="BD17" s="422">
        <v>5.0</v>
      </c>
      <c r="BE17" s="422">
        <v>35.0</v>
      </c>
      <c r="BF17" s="422">
        <v>19.0</v>
      </c>
      <c r="BG17" s="422">
        <v>7.0</v>
      </c>
      <c r="BH17" s="422">
        <v>6.0</v>
      </c>
      <c r="BI17" s="422">
        <v>4.0</v>
      </c>
      <c r="BJ17" s="422">
        <v>3.0</v>
      </c>
      <c r="BK17" s="422">
        <v>0.0</v>
      </c>
      <c r="BL17" s="422">
        <v>4.0</v>
      </c>
      <c r="BM17" s="422">
        <v>0.0</v>
      </c>
      <c r="BN17" s="422">
        <v>5.0</v>
      </c>
      <c r="BO17" s="422">
        <v>5.0</v>
      </c>
      <c r="BP17" s="422">
        <v>1.0</v>
      </c>
      <c r="BQ17" s="422">
        <v>2.0</v>
      </c>
      <c r="BR17" s="422">
        <v>3.0</v>
      </c>
      <c r="BS17" s="422">
        <v>0.0</v>
      </c>
      <c r="BT17" s="422">
        <v>0.0</v>
      </c>
      <c r="BU17" s="422">
        <v>1.0</v>
      </c>
      <c r="BV17" s="422">
        <v>3.0</v>
      </c>
      <c r="BW17" s="422">
        <v>1.0</v>
      </c>
      <c r="BX17" s="422">
        <v>0.0</v>
      </c>
      <c r="BY17" s="422">
        <v>0.0</v>
      </c>
      <c r="BZ17" s="422">
        <v>1.0</v>
      </c>
      <c r="CA17" s="422">
        <v>1.0</v>
      </c>
      <c r="CB17" s="422">
        <v>3.0</v>
      </c>
      <c r="CC17" s="422">
        <v>2.0</v>
      </c>
      <c r="CD17" s="422">
        <v>1.0</v>
      </c>
      <c r="CE17" s="422">
        <v>1.0</v>
      </c>
      <c r="CF17" s="422">
        <v>1.0</v>
      </c>
      <c r="CG17" s="422">
        <v>0.0</v>
      </c>
      <c r="CH17" s="422">
        <v>1.0</v>
      </c>
      <c r="CI17" s="422">
        <v>0.0</v>
      </c>
      <c r="CJ17" s="422">
        <v>0.0</v>
      </c>
      <c r="CK17" s="422">
        <v>0.0</v>
      </c>
      <c r="CL17" s="422">
        <v>0.0</v>
      </c>
      <c r="CM17" s="422">
        <v>0.0</v>
      </c>
      <c r="CN17" s="422">
        <v>1.0</v>
      </c>
      <c r="CO17" s="422">
        <v>1.0</v>
      </c>
      <c r="CP17" s="422">
        <v>4.0</v>
      </c>
      <c r="CQ17" s="422">
        <v>2.0</v>
      </c>
      <c r="CR17" s="422">
        <v>0.0</v>
      </c>
      <c r="CS17" s="422">
        <v>0.0</v>
      </c>
      <c r="CT17" s="422">
        <v>1.0</v>
      </c>
      <c r="CU17" s="422">
        <v>1.0</v>
      </c>
      <c r="CV17" s="422">
        <v>3.0</v>
      </c>
      <c r="CW17" s="422">
        <v>2.0</v>
      </c>
      <c r="CX17" s="422">
        <v>2.0</v>
      </c>
      <c r="CY17" s="422">
        <v>4.0</v>
      </c>
      <c r="CZ17" s="422">
        <v>12.0</v>
      </c>
      <c r="DA17" s="422">
        <v>0.0</v>
      </c>
      <c r="DB17" s="422">
        <v>1.0</v>
      </c>
      <c r="DC17" s="422">
        <v>3.0</v>
      </c>
      <c r="DD17" s="422">
        <v>11.0</v>
      </c>
      <c r="DE17" s="422">
        <v>3.0</v>
      </c>
      <c r="DF17" s="422">
        <v>5.0</v>
      </c>
      <c r="DG17" s="422">
        <v>3.0</v>
      </c>
      <c r="DH17" s="422">
        <v>0.0</v>
      </c>
      <c r="DI17" s="422">
        <v>0.0</v>
      </c>
      <c r="DJ17" s="422">
        <v>1.0</v>
      </c>
      <c r="DK17" s="422">
        <v>8.0</v>
      </c>
      <c r="DL17" s="422">
        <v>0.0</v>
      </c>
      <c r="DM17" s="422">
        <v>5.0</v>
      </c>
      <c r="DN17" s="422">
        <v>3.0</v>
      </c>
      <c r="DO17" s="422">
        <v>0.0</v>
      </c>
      <c r="DP17" s="422">
        <v>3.0</v>
      </c>
      <c r="DQ17" s="422">
        <v>4.0</v>
      </c>
      <c r="DR17" s="422">
        <v>2.0</v>
      </c>
      <c r="DS17" s="422">
        <v>1.0</v>
      </c>
      <c r="DT17" s="422">
        <v>0.0</v>
      </c>
      <c r="DU17" s="422">
        <v>2.0</v>
      </c>
      <c r="DV17" s="422">
        <v>3.0</v>
      </c>
      <c r="DW17" s="422">
        <v>1.0</v>
      </c>
      <c r="DX17" s="422">
        <v>5.0</v>
      </c>
      <c r="DY17" s="422">
        <v>3.0</v>
      </c>
      <c r="DZ17" s="422">
        <v>1.0</v>
      </c>
      <c r="EA17" s="422">
        <v>2.0</v>
      </c>
      <c r="EB17" s="422">
        <v>0.0</v>
      </c>
      <c r="EC17" s="422">
        <v>0.0</v>
      </c>
      <c r="ED17" s="422">
        <v>6.0</v>
      </c>
      <c r="EE17" s="422">
        <v>5.0</v>
      </c>
      <c r="EF17" s="422">
        <v>6.0</v>
      </c>
      <c r="EG17" s="422">
        <v>0.0</v>
      </c>
      <c r="EH17" s="422">
        <v>4.0</v>
      </c>
      <c r="EI17" s="422">
        <v>3.0</v>
      </c>
      <c r="EJ17" s="422">
        <v>4.0</v>
      </c>
      <c r="EK17" s="422">
        <v>0.0</v>
      </c>
      <c r="EL17" s="422">
        <v>2.0</v>
      </c>
      <c r="EM17" s="422">
        <v>1.0</v>
      </c>
      <c r="EN17" s="422">
        <v>9.0</v>
      </c>
      <c r="EO17" s="422">
        <v>3.0</v>
      </c>
      <c r="EP17" s="422">
        <v>10.0</v>
      </c>
      <c r="EQ17" s="422">
        <v>1.0</v>
      </c>
      <c r="ER17" s="422">
        <v>4.0</v>
      </c>
      <c r="ES17" s="422">
        <v>10.0</v>
      </c>
      <c r="ET17" s="422">
        <v>9.0</v>
      </c>
      <c r="EU17" s="422">
        <v>17.0</v>
      </c>
      <c r="EV17" s="422">
        <v>11.0</v>
      </c>
      <c r="EW17" s="422">
        <v>9.0</v>
      </c>
      <c r="EX17" s="422">
        <v>9.0</v>
      </c>
      <c r="EY17" s="422">
        <v>3.0</v>
      </c>
      <c r="EZ17" s="422">
        <v>5.0</v>
      </c>
      <c r="FA17" s="422">
        <v>11.0</v>
      </c>
      <c r="FB17" s="422">
        <v>8.0</v>
      </c>
      <c r="FC17" s="422">
        <v>24.0</v>
      </c>
      <c r="FD17" s="422">
        <v>5.0</v>
      </c>
      <c r="FE17" s="422">
        <v>12.0</v>
      </c>
      <c r="FF17" s="422">
        <v>34.0</v>
      </c>
      <c r="FG17" s="422">
        <v>7.0</v>
      </c>
      <c r="FH17" s="422">
        <v>14.0</v>
      </c>
      <c r="FI17" s="422">
        <v>22.0</v>
      </c>
      <c r="FJ17" s="422">
        <v>11.0</v>
      </c>
      <c r="FK17" s="422">
        <v>13.0</v>
      </c>
      <c r="FL17" s="422">
        <v>28.0</v>
      </c>
      <c r="FM17" s="422">
        <v>17.0</v>
      </c>
      <c r="FN17" s="422">
        <v>17.0</v>
      </c>
      <c r="FO17" s="422">
        <v>21.0</v>
      </c>
      <c r="FP17" s="422">
        <v>31.0</v>
      </c>
      <c r="FQ17" s="422">
        <v>18.0</v>
      </c>
      <c r="FR17" s="422">
        <v>6.0</v>
      </c>
      <c r="FS17" s="422">
        <v>27.0</v>
      </c>
      <c r="FT17" s="422">
        <v>30.0</v>
      </c>
      <c r="FU17" s="422">
        <v>23.0</v>
      </c>
      <c r="FV17" s="422">
        <v>24.0</v>
      </c>
      <c r="FW17" s="422">
        <v>38.0</v>
      </c>
      <c r="FX17" s="422">
        <v>23.0</v>
      </c>
      <c r="FY17" s="422">
        <v>22.0</v>
      </c>
      <c r="FZ17" s="422">
        <v>20.0</v>
      </c>
      <c r="GA17" s="422">
        <v>35.0</v>
      </c>
      <c r="GB17" s="422">
        <v>16.0</v>
      </c>
      <c r="GC17" s="422">
        <v>33.0</v>
      </c>
      <c r="GD17" s="422">
        <v>11.0</v>
      </c>
      <c r="GE17" s="422">
        <v>13.0</v>
      </c>
      <c r="GF17" s="422">
        <v>19.0</v>
      </c>
      <c r="GG17" s="422">
        <v>15.0</v>
      </c>
      <c r="GH17" s="422">
        <v>8.0</v>
      </c>
      <c r="GI17" s="422">
        <v>14.0</v>
      </c>
      <c r="GJ17" s="422">
        <v>20.0</v>
      </c>
      <c r="GK17" s="422">
        <v>15.0</v>
      </c>
      <c r="GL17" s="422">
        <v>54.0</v>
      </c>
      <c r="GM17" s="422">
        <v>21.0</v>
      </c>
      <c r="GN17" s="422">
        <v>24.0</v>
      </c>
      <c r="GO17" s="422">
        <v>22.0</v>
      </c>
      <c r="GP17" s="422">
        <v>35.0</v>
      </c>
      <c r="GQ17" s="422">
        <v>15.0</v>
      </c>
      <c r="GR17" s="422">
        <v>42.0</v>
      </c>
      <c r="GS17" s="422">
        <v>35.0</v>
      </c>
      <c r="GT17" s="422">
        <v>26.0</v>
      </c>
      <c r="GU17" s="422">
        <v>21.0</v>
      </c>
      <c r="GV17" s="422">
        <v>13.0</v>
      </c>
      <c r="GW17" s="422">
        <v>54.0</v>
      </c>
      <c r="GX17" s="422">
        <v>41.0</v>
      </c>
      <c r="GY17" s="422">
        <v>162.0</v>
      </c>
      <c r="GZ17" s="422">
        <v>166.0</v>
      </c>
      <c r="HA17" s="422">
        <v>72.0</v>
      </c>
      <c r="HB17" s="422">
        <v>152.0</v>
      </c>
      <c r="HC17" s="422">
        <v>120.0</v>
      </c>
      <c r="HD17" s="422">
        <v>78.0</v>
      </c>
      <c r="HE17" s="422">
        <v>179.0</v>
      </c>
      <c r="HF17" s="422">
        <v>218.0</v>
      </c>
      <c r="HG17" s="422">
        <v>110.0</v>
      </c>
      <c r="HH17" s="422">
        <v>229.0</v>
      </c>
      <c r="HI17" s="422">
        <v>109.0</v>
      </c>
      <c r="HJ17" s="422">
        <v>153.0</v>
      </c>
      <c r="HK17" s="422">
        <v>184.0</v>
      </c>
      <c r="HL17" s="422">
        <v>311.0</v>
      </c>
      <c r="HM17" s="422">
        <v>324.0</v>
      </c>
      <c r="HN17" s="422">
        <v>554.0</v>
      </c>
      <c r="HO17" s="422">
        <v>136.0</v>
      </c>
      <c r="HP17" s="422">
        <v>258.0</v>
      </c>
      <c r="HQ17" s="422">
        <v>341.0</v>
      </c>
      <c r="HR17" s="422">
        <v>356.0</v>
      </c>
      <c r="HS17" s="427">
        <f t="shared" si="1"/>
        <v>6147</v>
      </c>
      <c r="HT17" s="412"/>
      <c r="HU17" s="412"/>
      <c r="HV17" s="412"/>
      <c r="HW17" s="412"/>
      <c r="HX17" s="412"/>
      <c r="HY17" s="412"/>
      <c r="HZ17" s="412"/>
      <c r="IA17" s="412"/>
      <c r="IB17" s="412"/>
      <c r="IC17" s="412"/>
    </row>
    <row r="18">
      <c r="A18" s="331" t="s">
        <v>90</v>
      </c>
      <c r="B18" s="413">
        <v>0.0</v>
      </c>
      <c r="C18" s="414">
        <v>0.0</v>
      </c>
      <c r="D18" s="415">
        <v>0.0</v>
      </c>
      <c r="E18" s="416">
        <v>0.0</v>
      </c>
      <c r="F18" s="415">
        <v>0.0</v>
      </c>
      <c r="G18" s="416">
        <v>0.0</v>
      </c>
      <c r="H18" s="449">
        <v>1.0</v>
      </c>
      <c r="I18" s="420">
        <v>1.0</v>
      </c>
      <c r="J18" s="421">
        <v>4.0</v>
      </c>
      <c r="K18" s="420">
        <v>1.0</v>
      </c>
      <c r="L18" s="423">
        <v>8.0</v>
      </c>
      <c r="M18" s="421">
        <v>2.0</v>
      </c>
      <c r="N18" s="420">
        <v>1.0</v>
      </c>
      <c r="O18" s="421">
        <v>4.0</v>
      </c>
      <c r="P18" s="422">
        <v>0.0</v>
      </c>
      <c r="Q18" s="421">
        <v>3.0</v>
      </c>
      <c r="R18" s="421">
        <v>3.0</v>
      </c>
      <c r="S18" s="421">
        <v>3.0</v>
      </c>
      <c r="T18" s="423">
        <v>8.0</v>
      </c>
      <c r="U18" s="421">
        <v>9.0</v>
      </c>
      <c r="V18" s="423">
        <v>6.0</v>
      </c>
      <c r="W18" s="423">
        <v>6.0</v>
      </c>
      <c r="X18" s="424">
        <v>14.0</v>
      </c>
      <c r="Y18" s="421">
        <v>4.0</v>
      </c>
      <c r="Z18" s="423">
        <v>9.0</v>
      </c>
      <c r="AA18" s="424">
        <v>18.0</v>
      </c>
      <c r="AB18" s="423">
        <v>9.0</v>
      </c>
      <c r="AC18" s="422">
        <v>18.0</v>
      </c>
      <c r="AD18" s="422">
        <v>1.0</v>
      </c>
      <c r="AE18" s="422">
        <v>18.0</v>
      </c>
      <c r="AF18" s="422">
        <v>7.0</v>
      </c>
      <c r="AG18" s="422">
        <v>7.0</v>
      </c>
      <c r="AH18" s="422">
        <v>9.0</v>
      </c>
      <c r="AI18" s="422">
        <v>7.0</v>
      </c>
      <c r="AJ18" s="422">
        <v>11.0</v>
      </c>
      <c r="AK18" s="422">
        <v>8.0</v>
      </c>
      <c r="AL18" s="422">
        <v>5.0</v>
      </c>
      <c r="AM18" s="422">
        <v>17.0</v>
      </c>
      <c r="AN18" s="422">
        <v>3.0</v>
      </c>
      <c r="AO18" s="422">
        <v>9.0</v>
      </c>
      <c r="AP18" s="422">
        <v>6.0</v>
      </c>
      <c r="AQ18" s="422">
        <v>5.0</v>
      </c>
      <c r="AR18" s="422">
        <v>25.0</v>
      </c>
      <c r="AS18" s="422">
        <v>9.0</v>
      </c>
      <c r="AT18" s="422">
        <v>11.0</v>
      </c>
      <c r="AU18" s="422">
        <v>3.0</v>
      </c>
      <c r="AV18" s="422">
        <v>15.0</v>
      </c>
      <c r="AW18" s="422">
        <v>3.0</v>
      </c>
      <c r="AX18" s="422">
        <v>14.0</v>
      </c>
      <c r="AY18" s="422">
        <v>7.0</v>
      </c>
      <c r="AZ18" s="422">
        <v>4.0</v>
      </c>
      <c r="BA18" s="422">
        <v>6.0</v>
      </c>
      <c r="BB18" s="422">
        <v>4.0</v>
      </c>
      <c r="BC18" s="422">
        <v>5.0</v>
      </c>
      <c r="BD18" s="422">
        <v>2.0</v>
      </c>
      <c r="BE18" s="422">
        <v>3.0</v>
      </c>
      <c r="BF18" s="422">
        <v>3.0</v>
      </c>
      <c r="BG18" s="422">
        <v>1.0</v>
      </c>
      <c r="BH18" s="422">
        <v>5.0</v>
      </c>
      <c r="BI18" s="422">
        <v>2.0</v>
      </c>
      <c r="BJ18" s="422">
        <v>7.0</v>
      </c>
      <c r="BK18" s="422">
        <v>0.0</v>
      </c>
      <c r="BL18" s="422">
        <v>2.0</v>
      </c>
      <c r="BM18" s="422">
        <v>4.0</v>
      </c>
      <c r="BN18" s="422">
        <v>1.0</v>
      </c>
      <c r="BO18" s="422">
        <v>3.0</v>
      </c>
      <c r="BP18" s="422">
        <v>2.0</v>
      </c>
      <c r="BQ18" s="422">
        <v>2.0</v>
      </c>
      <c r="BR18" s="422">
        <v>4.0</v>
      </c>
      <c r="BS18" s="422">
        <v>4.0</v>
      </c>
      <c r="BT18" s="422">
        <v>2.0</v>
      </c>
      <c r="BU18" s="422">
        <v>2.0</v>
      </c>
      <c r="BV18" s="422">
        <v>1.0</v>
      </c>
      <c r="BW18" s="422">
        <v>0.0</v>
      </c>
      <c r="BX18" s="422">
        <v>1.0</v>
      </c>
      <c r="BY18" s="422">
        <v>7.0</v>
      </c>
      <c r="BZ18" s="422">
        <v>0.0</v>
      </c>
      <c r="CA18" s="422">
        <v>2.0</v>
      </c>
      <c r="CB18" s="422">
        <v>6.0</v>
      </c>
      <c r="CC18" s="422">
        <v>3.0</v>
      </c>
      <c r="CD18" s="422">
        <v>1.0</v>
      </c>
      <c r="CE18" s="422">
        <v>13.0</v>
      </c>
      <c r="CF18" s="422">
        <v>12.0</v>
      </c>
      <c r="CG18" s="422">
        <v>3.0</v>
      </c>
      <c r="CH18" s="422">
        <v>20.0</v>
      </c>
      <c r="CI18" s="422">
        <v>16.0</v>
      </c>
      <c r="CJ18" s="422">
        <v>1.0</v>
      </c>
      <c r="CK18" s="422">
        <v>0.0</v>
      </c>
      <c r="CL18" s="422">
        <v>7.0</v>
      </c>
      <c r="CM18" s="422">
        <v>2.0</v>
      </c>
      <c r="CN18" s="422">
        <v>0.0</v>
      </c>
      <c r="CO18" s="422">
        <v>8.0</v>
      </c>
      <c r="CP18" s="422">
        <v>1.0</v>
      </c>
      <c r="CQ18" s="422">
        <v>1.0</v>
      </c>
      <c r="CR18" s="422">
        <v>3.0</v>
      </c>
      <c r="CS18" s="422">
        <v>6.0</v>
      </c>
      <c r="CT18" s="422">
        <v>1.0</v>
      </c>
      <c r="CU18" s="422">
        <v>4.0</v>
      </c>
      <c r="CV18" s="422">
        <v>1.0</v>
      </c>
      <c r="CW18" s="422">
        <v>2.0</v>
      </c>
      <c r="CX18" s="422">
        <v>2.0</v>
      </c>
      <c r="CY18" s="422">
        <v>6.0</v>
      </c>
      <c r="CZ18" s="422">
        <v>13.0</v>
      </c>
      <c r="DA18" s="422">
        <v>1.0</v>
      </c>
      <c r="DB18" s="422">
        <v>9.0</v>
      </c>
      <c r="DC18" s="422">
        <v>11.0</v>
      </c>
      <c r="DD18" s="422">
        <v>6.0</v>
      </c>
      <c r="DE18" s="422">
        <v>15.0</v>
      </c>
      <c r="DF18" s="422">
        <v>5.0</v>
      </c>
      <c r="DG18" s="422">
        <v>11.0</v>
      </c>
      <c r="DH18" s="422">
        <v>5.0</v>
      </c>
      <c r="DI18" s="422">
        <v>4.0</v>
      </c>
      <c r="DJ18" s="422">
        <v>4.0</v>
      </c>
      <c r="DK18" s="422">
        <v>5.0</v>
      </c>
      <c r="DL18" s="422">
        <v>3.0</v>
      </c>
      <c r="DM18" s="422">
        <v>10.0</v>
      </c>
      <c r="DN18" s="422">
        <v>10.0</v>
      </c>
      <c r="DO18" s="422">
        <v>9.0</v>
      </c>
      <c r="DP18" s="422">
        <v>0.0</v>
      </c>
      <c r="DQ18" s="422">
        <v>7.0</v>
      </c>
      <c r="DR18" s="422">
        <v>6.0</v>
      </c>
      <c r="DS18" s="422">
        <v>4.0</v>
      </c>
      <c r="DT18" s="422">
        <v>10.0</v>
      </c>
      <c r="DU18" s="422">
        <v>14.0</v>
      </c>
      <c r="DV18" s="422">
        <v>26.0</v>
      </c>
      <c r="DW18" s="422">
        <v>15.0</v>
      </c>
      <c r="DX18" s="422">
        <v>10.0</v>
      </c>
      <c r="DY18" s="422">
        <v>4.0</v>
      </c>
      <c r="DZ18" s="422">
        <v>13.0</v>
      </c>
      <c r="EA18" s="422">
        <v>14.0</v>
      </c>
      <c r="EB18" s="422">
        <v>40.0</v>
      </c>
      <c r="EC18" s="422">
        <v>8.0</v>
      </c>
      <c r="ED18" s="422">
        <v>12.0</v>
      </c>
      <c r="EE18" s="422">
        <v>11.0</v>
      </c>
      <c r="EF18" s="422">
        <v>4.0</v>
      </c>
      <c r="EG18" s="422">
        <v>11.0</v>
      </c>
      <c r="EH18" s="422">
        <v>15.0</v>
      </c>
      <c r="EI18" s="422">
        <v>7.0</v>
      </c>
      <c r="EJ18" s="422">
        <v>0.0</v>
      </c>
      <c r="EK18" s="422">
        <v>2.0</v>
      </c>
      <c r="EL18" s="422">
        <v>7.0</v>
      </c>
      <c r="EM18" s="422">
        <v>1.0</v>
      </c>
      <c r="EN18" s="422">
        <v>7.0</v>
      </c>
      <c r="EO18" s="422">
        <v>12.0</v>
      </c>
      <c r="EP18" s="422">
        <v>13.0</v>
      </c>
      <c r="EQ18" s="422">
        <v>3.0</v>
      </c>
      <c r="ER18" s="422">
        <v>0.0</v>
      </c>
      <c r="ES18" s="422">
        <v>18.0</v>
      </c>
      <c r="ET18" s="422">
        <v>11.0</v>
      </c>
      <c r="EU18" s="422">
        <v>20.0</v>
      </c>
      <c r="EV18" s="422">
        <v>18.0</v>
      </c>
      <c r="EW18" s="422">
        <v>7.0</v>
      </c>
      <c r="EX18" s="422">
        <v>13.0</v>
      </c>
      <c r="EY18" s="422">
        <v>8.0</v>
      </c>
      <c r="EZ18" s="422">
        <v>25.0</v>
      </c>
      <c r="FA18" s="422">
        <v>13.0</v>
      </c>
      <c r="FB18" s="422">
        <v>14.0</v>
      </c>
      <c r="FC18" s="422">
        <v>22.0</v>
      </c>
      <c r="FD18" s="422">
        <v>17.0</v>
      </c>
      <c r="FE18" s="422">
        <v>17.0</v>
      </c>
      <c r="FF18" s="422">
        <v>8.0</v>
      </c>
      <c r="FG18" s="422">
        <v>39.0</v>
      </c>
      <c r="FH18" s="422">
        <v>46.0</v>
      </c>
      <c r="FI18" s="422">
        <v>23.0</v>
      </c>
      <c r="FJ18" s="422">
        <v>16.0</v>
      </c>
      <c r="FK18" s="422">
        <v>0.0</v>
      </c>
      <c r="FL18" s="422">
        <v>6.0</v>
      </c>
      <c r="FM18" s="422">
        <v>19.0</v>
      </c>
      <c r="FN18" s="422">
        <v>28.0</v>
      </c>
      <c r="FO18" s="422">
        <v>16.0</v>
      </c>
      <c r="FP18" s="422">
        <v>21.0</v>
      </c>
      <c r="FQ18" s="422">
        <v>23.0</v>
      </c>
      <c r="FR18" s="422">
        <v>12.0</v>
      </c>
      <c r="FS18" s="422">
        <v>7.0</v>
      </c>
      <c r="FT18" s="422">
        <v>29.0</v>
      </c>
      <c r="FU18" s="422">
        <v>20.0</v>
      </c>
      <c r="FV18" s="422">
        <v>14.0</v>
      </c>
      <c r="FW18" s="422">
        <v>27.0</v>
      </c>
      <c r="FX18" s="422">
        <v>16.0</v>
      </c>
      <c r="FY18" s="422">
        <v>69.0</v>
      </c>
      <c r="FZ18" s="422">
        <v>18.0</v>
      </c>
      <c r="GA18" s="422">
        <v>13.0</v>
      </c>
      <c r="GB18" s="422">
        <v>19.0</v>
      </c>
      <c r="GC18" s="422">
        <v>40.0</v>
      </c>
      <c r="GD18" s="422">
        <v>27.0</v>
      </c>
      <c r="GE18" s="422">
        <v>15.0</v>
      </c>
      <c r="GF18" s="422">
        <v>13.0</v>
      </c>
      <c r="GG18" s="422">
        <v>13.0</v>
      </c>
      <c r="GH18" s="422">
        <v>6.0</v>
      </c>
      <c r="GI18" s="422">
        <v>19.0</v>
      </c>
      <c r="GJ18" s="422">
        <v>21.0</v>
      </c>
      <c r="GK18" s="422">
        <v>26.0</v>
      </c>
      <c r="GL18" s="422">
        <v>29.0</v>
      </c>
      <c r="GM18" s="422">
        <v>26.0</v>
      </c>
      <c r="GN18" s="422">
        <v>4.0</v>
      </c>
      <c r="GO18" s="422">
        <v>22.0</v>
      </c>
      <c r="GP18" s="422">
        <v>42.0</v>
      </c>
      <c r="GQ18" s="422">
        <v>3.0</v>
      </c>
      <c r="GR18" s="422">
        <v>39.0</v>
      </c>
      <c r="GS18" s="422">
        <v>122.0</v>
      </c>
      <c r="GT18" s="422">
        <v>35.0</v>
      </c>
      <c r="GU18" s="422">
        <v>48.0</v>
      </c>
      <c r="GV18" s="422">
        <v>21.0</v>
      </c>
      <c r="GW18" s="422">
        <v>46.0</v>
      </c>
      <c r="GX18" s="422">
        <v>58.0</v>
      </c>
      <c r="GY18" s="422">
        <v>59.0</v>
      </c>
      <c r="GZ18" s="422">
        <v>60.0</v>
      </c>
      <c r="HA18" s="422">
        <v>77.0</v>
      </c>
      <c r="HB18" s="422">
        <v>87.0</v>
      </c>
      <c r="HC18" s="422">
        <v>29.0</v>
      </c>
      <c r="HD18" s="422">
        <v>82.0</v>
      </c>
      <c r="HE18" s="422">
        <v>98.0</v>
      </c>
      <c r="HF18" s="422">
        <v>97.0</v>
      </c>
      <c r="HG18" s="422">
        <v>116.0</v>
      </c>
      <c r="HH18" s="422">
        <v>102.0</v>
      </c>
      <c r="HI18" s="422">
        <v>172.0</v>
      </c>
      <c r="HJ18" s="422">
        <v>138.0</v>
      </c>
      <c r="HK18" s="422">
        <v>106.0</v>
      </c>
      <c r="HL18" s="422">
        <v>204.0</v>
      </c>
      <c r="HM18" s="422">
        <v>185.0</v>
      </c>
      <c r="HN18" s="422">
        <v>251.0</v>
      </c>
      <c r="HO18" s="422">
        <v>304.0</v>
      </c>
      <c r="HP18" s="422">
        <v>379.0</v>
      </c>
      <c r="HQ18" s="422">
        <v>163.0</v>
      </c>
      <c r="HR18" s="422">
        <v>256.0</v>
      </c>
      <c r="HS18" s="427">
        <f t="shared" si="1"/>
        <v>5259</v>
      </c>
      <c r="HT18" s="412"/>
      <c r="HU18" s="412"/>
      <c r="HV18" s="412"/>
      <c r="HW18" s="412"/>
      <c r="HX18" s="412"/>
      <c r="HY18" s="412"/>
      <c r="HZ18" s="412"/>
      <c r="IA18" s="412"/>
      <c r="IB18" s="412"/>
      <c r="IC18" s="412"/>
    </row>
    <row r="19">
      <c r="A19" s="331" t="s">
        <v>91</v>
      </c>
      <c r="B19" s="413">
        <v>0.0</v>
      </c>
      <c r="C19" s="414">
        <v>0.0</v>
      </c>
      <c r="D19" s="415">
        <v>0.0</v>
      </c>
      <c r="E19" s="416">
        <v>0.0</v>
      </c>
      <c r="F19" s="415">
        <v>0.0</v>
      </c>
      <c r="G19" s="416">
        <v>0.0</v>
      </c>
      <c r="H19" s="415">
        <v>0.0</v>
      </c>
      <c r="I19" s="447">
        <v>1.0</v>
      </c>
      <c r="J19" s="420">
        <v>1.0</v>
      </c>
      <c r="K19" s="422">
        <v>0.0</v>
      </c>
      <c r="L19" s="421">
        <v>2.0</v>
      </c>
      <c r="M19" s="422">
        <v>0.0</v>
      </c>
      <c r="N19" s="421">
        <v>2.0</v>
      </c>
      <c r="O19" s="421">
        <v>2.0</v>
      </c>
      <c r="P19" s="420">
        <v>1.0</v>
      </c>
      <c r="Q19" s="420">
        <v>1.0</v>
      </c>
      <c r="R19" s="422">
        <v>0.0</v>
      </c>
      <c r="S19" s="422">
        <v>0.0</v>
      </c>
      <c r="T19" s="420">
        <v>4.0</v>
      </c>
      <c r="U19" s="421">
        <v>5.0</v>
      </c>
      <c r="V19" s="421">
        <v>2.0</v>
      </c>
      <c r="W19" s="421">
        <v>2.0</v>
      </c>
      <c r="X19" s="421">
        <v>3.0</v>
      </c>
      <c r="Y19" s="421">
        <v>2.0</v>
      </c>
      <c r="Z19" s="421">
        <v>3.0</v>
      </c>
      <c r="AA19" s="424">
        <v>12.0</v>
      </c>
      <c r="AB19" s="424">
        <v>11.0</v>
      </c>
      <c r="AC19" s="422">
        <v>16.0</v>
      </c>
      <c r="AD19" s="422">
        <v>5.0</v>
      </c>
      <c r="AE19" s="422">
        <v>3.0</v>
      </c>
      <c r="AF19" s="422">
        <v>12.0</v>
      </c>
      <c r="AG19" s="422">
        <v>0.0</v>
      </c>
      <c r="AH19" s="422">
        <v>4.0</v>
      </c>
      <c r="AI19" s="422">
        <v>7.0</v>
      </c>
      <c r="AJ19" s="422">
        <v>6.0</v>
      </c>
      <c r="AK19" s="422">
        <v>9.0</v>
      </c>
      <c r="AL19" s="422">
        <v>9.0</v>
      </c>
      <c r="AM19" s="422">
        <v>5.0</v>
      </c>
      <c r="AN19" s="422">
        <v>13.0</v>
      </c>
      <c r="AO19" s="422">
        <v>8.0</v>
      </c>
      <c r="AP19" s="422">
        <v>20.0</v>
      </c>
      <c r="AQ19" s="422">
        <v>35.0</v>
      </c>
      <c r="AR19" s="422">
        <v>13.0</v>
      </c>
      <c r="AS19" s="422">
        <v>11.0</v>
      </c>
      <c r="AT19" s="422">
        <v>24.0</v>
      </c>
      <c r="AU19" s="422">
        <v>17.0</v>
      </c>
      <c r="AV19" s="422">
        <v>5.0</v>
      </c>
      <c r="AW19" s="422">
        <v>16.0</v>
      </c>
      <c r="AX19" s="422">
        <v>6.0</v>
      </c>
      <c r="AY19" s="422">
        <v>26.0</v>
      </c>
      <c r="AZ19" s="422">
        <v>6.0</v>
      </c>
      <c r="BA19" s="422">
        <v>15.0</v>
      </c>
      <c r="BB19" s="422">
        <v>7.0</v>
      </c>
      <c r="BC19" s="422">
        <v>11.0</v>
      </c>
      <c r="BD19" s="422">
        <v>10.0</v>
      </c>
      <c r="BE19" s="422">
        <v>5.0</v>
      </c>
      <c r="BF19" s="422">
        <v>12.0</v>
      </c>
      <c r="BG19" s="422">
        <v>4.0</v>
      </c>
      <c r="BH19" s="422">
        <v>4.0</v>
      </c>
      <c r="BI19" s="422">
        <v>9.0</v>
      </c>
      <c r="BJ19" s="422">
        <v>15.0</v>
      </c>
      <c r="BK19" s="422">
        <v>13.0</v>
      </c>
      <c r="BL19" s="422">
        <v>5.0</v>
      </c>
      <c r="BM19" s="422">
        <v>10.0</v>
      </c>
      <c r="BN19" s="422">
        <v>9.0</v>
      </c>
      <c r="BO19" s="422">
        <v>16.0</v>
      </c>
      <c r="BP19" s="422">
        <v>3.0</v>
      </c>
      <c r="BQ19" s="422">
        <v>12.0</v>
      </c>
      <c r="BR19" s="422">
        <v>5.0</v>
      </c>
      <c r="BS19" s="422">
        <v>3.0</v>
      </c>
      <c r="BT19" s="422">
        <v>4.0</v>
      </c>
      <c r="BU19" s="422">
        <v>8.0</v>
      </c>
      <c r="BV19" s="422">
        <v>17.0</v>
      </c>
      <c r="BW19" s="422">
        <v>8.0</v>
      </c>
      <c r="BX19" s="422">
        <v>9.0</v>
      </c>
      <c r="BY19" s="422">
        <v>7.0</v>
      </c>
      <c r="BZ19" s="422">
        <v>4.0</v>
      </c>
      <c r="CA19" s="422">
        <v>13.0</v>
      </c>
      <c r="CB19" s="422">
        <v>8.0</v>
      </c>
      <c r="CC19" s="422">
        <v>10.0</v>
      </c>
      <c r="CD19" s="422">
        <v>4.0</v>
      </c>
      <c r="CE19" s="422">
        <v>3.0</v>
      </c>
      <c r="CF19" s="422">
        <v>5.0</v>
      </c>
      <c r="CG19" s="422">
        <v>3.0</v>
      </c>
      <c r="CH19" s="422">
        <v>9.0</v>
      </c>
      <c r="CI19" s="422">
        <v>12.0</v>
      </c>
      <c r="CJ19" s="422">
        <v>9.0</v>
      </c>
      <c r="CK19" s="422">
        <v>11.0</v>
      </c>
      <c r="CL19" s="422">
        <v>1.0</v>
      </c>
      <c r="CM19" s="422">
        <v>9.0</v>
      </c>
      <c r="CN19" s="422">
        <v>14.0</v>
      </c>
      <c r="CO19" s="422">
        <v>19.0</v>
      </c>
      <c r="CP19" s="422">
        <v>8.0</v>
      </c>
      <c r="CQ19" s="422">
        <v>8.0</v>
      </c>
      <c r="CR19" s="422">
        <v>19.0</v>
      </c>
      <c r="CS19" s="422">
        <v>8.0</v>
      </c>
      <c r="CT19" s="422">
        <v>9.0</v>
      </c>
      <c r="CU19" s="422">
        <v>10.0</v>
      </c>
      <c r="CV19" s="422">
        <v>13.0</v>
      </c>
      <c r="CW19" s="422">
        <v>3.0</v>
      </c>
      <c r="CX19" s="422">
        <v>9.0</v>
      </c>
      <c r="CY19" s="422">
        <v>18.0</v>
      </c>
      <c r="CZ19" s="422">
        <v>5.0</v>
      </c>
      <c r="DA19" s="422">
        <v>8.0</v>
      </c>
      <c r="DB19" s="422">
        <v>8.0</v>
      </c>
      <c r="DC19" s="422">
        <v>7.0</v>
      </c>
      <c r="DD19" s="422">
        <v>6.0</v>
      </c>
      <c r="DE19" s="422">
        <v>10.0</v>
      </c>
      <c r="DF19" s="422">
        <v>4.0</v>
      </c>
      <c r="DG19" s="422">
        <v>14.0</v>
      </c>
      <c r="DH19" s="422">
        <v>0.0</v>
      </c>
      <c r="DI19" s="422">
        <v>5.0</v>
      </c>
      <c r="DJ19" s="422">
        <v>9.0</v>
      </c>
      <c r="DK19" s="422">
        <v>23.0</v>
      </c>
      <c r="DL19" s="422">
        <v>3.0</v>
      </c>
      <c r="DM19" s="422">
        <v>21.0</v>
      </c>
      <c r="DN19" s="422">
        <v>19.0</v>
      </c>
      <c r="DO19" s="422">
        <v>8.0</v>
      </c>
      <c r="DP19" s="422">
        <v>1.0</v>
      </c>
      <c r="DQ19" s="422">
        <v>7.0</v>
      </c>
      <c r="DR19" s="422">
        <v>7.0</v>
      </c>
      <c r="DS19" s="422">
        <v>9.0</v>
      </c>
      <c r="DT19" s="422">
        <v>3.0</v>
      </c>
      <c r="DU19" s="422">
        <v>5.0</v>
      </c>
      <c r="DV19" s="422">
        <v>1.0</v>
      </c>
      <c r="DW19" s="422">
        <v>3.0</v>
      </c>
      <c r="DX19" s="422">
        <v>4.0</v>
      </c>
      <c r="DY19" s="422">
        <v>6.0</v>
      </c>
      <c r="DZ19" s="422">
        <v>9.0</v>
      </c>
      <c r="EA19" s="422">
        <v>8.0</v>
      </c>
      <c r="EB19" s="422">
        <v>6.0</v>
      </c>
      <c r="EC19" s="422">
        <v>1.0</v>
      </c>
      <c r="ED19" s="422">
        <v>2.0</v>
      </c>
      <c r="EE19" s="422">
        <v>3.0</v>
      </c>
      <c r="EF19" s="422">
        <v>4.0</v>
      </c>
      <c r="EG19" s="422">
        <v>4.0</v>
      </c>
      <c r="EH19" s="422">
        <v>5.0</v>
      </c>
      <c r="EI19" s="422">
        <v>8.0</v>
      </c>
      <c r="EJ19" s="422">
        <v>4.0</v>
      </c>
      <c r="EK19" s="422">
        <v>4.0</v>
      </c>
      <c r="EL19" s="422">
        <v>20.0</v>
      </c>
      <c r="EM19" s="422">
        <v>21.0</v>
      </c>
      <c r="EN19" s="422">
        <v>8.0</v>
      </c>
      <c r="EO19" s="422">
        <v>20.0</v>
      </c>
      <c r="EP19" s="422">
        <v>16.0</v>
      </c>
      <c r="EQ19" s="422">
        <v>1.0</v>
      </c>
      <c r="ER19" s="422">
        <v>16.0</v>
      </c>
      <c r="ES19" s="422">
        <v>5.0</v>
      </c>
      <c r="ET19" s="422">
        <v>17.0</v>
      </c>
      <c r="EU19" s="422">
        <v>13.0</v>
      </c>
      <c r="EV19" s="422">
        <v>7.0</v>
      </c>
      <c r="EW19" s="422">
        <v>16.0</v>
      </c>
      <c r="EX19" s="422">
        <v>3.0</v>
      </c>
      <c r="EY19" s="422">
        <v>7.0</v>
      </c>
      <c r="EZ19" s="422">
        <v>21.0</v>
      </c>
      <c r="FA19" s="422">
        <v>25.0</v>
      </c>
      <c r="FB19" s="422">
        <v>26.0</v>
      </c>
      <c r="FC19" s="422">
        <v>17.0</v>
      </c>
      <c r="FD19" s="422">
        <v>13.0</v>
      </c>
      <c r="FE19" s="422">
        <v>7.0</v>
      </c>
      <c r="FF19" s="422">
        <v>20.0</v>
      </c>
      <c r="FG19" s="422">
        <v>8.0</v>
      </c>
      <c r="FH19" s="422">
        <v>15.0</v>
      </c>
      <c r="FI19" s="422">
        <v>31.0</v>
      </c>
      <c r="FJ19" s="422">
        <v>7.0</v>
      </c>
      <c r="FK19" s="422">
        <v>14.0</v>
      </c>
      <c r="FL19" s="422">
        <v>23.0</v>
      </c>
      <c r="FM19" s="422">
        <v>15.0</v>
      </c>
      <c r="FN19" s="422">
        <v>12.0</v>
      </c>
      <c r="FO19" s="422">
        <v>8.0</v>
      </c>
      <c r="FP19" s="422">
        <v>25.0</v>
      </c>
      <c r="FQ19" s="422">
        <v>29.0</v>
      </c>
      <c r="FR19" s="422">
        <v>5.0</v>
      </c>
      <c r="FS19" s="422">
        <v>10.0</v>
      </c>
      <c r="FT19" s="422">
        <v>10.0</v>
      </c>
      <c r="FU19" s="422">
        <v>17.0</v>
      </c>
      <c r="FV19" s="422">
        <v>16.0</v>
      </c>
      <c r="FW19" s="422">
        <v>15.0</v>
      </c>
      <c r="FX19" s="422">
        <v>8.0</v>
      </c>
      <c r="FY19" s="422">
        <v>8.0</v>
      </c>
      <c r="FZ19" s="422">
        <v>11.0</v>
      </c>
      <c r="GA19" s="422">
        <v>14.0</v>
      </c>
      <c r="GB19" s="422">
        <v>8.0</v>
      </c>
      <c r="GC19" s="422">
        <v>8.0</v>
      </c>
      <c r="GD19" s="422">
        <v>9.0</v>
      </c>
      <c r="GE19" s="422">
        <v>9.0</v>
      </c>
      <c r="GF19" s="422">
        <v>36.0</v>
      </c>
      <c r="GG19" s="422">
        <v>5.0</v>
      </c>
      <c r="GH19" s="422">
        <v>7.0</v>
      </c>
      <c r="GI19" s="422">
        <v>12.0</v>
      </c>
      <c r="GJ19" s="422">
        <v>24.0</v>
      </c>
      <c r="GK19" s="422">
        <v>16.0</v>
      </c>
      <c r="GL19" s="422">
        <v>14.0</v>
      </c>
      <c r="GM19" s="422">
        <v>5.0</v>
      </c>
      <c r="GN19" s="422">
        <v>26.0</v>
      </c>
      <c r="GO19" s="422">
        <v>28.0</v>
      </c>
      <c r="GP19" s="422">
        <v>19.0</v>
      </c>
      <c r="GQ19" s="422">
        <v>19.0</v>
      </c>
      <c r="GR19" s="422">
        <v>19.0</v>
      </c>
      <c r="GS19" s="422">
        <v>35.0</v>
      </c>
      <c r="GT19" s="422">
        <v>84.0</v>
      </c>
      <c r="GU19" s="422">
        <v>70.0</v>
      </c>
      <c r="GV19" s="422">
        <v>28.0</v>
      </c>
      <c r="GW19" s="422">
        <v>24.0</v>
      </c>
      <c r="GX19" s="422">
        <v>19.0</v>
      </c>
      <c r="GY19" s="422">
        <v>38.0</v>
      </c>
      <c r="GZ19" s="422">
        <v>32.0</v>
      </c>
      <c r="HA19" s="422">
        <v>16.0</v>
      </c>
      <c r="HB19" s="422">
        <v>35.0</v>
      </c>
      <c r="HC19" s="422">
        <v>36.0</v>
      </c>
      <c r="HD19" s="422">
        <v>36.0</v>
      </c>
      <c r="HE19" s="422">
        <v>21.0</v>
      </c>
      <c r="HF19" s="422">
        <v>56.0</v>
      </c>
      <c r="HG19" s="422">
        <v>53.0</v>
      </c>
      <c r="HH19" s="422">
        <v>44.0</v>
      </c>
      <c r="HI19" s="422">
        <v>48.0</v>
      </c>
      <c r="HJ19" s="422">
        <v>53.0</v>
      </c>
      <c r="HK19" s="422">
        <v>50.0</v>
      </c>
      <c r="HL19" s="422">
        <v>90.0</v>
      </c>
      <c r="HM19" s="422">
        <v>116.0</v>
      </c>
      <c r="HN19" s="422">
        <v>141.0</v>
      </c>
      <c r="HO19" s="422">
        <v>123.0</v>
      </c>
      <c r="HP19" s="422">
        <v>153.0</v>
      </c>
      <c r="HQ19" s="422">
        <v>241.0</v>
      </c>
      <c r="HR19" s="422">
        <v>233.0</v>
      </c>
      <c r="HS19" s="427">
        <f t="shared" si="1"/>
        <v>3783</v>
      </c>
      <c r="HT19" s="412"/>
      <c r="HU19" s="412"/>
      <c r="HV19" s="412"/>
      <c r="HW19" s="412"/>
      <c r="HX19" s="412"/>
      <c r="HY19" s="412"/>
      <c r="HZ19" s="412"/>
      <c r="IA19" s="412"/>
      <c r="IB19" s="412"/>
      <c r="IC19" s="412"/>
    </row>
    <row r="20">
      <c r="A20" s="331" t="s">
        <v>92</v>
      </c>
      <c r="B20" s="413">
        <v>0.0</v>
      </c>
      <c r="C20" s="414">
        <v>0.0</v>
      </c>
      <c r="D20" s="415">
        <v>0.0</v>
      </c>
      <c r="E20" s="416">
        <v>0.0</v>
      </c>
      <c r="F20" s="415">
        <v>0.0</v>
      </c>
      <c r="G20" s="416">
        <v>0.0</v>
      </c>
      <c r="H20" s="415">
        <v>0.0</v>
      </c>
      <c r="I20" s="414">
        <v>0.0</v>
      </c>
      <c r="J20" s="414">
        <v>0.0</v>
      </c>
      <c r="K20" s="414">
        <v>0.0</v>
      </c>
      <c r="L20" s="448">
        <v>2.0</v>
      </c>
      <c r="M20" s="420">
        <v>1.0</v>
      </c>
      <c r="N20" s="422">
        <v>0.0</v>
      </c>
      <c r="O20" s="422">
        <v>0.0</v>
      </c>
      <c r="P20" s="420">
        <v>1.0</v>
      </c>
      <c r="Q20" s="420">
        <v>1.0</v>
      </c>
      <c r="R20" s="420">
        <v>1.0</v>
      </c>
      <c r="S20" s="420">
        <v>1.0</v>
      </c>
      <c r="T20" s="422">
        <v>0.0</v>
      </c>
      <c r="U20" s="420">
        <v>1.0</v>
      </c>
      <c r="V20" s="422">
        <v>0.0</v>
      </c>
      <c r="W20" s="423">
        <v>6.0</v>
      </c>
      <c r="X20" s="420">
        <v>1.0</v>
      </c>
      <c r="Y20" s="423">
        <v>7.0</v>
      </c>
      <c r="Z20" s="421">
        <v>5.0</v>
      </c>
      <c r="AA20" s="423">
        <v>7.0</v>
      </c>
      <c r="AB20" s="421">
        <v>3.0</v>
      </c>
      <c r="AC20" s="422">
        <v>12.0</v>
      </c>
      <c r="AD20" s="422">
        <v>6.0</v>
      </c>
      <c r="AE20" s="422">
        <v>7.0</v>
      </c>
      <c r="AF20" s="422">
        <v>17.0</v>
      </c>
      <c r="AG20" s="422">
        <v>2.0</v>
      </c>
      <c r="AH20" s="422">
        <v>12.0</v>
      </c>
      <c r="AI20" s="422">
        <v>10.0</v>
      </c>
      <c r="AJ20" s="422">
        <v>17.0</v>
      </c>
      <c r="AK20" s="422">
        <v>7.0</v>
      </c>
      <c r="AL20" s="422">
        <v>2.0</v>
      </c>
      <c r="AM20" s="422">
        <v>1.0</v>
      </c>
      <c r="AN20" s="422">
        <v>6.0</v>
      </c>
      <c r="AO20" s="422">
        <v>5.0</v>
      </c>
      <c r="AP20" s="422">
        <v>0.0</v>
      </c>
      <c r="AQ20" s="422">
        <v>13.0</v>
      </c>
      <c r="AR20" s="422">
        <v>16.0</v>
      </c>
      <c r="AS20" s="422">
        <v>5.0</v>
      </c>
      <c r="AT20" s="422">
        <v>18.0</v>
      </c>
      <c r="AU20" s="422">
        <v>10.0</v>
      </c>
      <c r="AV20" s="422">
        <v>7.0</v>
      </c>
      <c r="AW20" s="422">
        <v>17.0</v>
      </c>
      <c r="AX20" s="422">
        <v>11.0</v>
      </c>
      <c r="AY20" s="422">
        <v>9.0</v>
      </c>
      <c r="AZ20" s="422">
        <v>1.0</v>
      </c>
      <c r="BA20" s="422">
        <v>6.0</v>
      </c>
      <c r="BB20" s="422">
        <v>1.0</v>
      </c>
      <c r="BC20" s="422">
        <v>3.0</v>
      </c>
      <c r="BD20" s="422">
        <v>3.0</v>
      </c>
      <c r="BE20" s="422">
        <v>3.0</v>
      </c>
      <c r="BF20" s="422">
        <v>2.0</v>
      </c>
      <c r="BG20" s="422">
        <v>4.0</v>
      </c>
      <c r="BH20" s="422">
        <v>0.0</v>
      </c>
      <c r="BI20" s="422">
        <v>1.0</v>
      </c>
      <c r="BJ20" s="422">
        <v>7.0</v>
      </c>
      <c r="BK20" s="422">
        <v>4.0</v>
      </c>
      <c r="BL20" s="422">
        <v>18.0</v>
      </c>
      <c r="BM20" s="422">
        <v>0.0</v>
      </c>
      <c r="BN20" s="422">
        <v>3.0</v>
      </c>
      <c r="BO20" s="422">
        <v>9.0</v>
      </c>
      <c r="BP20" s="422">
        <v>9.0</v>
      </c>
      <c r="BQ20" s="422">
        <v>4.0</v>
      </c>
      <c r="BR20" s="422">
        <v>0.0</v>
      </c>
      <c r="BS20" s="422">
        <v>3.0</v>
      </c>
      <c r="BT20" s="422">
        <v>9.0</v>
      </c>
      <c r="BU20" s="422">
        <v>0.0</v>
      </c>
      <c r="BV20" s="422">
        <v>3.0</v>
      </c>
      <c r="BW20" s="422">
        <v>1.0</v>
      </c>
      <c r="BX20" s="422">
        <v>0.0</v>
      </c>
      <c r="BY20" s="422">
        <v>11.0</v>
      </c>
      <c r="BZ20" s="422">
        <v>1.0</v>
      </c>
      <c r="CA20" s="422">
        <v>4.0</v>
      </c>
      <c r="CB20" s="422">
        <v>4.0</v>
      </c>
      <c r="CC20" s="422">
        <v>5.0</v>
      </c>
      <c r="CD20" s="422">
        <v>8.0</v>
      </c>
      <c r="CE20" s="422">
        <v>7.0</v>
      </c>
      <c r="CF20" s="422">
        <v>10.0</v>
      </c>
      <c r="CG20" s="422">
        <v>7.0</v>
      </c>
      <c r="CH20" s="422">
        <v>9.0</v>
      </c>
      <c r="CI20" s="422">
        <v>24.0</v>
      </c>
      <c r="CJ20" s="422">
        <v>7.0</v>
      </c>
      <c r="CK20" s="422">
        <v>34.0</v>
      </c>
      <c r="CL20" s="422">
        <v>7.0</v>
      </c>
      <c r="CM20" s="422">
        <v>6.0</v>
      </c>
      <c r="CN20" s="422">
        <v>7.0</v>
      </c>
      <c r="CO20" s="422">
        <v>9.0</v>
      </c>
      <c r="CP20" s="422">
        <v>9.0</v>
      </c>
      <c r="CQ20" s="422">
        <v>1.0</v>
      </c>
      <c r="CR20" s="422">
        <v>3.0</v>
      </c>
      <c r="CS20" s="422">
        <v>0.0</v>
      </c>
      <c r="CT20" s="422">
        <v>40.0</v>
      </c>
      <c r="CU20" s="422">
        <v>14.0</v>
      </c>
      <c r="CV20" s="422">
        <v>11.0</v>
      </c>
      <c r="CW20" s="422">
        <v>5.0</v>
      </c>
      <c r="CX20" s="422">
        <v>11.0</v>
      </c>
      <c r="CY20" s="422">
        <v>2.0</v>
      </c>
      <c r="CZ20" s="422">
        <v>13.0</v>
      </c>
      <c r="DA20" s="422">
        <v>14.0</v>
      </c>
      <c r="DB20" s="422">
        <v>11.0</v>
      </c>
      <c r="DC20" s="422">
        <v>22.0</v>
      </c>
      <c r="DD20" s="422">
        <v>18.0</v>
      </c>
      <c r="DE20" s="422">
        <v>11.0</v>
      </c>
      <c r="DF20" s="422">
        <v>11.0</v>
      </c>
      <c r="DG20" s="422">
        <v>6.0</v>
      </c>
      <c r="DH20" s="422">
        <v>15.0</v>
      </c>
      <c r="DI20" s="422">
        <v>2.0</v>
      </c>
      <c r="DJ20" s="422">
        <v>21.0</v>
      </c>
      <c r="DK20" s="422">
        <v>8.0</v>
      </c>
      <c r="DL20" s="422">
        <v>2.0</v>
      </c>
      <c r="DM20" s="422">
        <v>14.0</v>
      </c>
      <c r="DN20" s="422">
        <v>10.0</v>
      </c>
      <c r="DO20" s="422">
        <v>14.0</v>
      </c>
      <c r="DP20" s="422">
        <v>8.0</v>
      </c>
      <c r="DQ20" s="422">
        <v>4.0</v>
      </c>
      <c r="DR20" s="422">
        <v>7.0</v>
      </c>
      <c r="DS20" s="422">
        <v>13.0</v>
      </c>
      <c r="DT20" s="422">
        <v>2.0</v>
      </c>
      <c r="DU20" s="422">
        <v>5.0</v>
      </c>
      <c r="DV20" s="422">
        <v>10.0</v>
      </c>
      <c r="DW20" s="422">
        <v>4.0</v>
      </c>
      <c r="DX20" s="422">
        <v>3.0</v>
      </c>
      <c r="DY20" s="422">
        <v>5.0</v>
      </c>
      <c r="DZ20" s="422">
        <v>4.0</v>
      </c>
      <c r="EA20" s="422">
        <v>0.0</v>
      </c>
      <c r="EB20" s="422">
        <v>3.0</v>
      </c>
      <c r="EC20" s="422">
        <v>3.0</v>
      </c>
      <c r="ED20" s="422">
        <v>2.0</v>
      </c>
      <c r="EE20" s="422">
        <v>3.0</v>
      </c>
      <c r="EF20" s="422">
        <v>3.0</v>
      </c>
      <c r="EG20" s="422">
        <v>10.0</v>
      </c>
      <c r="EH20" s="422">
        <v>0.0</v>
      </c>
      <c r="EI20" s="422">
        <v>6.0</v>
      </c>
      <c r="EJ20" s="422">
        <v>5.0</v>
      </c>
      <c r="EK20" s="422">
        <v>29.0</v>
      </c>
      <c r="EL20" s="422">
        <v>7.0</v>
      </c>
      <c r="EM20" s="422">
        <v>4.0</v>
      </c>
      <c r="EN20" s="422">
        <v>8.0</v>
      </c>
      <c r="EO20" s="422">
        <v>7.0</v>
      </c>
      <c r="EP20" s="422">
        <v>3.0</v>
      </c>
      <c r="EQ20" s="422">
        <v>2.0</v>
      </c>
      <c r="ER20" s="422">
        <v>6.0</v>
      </c>
      <c r="ES20" s="422">
        <v>5.0</v>
      </c>
      <c r="ET20" s="422">
        <v>5.0</v>
      </c>
      <c r="EU20" s="422">
        <v>2.0</v>
      </c>
      <c r="EV20" s="422">
        <v>7.0</v>
      </c>
      <c r="EW20" s="422">
        <v>2.0</v>
      </c>
      <c r="EX20" s="422">
        <v>8.0</v>
      </c>
      <c r="EY20" s="422">
        <v>26.0</v>
      </c>
      <c r="EZ20" s="422">
        <v>3.0</v>
      </c>
      <c r="FA20" s="422">
        <v>30.0</v>
      </c>
      <c r="FB20" s="422">
        <v>11.0</v>
      </c>
      <c r="FC20" s="422">
        <v>13.0</v>
      </c>
      <c r="FD20" s="422">
        <v>11.0</v>
      </c>
      <c r="FE20" s="422">
        <v>8.0</v>
      </c>
      <c r="FF20" s="422">
        <v>11.0</v>
      </c>
      <c r="FG20" s="422">
        <v>2.0</v>
      </c>
      <c r="FH20" s="422">
        <v>12.0</v>
      </c>
      <c r="FI20" s="422">
        <v>3.0</v>
      </c>
      <c r="FJ20" s="422">
        <v>41.0</v>
      </c>
      <c r="FK20" s="422">
        <v>16.0</v>
      </c>
      <c r="FL20" s="422">
        <v>10.0</v>
      </c>
      <c r="FM20" s="422">
        <v>8.0</v>
      </c>
      <c r="FN20" s="422">
        <v>4.0</v>
      </c>
      <c r="FO20" s="422">
        <v>15.0</v>
      </c>
      <c r="FP20" s="422">
        <v>22.0</v>
      </c>
      <c r="FQ20" s="422">
        <v>11.0</v>
      </c>
      <c r="FR20" s="422">
        <v>8.0</v>
      </c>
      <c r="FS20" s="422">
        <v>53.0</v>
      </c>
      <c r="FT20" s="422">
        <v>20.0</v>
      </c>
      <c r="FU20" s="422">
        <v>20.0</v>
      </c>
      <c r="FV20" s="422">
        <v>18.0</v>
      </c>
      <c r="FW20" s="422">
        <v>19.0</v>
      </c>
      <c r="FX20" s="422">
        <v>27.0</v>
      </c>
      <c r="FY20" s="422">
        <v>6.0</v>
      </c>
      <c r="FZ20" s="422">
        <v>14.0</v>
      </c>
      <c r="GA20" s="422">
        <v>16.0</v>
      </c>
      <c r="GB20" s="422">
        <v>15.0</v>
      </c>
      <c r="GC20" s="422">
        <v>21.0</v>
      </c>
      <c r="GD20" s="422">
        <v>15.0</v>
      </c>
      <c r="GE20" s="422">
        <v>26.0</v>
      </c>
      <c r="GF20" s="422">
        <v>15.0</v>
      </c>
      <c r="GG20" s="422">
        <v>9.0</v>
      </c>
      <c r="GH20" s="422">
        <v>11.0</v>
      </c>
      <c r="GI20" s="422">
        <v>17.0</v>
      </c>
      <c r="GJ20" s="422">
        <v>18.0</v>
      </c>
      <c r="GK20" s="422">
        <v>15.0</v>
      </c>
      <c r="GL20" s="422">
        <v>17.0</v>
      </c>
      <c r="GM20" s="422">
        <v>13.0</v>
      </c>
      <c r="GN20" s="422">
        <v>4.0</v>
      </c>
      <c r="GO20" s="422">
        <v>33.0</v>
      </c>
      <c r="GP20" s="422">
        <v>8.0</v>
      </c>
      <c r="GQ20" s="422">
        <v>32.0</v>
      </c>
      <c r="GR20" s="422">
        <v>27.0</v>
      </c>
      <c r="GS20" s="422">
        <v>21.0</v>
      </c>
      <c r="GT20" s="422">
        <v>18.0</v>
      </c>
      <c r="GU20" s="422">
        <v>8.0</v>
      </c>
      <c r="GV20" s="422">
        <v>21.0</v>
      </c>
      <c r="GW20" s="422">
        <v>36.0</v>
      </c>
      <c r="GX20" s="422">
        <v>36.0</v>
      </c>
      <c r="GY20" s="422">
        <v>52.0</v>
      </c>
      <c r="GZ20" s="422">
        <v>41.0</v>
      </c>
      <c r="HA20" s="422">
        <v>39.0</v>
      </c>
      <c r="HB20" s="422">
        <v>18.0</v>
      </c>
      <c r="HC20" s="422">
        <v>39.0</v>
      </c>
      <c r="HD20" s="422">
        <v>50.0</v>
      </c>
      <c r="HE20" s="422">
        <v>43.0</v>
      </c>
      <c r="HF20" s="422">
        <v>33.0</v>
      </c>
      <c r="HG20" s="422">
        <v>156.0</v>
      </c>
      <c r="HH20" s="422">
        <v>70.0</v>
      </c>
      <c r="HI20" s="422">
        <v>49.0</v>
      </c>
      <c r="HJ20" s="422">
        <v>139.0</v>
      </c>
      <c r="HK20" s="422">
        <v>149.0</v>
      </c>
      <c r="HL20" s="422">
        <v>159.0</v>
      </c>
      <c r="HM20" s="422">
        <v>192.0</v>
      </c>
      <c r="HN20" s="422">
        <v>218.0</v>
      </c>
      <c r="HO20" s="422">
        <v>152.0</v>
      </c>
      <c r="HP20" s="422">
        <v>187.0</v>
      </c>
      <c r="HQ20" s="422">
        <v>121.0</v>
      </c>
      <c r="HR20" s="422">
        <v>255.0</v>
      </c>
      <c r="HS20" s="427">
        <f t="shared" si="1"/>
        <v>4040</v>
      </c>
      <c r="HT20" s="412"/>
      <c r="HU20" s="412"/>
      <c r="HV20" s="412"/>
      <c r="HW20" s="412"/>
      <c r="HX20" s="412"/>
      <c r="HY20" s="412"/>
      <c r="HZ20" s="412"/>
      <c r="IA20" s="412"/>
      <c r="IB20" s="412"/>
      <c r="IC20" s="412"/>
    </row>
    <row r="21">
      <c r="A21" s="331" t="s">
        <v>93</v>
      </c>
      <c r="B21" s="434">
        <v>0.0</v>
      </c>
      <c r="C21" s="435">
        <v>0.0</v>
      </c>
      <c r="D21" s="436">
        <v>0.0</v>
      </c>
      <c r="E21" s="437">
        <v>0.0</v>
      </c>
      <c r="F21" s="436">
        <v>0.0</v>
      </c>
      <c r="G21" s="437">
        <v>0.0</v>
      </c>
      <c r="H21" s="436">
        <v>0.0</v>
      </c>
      <c r="I21" s="435">
        <v>0.0</v>
      </c>
      <c r="J21" s="435">
        <v>0.0</v>
      </c>
      <c r="K21" s="435">
        <v>0.0</v>
      </c>
      <c r="L21" s="435">
        <v>0.0</v>
      </c>
      <c r="M21" s="435">
        <v>0.0</v>
      </c>
      <c r="N21" s="435">
        <v>0.0</v>
      </c>
      <c r="O21" s="452">
        <v>1.0</v>
      </c>
      <c r="P21" s="446">
        <v>0.0</v>
      </c>
      <c r="Q21" s="446">
        <v>0.0</v>
      </c>
      <c r="R21" s="441">
        <v>2.0</v>
      </c>
      <c r="S21" s="441">
        <v>2.0</v>
      </c>
      <c r="T21" s="440">
        <v>1.0</v>
      </c>
      <c r="U21" s="440">
        <v>1.0</v>
      </c>
      <c r="V21" s="442">
        <v>0.0</v>
      </c>
      <c r="W21" s="441">
        <v>3.0</v>
      </c>
      <c r="X21" s="441">
        <v>3.0</v>
      </c>
      <c r="Y21" s="441">
        <v>4.0</v>
      </c>
      <c r="Z21" s="444">
        <v>9.0</v>
      </c>
      <c r="AA21" s="441">
        <v>2.0</v>
      </c>
      <c r="AB21" s="444">
        <v>8.0</v>
      </c>
      <c r="AC21" s="442">
        <v>0.0</v>
      </c>
      <c r="AD21" s="442">
        <v>11.0</v>
      </c>
      <c r="AE21" s="442">
        <v>12.0</v>
      </c>
      <c r="AF21" s="442">
        <v>15.0</v>
      </c>
      <c r="AG21" s="442">
        <v>8.0</v>
      </c>
      <c r="AH21" s="442">
        <v>9.0</v>
      </c>
      <c r="AI21" s="442">
        <v>18.0</v>
      </c>
      <c r="AJ21" s="442">
        <v>18.0</v>
      </c>
      <c r="AK21" s="442">
        <v>22.0</v>
      </c>
      <c r="AL21" s="442">
        <v>19.0</v>
      </c>
      <c r="AM21" s="442">
        <v>21.0</v>
      </c>
      <c r="AN21" s="442">
        <v>6.0</v>
      </c>
      <c r="AO21" s="442">
        <v>27.0</v>
      </c>
      <c r="AP21" s="442">
        <v>16.0</v>
      </c>
      <c r="AQ21" s="442">
        <v>18.0</v>
      </c>
      <c r="AR21" s="442">
        <v>3.0</v>
      </c>
      <c r="AS21" s="422">
        <v>19.0</v>
      </c>
      <c r="AT21" s="422">
        <v>13.0</v>
      </c>
      <c r="AU21" s="422">
        <v>25.0</v>
      </c>
      <c r="AV21" s="422">
        <v>5.0</v>
      </c>
      <c r="AW21" s="422">
        <v>6.0</v>
      </c>
      <c r="AX21" s="422">
        <v>5.0</v>
      </c>
      <c r="AY21" s="422">
        <v>3.0</v>
      </c>
      <c r="AZ21" s="422">
        <v>6.0</v>
      </c>
      <c r="BA21" s="422">
        <v>3.0</v>
      </c>
      <c r="BB21" s="422">
        <v>14.0</v>
      </c>
      <c r="BC21" s="422">
        <v>3.0</v>
      </c>
      <c r="BD21" s="422">
        <v>4.0</v>
      </c>
      <c r="BE21" s="422">
        <v>2.0</v>
      </c>
      <c r="BF21" s="422">
        <v>0.0</v>
      </c>
      <c r="BG21" s="422">
        <v>8.0</v>
      </c>
      <c r="BH21" s="422">
        <v>0.0</v>
      </c>
      <c r="BI21" s="422">
        <v>2.0</v>
      </c>
      <c r="BJ21" s="422">
        <v>1.0</v>
      </c>
      <c r="BK21" s="422">
        <v>0.0</v>
      </c>
      <c r="BL21" s="422">
        <v>1.0</v>
      </c>
      <c r="BM21" s="422">
        <v>1.0</v>
      </c>
      <c r="BN21" s="422">
        <v>1.0</v>
      </c>
      <c r="BO21" s="422">
        <v>2.0</v>
      </c>
      <c r="BP21" s="422">
        <v>0.0</v>
      </c>
      <c r="BQ21" s="422">
        <v>1.0</v>
      </c>
      <c r="BR21" s="422">
        <v>0.0</v>
      </c>
      <c r="BS21" s="422">
        <v>1.0</v>
      </c>
      <c r="BT21" s="422">
        <v>0.0</v>
      </c>
      <c r="BU21" s="422">
        <v>1.0</v>
      </c>
      <c r="BV21" s="422">
        <v>1.0</v>
      </c>
      <c r="BW21" s="422">
        <v>0.0</v>
      </c>
      <c r="BX21" s="422">
        <v>1.0</v>
      </c>
      <c r="BY21" s="422">
        <v>1.0</v>
      </c>
      <c r="BZ21" s="422">
        <v>9.0</v>
      </c>
      <c r="CA21" s="422">
        <v>7.0</v>
      </c>
      <c r="CB21" s="422">
        <v>0.0</v>
      </c>
      <c r="CC21" s="422">
        <v>6.0</v>
      </c>
      <c r="CD21" s="422">
        <v>3.0</v>
      </c>
      <c r="CE21" s="422">
        <v>4.0</v>
      </c>
      <c r="CF21" s="422">
        <v>5.0</v>
      </c>
      <c r="CG21" s="422">
        <v>7.0</v>
      </c>
      <c r="CH21" s="422">
        <v>9.0</v>
      </c>
      <c r="CI21" s="422">
        <v>3.0</v>
      </c>
      <c r="CJ21" s="422">
        <v>3.0</v>
      </c>
      <c r="CK21" s="422">
        <v>4.0</v>
      </c>
      <c r="CL21" s="422">
        <v>1.0</v>
      </c>
      <c r="CM21" s="422">
        <v>8.0</v>
      </c>
      <c r="CN21" s="422">
        <v>5.0</v>
      </c>
      <c r="CO21" s="422">
        <v>10.0</v>
      </c>
      <c r="CP21" s="422">
        <v>12.0</v>
      </c>
      <c r="CQ21" s="422">
        <v>8.0</v>
      </c>
      <c r="CR21" s="422">
        <v>4.0</v>
      </c>
      <c r="CS21" s="422">
        <v>21.0</v>
      </c>
      <c r="CT21" s="422">
        <v>6.0</v>
      </c>
      <c r="CU21" s="422">
        <v>15.0</v>
      </c>
      <c r="CV21" s="422">
        <v>11.0</v>
      </c>
      <c r="CW21" s="422">
        <v>9.0</v>
      </c>
      <c r="CX21" s="422">
        <v>17.0</v>
      </c>
      <c r="CY21" s="422">
        <v>9.0</v>
      </c>
      <c r="CZ21" s="422">
        <v>23.0</v>
      </c>
      <c r="DA21" s="422">
        <v>13.0</v>
      </c>
      <c r="DB21" s="422">
        <v>7.0</v>
      </c>
      <c r="DC21" s="422">
        <v>18.0</v>
      </c>
      <c r="DD21" s="422">
        <v>13.0</v>
      </c>
      <c r="DE21" s="422">
        <v>14.0</v>
      </c>
      <c r="DF21" s="422">
        <v>15.0</v>
      </c>
      <c r="DG21" s="422">
        <v>15.0</v>
      </c>
      <c r="DH21" s="422">
        <v>23.0</v>
      </c>
      <c r="DI21" s="422">
        <v>10.0</v>
      </c>
      <c r="DJ21" s="422">
        <v>13.0</v>
      </c>
      <c r="DK21" s="422">
        <v>14.0</v>
      </c>
      <c r="DL21" s="422">
        <v>15.0</v>
      </c>
      <c r="DM21" s="422">
        <v>9.0</v>
      </c>
      <c r="DN21" s="422">
        <v>19.0</v>
      </c>
      <c r="DO21" s="422">
        <v>17.0</v>
      </c>
      <c r="DP21" s="422">
        <v>20.0</v>
      </c>
      <c r="DQ21" s="422">
        <v>5.0</v>
      </c>
      <c r="DR21" s="422">
        <v>6.0</v>
      </c>
      <c r="DS21" s="422">
        <v>7.0</v>
      </c>
      <c r="DT21" s="422">
        <v>13.0</v>
      </c>
      <c r="DU21" s="422">
        <v>2.0</v>
      </c>
      <c r="DV21" s="422">
        <v>4.0</v>
      </c>
      <c r="DW21" s="422">
        <v>2.0</v>
      </c>
      <c r="DX21" s="422">
        <v>7.0</v>
      </c>
      <c r="DY21" s="422">
        <v>6.0</v>
      </c>
      <c r="DZ21" s="422">
        <v>2.0</v>
      </c>
      <c r="EA21" s="422">
        <v>2.0</v>
      </c>
      <c r="EB21" s="422">
        <v>3.0</v>
      </c>
      <c r="EC21" s="422">
        <v>0.0</v>
      </c>
      <c r="ED21" s="422">
        <v>1.0</v>
      </c>
      <c r="EE21" s="422">
        <v>1.0</v>
      </c>
      <c r="EF21" s="422">
        <v>0.0</v>
      </c>
      <c r="EG21" s="422">
        <v>4.0</v>
      </c>
      <c r="EH21" s="422">
        <v>3.0</v>
      </c>
      <c r="EI21" s="422">
        <v>0.0</v>
      </c>
      <c r="EJ21" s="422">
        <v>4.0</v>
      </c>
      <c r="EK21" s="422">
        <v>2.0</v>
      </c>
      <c r="EL21" s="422">
        <v>5.0</v>
      </c>
      <c r="EM21" s="422">
        <v>2.0</v>
      </c>
      <c r="EN21" s="422">
        <v>5.0</v>
      </c>
      <c r="EO21" s="422">
        <v>9.0</v>
      </c>
      <c r="EP21" s="422">
        <v>2.0</v>
      </c>
      <c r="EQ21" s="422">
        <v>7.0</v>
      </c>
      <c r="ER21" s="422">
        <v>8.0</v>
      </c>
      <c r="ES21" s="422">
        <v>7.0</v>
      </c>
      <c r="ET21" s="422">
        <v>7.0</v>
      </c>
      <c r="EU21" s="422">
        <v>6.0</v>
      </c>
      <c r="EV21" s="422">
        <v>4.0</v>
      </c>
      <c r="EW21" s="422">
        <v>9.0</v>
      </c>
      <c r="EX21" s="422">
        <v>10.0</v>
      </c>
      <c r="EY21" s="422">
        <v>15.0</v>
      </c>
      <c r="EZ21" s="422">
        <v>10.0</v>
      </c>
      <c r="FA21" s="422">
        <v>17.0</v>
      </c>
      <c r="FB21" s="422">
        <v>1.0</v>
      </c>
      <c r="FC21" s="422">
        <v>12.0</v>
      </c>
      <c r="FD21" s="422">
        <v>10.0</v>
      </c>
      <c r="FE21" s="422">
        <v>8.0</v>
      </c>
      <c r="FF21" s="422">
        <v>7.0</v>
      </c>
      <c r="FG21" s="422">
        <v>7.0</v>
      </c>
      <c r="FH21" s="422">
        <v>17.0</v>
      </c>
      <c r="FI21" s="422">
        <v>31.0</v>
      </c>
      <c r="FJ21" s="422">
        <v>6.0</v>
      </c>
      <c r="FK21" s="422">
        <v>3.0</v>
      </c>
      <c r="FL21" s="422">
        <v>5.0</v>
      </c>
      <c r="FM21" s="422">
        <v>10.0</v>
      </c>
      <c r="FN21" s="422">
        <v>8.0</v>
      </c>
      <c r="FO21" s="422">
        <v>12.0</v>
      </c>
      <c r="FP21" s="422">
        <v>6.0</v>
      </c>
      <c r="FQ21" s="422">
        <v>7.0</v>
      </c>
      <c r="FR21" s="422">
        <v>6.0</v>
      </c>
      <c r="FS21" s="422">
        <v>8.0</v>
      </c>
      <c r="FT21" s="422">
        <v>28.0</v>
      </c>
      <c r="FU21" s="422">
        <v>13.0</v>
      </c>
      <c r="FV21" s="422">
        <v>12.0</v>
      </c>
      <c r="FW21" s="422">
        <v>5.0</v>
      </c>
      <c r="FX21" s="422">
        <v>24.0</v>
      </c>
      <c r="FY21" s="422">
        <v>4.0</v>
      </c>
      <c r="FZ21" s="422">
        <v>9.0</v>
      </c>
      <c r="GA21" s="422">
        <v>10.0</v>
      </c>
      <c r="GB21" s="422">
        <v>7.0</v>
      </c>
      <c r="GC21" s="422">
        <v>10.0</v>
      </c>
      <c r="GD21" s="422">
        <v>8.0</v>
      </c>
      <c r="GE21" s="422">
        <v>11.0</v>
      </c>
      <c r="GF21" s="422">
        <v>14.0</v>
      </c>
      <c r="GG21" s="422">
        <v>19.0</v>
      </c>
      <c r="GH21" s="422">
        <v>9.0</v>
      </c>
      <c r="GI21" s="422">
        <v>5.0</v>
      </c>
      <c r="GJ21" s="422">
        <v>16.0</v>
      </c>
      <c r="GK21" s="422">
        <v>33.0</v>
      </c>
      <c r="GL21" s="422">
        <v>5.0</v>
      </c>
      <c r="GM21" s="422">
        <v>17.0</v>
      </c>
      <c r="GN21" s="422">
        <v>8.0</v>
      </c>
      <c r="GO21" s="422">
        <v>11.0</v>
      </c>
      <c r="GP21" s="422">
        <v>27.0</v>
      </c>
      <c r="GQ21" s="422">
        <v>23.0</v>
      </c>
      <c r="GR21" s="422">
        <v>15.0</v>
      </c>
      <c r="GS21" s="422">
        <v>24.0</v>
      </c>
      <c r="GT21" s="422">
        <v>21.0</v>
      </c>
      <c r="GU21" s="422">
        <v>13.0</v>
      </c>
      <c r="GV21" s="422">
        <v>21.0</v>
      </c>
      <c r="GW21" s="422">
        <v>22.0</v>
      </c>
      <c r="GX21" s="422">
        <v>38.0</v>
      </c>
      <c r="GY21" s="422">
        <v>54.0</v>
      </c>
      <c r="GZ21" s="422">
        <v>76.0</v>
      </c>
      <c r="HA21" s="422">
        <v>65.0</v>
      </c>
      <c r="HB21" s="422">
        <v>59.0</v>
      </c>
      <c r="HC21" s="422">
        <v>57.0</v>
      </c>
      <c r="HD21" s="422">
        <v>57.0</v>
      </c>
      <c r="HE21" s="422">
        <v>64.0</v>
      </c>
      <c r="HF21" s="422">
        <v>86.0</v>
      </c>
      <c r="HG21" s="422">
        <v>126.0</v>
      </c>
      <c r="HH21" s="422">
        <v>76.0</v>
      </c>
      <c r="HI21" s="422">
        <v>90.0</v>
      </c>
      <c r="HJ21" s="422">
        <v>57.0</v>
      </c>
      <c r="HK21" s="422">
        <v>84.0</v>
      </c>
      <c r="HL21" s="422">
        <v>94.0</v>
      </c>
      <c r="HM21" s="422">
        <v>117.0</v>
      </c>
      <c r="HN21" s="422">
        <v>172.0</v>
      </c>
      <c r="HO21" s="422">
        <v>110.0</v>
      </c>
      <c r="HP21" s="422">
        <v>130.0</v>
      </c>
      <c r="HQ21" s="422">
        <v>183.0</v>
      </c>
      <c r="HR21" s="422">
        <v>174.0</v>
      </c>
      <c r="HS21" s="427">
        <f t="shared" si="1"/>
        <v>3617</v>
      </c>
      <c r="HT21" s="412"/>
      <c r="HU21" s="412"/>
      <c r="HV21" s="412"/>
      <c r="HW21" s="412"/>
      <c r="HX21" s="412"/>
      <c r="HY21" s="412"/>
      <c r="HZ21" s="412"/>
      <c r="IA21" s="412"/>
      <c r="IB21" s="412"/>
      <c r="IC21" s="412"/>
    </row>
    <row r="22">
      <c r="A22" s="331" t="s">
        <v>94</v>
      </c>
      <c r="B22" s="413">
        <v>0.0</v>
      </c>
      <c r="C22" s="414">
        <v>0.0</v>
      </c>
      <c r="D22" s="417">
        <v>2.0</v>
      </c>
      <c r="E22" s="428">
        <v>0.0</v>
      </c>
      <c r="F22" s="433">
        <v>0.0</v>
      </c>
      <c r="G22" s="428">
        <v>0.0</v>
      </c>
      <c r="H22" s="433">
        <v>0.0</v>
      </c>
      <c r="I22" s="422">
        <v>0.0</v>
      </c>
      <c r="J22" s="420">
        <v>1.0</v>
      </c>
      <c r="K22" s="421">
        <v>2.0</v>
      </c>
      <c r="L22" s="422">
        <v>0.0</v>
      </c>
      <c r="M22" s="420">
        <v>1.0</v>
      </c>
      <c r="N22" s="422">
        <v>0.0</v>
      </c>
      <c r="O22" s="421">
        <v>2.0</v>
      </c>
      <c r="P22" s="422">
        <v>0.0</v>
      </c>
      <c r="Q22" s="420">
        <v>1.0</v>
      </c>
      <c r="R22" s="422">
        <v>0.0</v>
      </c>
      <c r="S22" s="420">
        <v>1.0</v>
      </c>
      <c r="T22" s="421">
        <v>2.0</v>
      </c>
      <c r="U22" s="421">
        <v>4.0</v>
      </c>
      <c r="V22" s="423">
        <v>11.0</v>
      </c>
      <c r="W22" s="421">
        <v>4.0</v>
      </c>
      <c r="X22" s="421">
        <v>2.0</v>
      </c>
      <c r="Y22" s="423">
        <v>7.0</v>
      </c>
      <c r="Z22" s="424">
        <v>11.0</v>
      </c>
      <c r="AA22" s="423">
        <v>6.0</v>
      </c>
      <c r="AB22" s="421">
        <v>2.0</v>
      </c>
      <c r="AC22" s="422">
        <v>10.0</v>
      </c>
      <c r="AD22" s="422">
        <v>10.0</v>
      </c>
      <c r="AE22" s="422">
        <v>10.0</v>
      </c>
      <c r="AF22" s="422">
        <v>0.0</v>
      </c>
      <c r="AG22" s="422">
        <v>11.0</v>
      </c>
      <c r="AH22" s="422">
        <v>6.0</v>
      </c>
      <c r="AI22" s="422">
        <v>11.0</v>
      </c>
      <c r="AJ22" s="422">
        <v>16.0</v>
      </c>
      <c r="AK22" s="422">
        <v>32.0</v>
      </c>
      <c r="AL22" s="422">
        <v>9.0</v>
      </c>
      <c r="AM22" s="422">
        <v>10.0</v>
      </c>
      <c r="AN22" s="422">
        <v>7.0</v>
      </c>
      <c r="AO22" s="422">
        <v>2.0</v>
      </c>
      <c r="AP22" s="422">
        <v>10.0</v>
      </c>
      <c r="AQ22" s="422">
        <v>8.0</v>
      </c>
      <c r="AR22" s="422">
        <v>6.0</v>
      </c>
      <c r="AS22" s="422">
        <v>6.0</v>
      </c>
      <c r="AT22" s="422">
        <v>7.0</v>
      </c>
      <c r="AU22" s="422">
        <v>19.0</v>
      </c>
      <c r="AV22" s="422">
        <v>17.0</v>
      </c>
      <c r="AW22" s="422">
        <v>11.0</v>
      </c>
      <c r="AX22" s="422">
        <v>2.0</v>
      </c>
      <c r="AY22" s="422">
        <v>9.0</v>
      </c>
      <c r="AZ22" s="422">
        <v>16.0</v>
      </c>
      <c r="BA22" s="422">
        <v>32.0</v>
      </c>
      <c r="BB22" s="422">
        <v>7.0</v>
      </c>
      <c r="BC22" s="422">
        <v>12.0</v>
      </c>
      <c r="BD22" s="422">
        <v>15.0</v>
      </c>
      <c r="BE22" s="422">
        <v>6.0</v>
      </c>
      <c r="BF22" s="422">
        <v>4.0</v>
      </c>
      <c r="BG22" s="422">
        <v>16.0</v>
      </c>
      <c r="BH22" s="422">
        <v>5.0</v>
      </c>
      <c r="BI22" s="422">
        <v>5.0</v>
      </c>
      <c r="BJ22" s="422">
        <v>8.0</v>
      </c>
      <c r="BK22" s="422">
        <v>14.0</v>
      </c>
      <c r="BL22" s="422">
        <v>13.0</v>
      </c>
      <c r="BM22" s="422">
        <v>11.0</v>
      </c>
      <c r="BN22" s="422">
        <v>8.0</v>
      </c>
      <c r="BO22" s="422">
        <v>4.0</v>
      </c>
      <c r="BP22" s="422">
        <v>5.0</v>
      </c>
      <c r="BQ22" s="422">
        <v>4.0</v>
      </c>
      <c r="BR22" s="422">
        <v>1.0</v>
      </c>
      <c r="BS22" s="422">
        <v>6.0</v>
      </c>
      <c r="BT22" s="422">
        <v>6.0</v>
      </c>
      <c r="BU22" s="422">
        <v>2.0</v>
      </c>
      <c r="BV22" s="422">
        <v>3.0</v>
      </c>
      <c r="BW22" s="422">
        <v>1.0</v>
      </c>
      <c r="BX22" s="422">
        <v>2.0</v>
      </c>
      <c r="BY22" s="422">
        <v>3.0</v>
      </c>
      <c r="BZ22" s="422">
        <v>5.0</v>
      </c>
      <c r="CA22" s="422">
        <v>1.0</v>
      </c>
      <c r="CB22" s="422">
        <v>10.0</v>
      </c>
      <c r="CC22" s="422">
        <v>2.0</v>
      </c>
      <c r="CD22" s="422">
        <v>4.0</v>
      </c>
      <c r="CE22" s="422">
        <v>1.0</v>
      </c>
      <c r="CF22" s="422">
        <v>1.0</v>
      </c>
      <c r="CG22" s="422">
        <v>4.0</v>
      </c>
      <c r="CH22" s="422">
        <v>2.0</v>
      </c>
      <c r="CI22" s="422">
        <v>0.0</v>
      </c>
      <c r="CJ22" s="422">
        <v>4.0</v>
      </c>
      <c r="CK22" s="422">
        <v>4.0</v>
      </c>
      <c r="CL22" s="422">
        <v>1.0</v>
      </c>
      <c r="CM22" s="422">
        <v>0.0</v>
      </c>
      <c r="CN22" s="422">
        <v>5.0</v>
      </c>
      <c r="CO22" s="422">
        <v>7.0</v>
      </c>
      <c r="CP22" s="422">
        <v>2.0</v>
      </c>
      <c r="CQ22" s="422">
        <v>3.0</v>
      </c>
      <c r="CR22" s="422">
        <v>0.0</v>
      </c>
      <c r="CS22" s="422">
        <v>1.0</v>
      </c>
      <c r="CT22" s="422">
        <v>0.0</v>
      </c>
      <c r="CU22" s="422">
        <v>6.0</v>
      </c>
      <c r="CV22" s="422">
        <v>5.0</v>
      </c>
      <c r="CW22" s="422">
        <v>2.0</v>
      </c>
      <c r="CX22" s="422">
        <v>2.0</v>
      </c>
      <c r="CY22" s="422">
        <v>7.0</v>
      </c>
      <c r="CZ22" s="422">
        <v>5.0</v>
      </c>
      <c r="DA22" s="422">
        <v>2.0</v>
      </c>
      <c r="DB22" s="422">
        <v>5.0</v>
      </c>
      <c r="DC22" s="422">
        <v>3.0</v>
      </c>
      <c r="DD22" s="422">
        <v>0.0</v>
      </c>
      <c r="DE22" s="422">
        <v>4.0</v>
      </c>
      <c r="DF22" s="422">
        <v>1.0</v>
      </c>
      <c r="DG22" s="422">
        <v>1.0</v>
      </c>
      <c r="DH22" s="422">
        <v>0.0</v>
      </c>
      <c r="DI22" s="422">
        <v>2.0</v>
      </c>
      <c r="DJ22" s="422">
        <v>4.0</v>
      </c>
      <c r="DK22" s="422">
        <v>1.0</v>
      </c>
      <c r="DL22" s="422">
        <v>4.0</v>
      </c>
      <c r="DM22" s="422">
        <v>1.0</v>
      </c>
      <c r="DN22" s="422">
        <v>0.0</v>
      </c>
      <c r="DO22" s="422">
        <v>0.0</v>
      </c>
      <c r="DP22" s="422">
        <v>2.0</v>
      </c>
      <c r="DQ22" s="422">
        <v>0.0</v>
      </c>
      <c r="DR22" s="422">
        <v>0.0</v>
      </c>
      <c r="DS22" s="422">
        <v>2.0</v>
      </c>
      <c r="DT22" s="422">
        <v>7.0</v>
      </c>
      <c r="DU22" s="422">
        <v>1.0</v>
      </c>
      <c r="DV22" s="422">
        <v>0.0</v>
      </c>
      <c r="DW22" s="422">
        <v>1.0</v>
      </c>
      <c r="DX22" s="422">
        <v>0.0</v>
      </c>
      <c r="DY22" s="422">
        <v>1.0</v>
      </c>
      <c r="DZ22" s="422">
        <v>8.0</v>
      </c>
      <c r="EA22" s="422">
        <v>4.0</v>
      </c>
      <c r="EB22" s="422">
        <v>0.0</v>
      </c>
      <c r="EC22" s="422">
        <v>2.0</v>
      </c>
      <c r="ED22" s="422">
        <v>1.0</v>
      </c>
      <c r="EE22" s="422">
        <v>4.0</v>
      </c>
      <c r="EF22" s="422">
        <v>3.0</v>
      </c>
      <c r="EG22" s="422">
        <v>0.0</v>
      </c>
      <c r="EH22" s="422">
        <v>8.0</v>
      </c>
      <c r="EI22" s="422">
        <v>3.0</v>
      </c>
      <c r="EJ22" s="422">
        <v>4.0</v>
      </c>
      <c r="EK22" s="422">
        <v>7.0</v>
      </c>
      <c r="EL22" s="422">
        <v>6.0</v>
      </c>
      <c r="EM22" s="422">
        <v>10.0</v>
      </c>
      <c r="EN22" s="422">
        <v>4.0</v>
      </c>
      <c r="EO22" s="422">
        <v>1.0</v>
      </c>
      <c r="EP22" s="422">
        <v>7.0</v>
      </c>
      <c r="EQ22" s="422">
        <v>2.0</v>
      </c>
      <c r="ER22" s="422">
        <v>6.0</v>
      </c>
      <c r="ES22" s="422">
        <v>12.0</v>
      </c>
      <c r="ET22" s="422">
        <v>7.0</v>
      </c>
      <c r="EU22" s="422">
        <v>4.0</v>
      </c>
      <c r="EV22" s="422">
        <v>15.0</v>
      </c>
      <c r="EW22" s="422">
        <v>5.0</v>
      </c>
      <c r="EX22" s="422">
        <v>15.0</v>
      </c>
      <c r="EY22" s="422">
        <v>15.0</v>
      </c>
      <c r="EZ22" s="422">
        <v>17.0</v>
      </c>
      <c r="FA22" s="422">
        <v>19.0</v>
      </c>
      <c r="FB22" s="422">
        <v>14.0</v>
      </c>
      <c r="FC22" s="422">
        <v>21.0</v>
      </c>
      <c r="FD22" s="422">
        <v>15.0</v>
      </c>
      <c r="FE22" s="422">
        <v>11.0</v>
      </c>
      <c r="FF22" s="422">
        <v>26.0</v>
      </c>
      <c r="FG22" s="422">
        <v>14.0</v>
      </c>
      <c r="FH22" s="422">
        <v>6.0</v>
      </c>
      <c r="FI22" s="422">
        <v>8.0</v>
      </c>
      <c r="FJ22" s="422">
        <v>21.0</v>
      </c>
      <c r="FK22" s="422">
        <v>18.0</v>
      </c>
      <c r="FL22" s="422">
        <v>14.0</v>
      </c>
      <c r="FM22" s="422">
        <v>16.0</v>
      </c>
      <c r="FN22" s="422">
        <v>13.0</v>
      </c>
      <c r="FO22" s="422">
        <v>12.0</v>
      </c>
      <c r="FP22" s="422">
        <v>6.0</v>
      </c>
      <c r="FQ22" s="422">
        <v>11.0</v>
      </c>
      <c r="FR22" s="422">
        <v>3.0</v>
      </c>
      <c r="FS22" s="422">
        <v>4.0</v>
      </c>
      <c r="FT22" s="422">
        <v>12.0</v>
      </c>
      <c r="FU22" s="422">
        <v>18.0</v>
      </c>
      <c r="FV22" s="422">
        <v>11.0</v>
      </c>
      <c r="FW22" s="422">
        <v>10.0</v>
      </c>
      <c r="FX22" s="422">
        <v>11.0</v>
      </c>
      <c r="FY22" s="422">
        <v>8.0</v>
      </c>
      <c r="FZ22" s="422">
        <v>10.0</v>
      </c>
      <c r="GA22" s="422">
        <v>7.0</v>
      </c>
      <c r="GB22" s="422">
        <v>4.0</v>
      </c>
      <c r="GC22" s="422">
        <v>17.0</v>
      </c>
      <c r="GD22" s="422">
        <v>2.0</v>
      </c>
      <c r="GE22" s="422">
        <v>14.0</v>
      </c>
      <c r="GF22" s="422">
        <v>4.0</v>
      </c>
      <c r="GG22" s="422">
        <v>3.0</v>
      </c>
      <c r="GH22" s="422">
        <v>16.0</v>
      </c>
      <c r="GI22" s="422">
        <v>11.0</v>
      </c>
      <c r="GJ22" s="422">
        <v>12.0</v>
      </c>
      <c r="GK22" s="422">
        <v>11.0</v>
      </c>
      <c r="GL22" s="422">
        <v>14.0</v>
      </c>
      <c r="GM22" s="422">
        <v>2.0</v>
      </c>
      <c r="GN22" s="422">
        <v>3.0</v>
      </c>
      <c r="GO22" s="422">
        <v>17.0</v>
      </c>
      <c r="GP22" s="422">
        <v>24.0</v>
      </c>
      <c r="GQ22" s="422">
        <v>41.0</v>
      </c>
      <c r="GR22" s="422">
        <v>20.0</v>
      </c>
      <c r="GS22" s="422">
        <v>31.0</v>
      </c>
      <c r="GT22" s="422">
        <v>13.0</v>
      </c>
      <c r="GU22" s="422">
        <v>12.0</v>
      </c>
      <c r="GV22" s="422">
        <v>39.0</v>
      </c>
      <c r="GW22" s="422">
        <v>16.0</v>
      </c>
      <c r="GX22" s="422">
        <v>28.0</v>
      </c>
      <c r="GY22" s="422">
        <v>61.0</v>
      </c>
      <c r="GZ22" s="422">
        <v>51.0</v>
      </c>
      <c r="HA22" s="422">
        <v>57.0</v>
      </c>
      <c r="HB22" s="422">
        <v>25.0</v>
      </c>
      <c r="HC22" s="422">
        <v>58.0</v>
      </c>
      <c r="HD22" s="422">
        <v>73.0</v>
      </c>
      <c r="HE22" s="422">
        <v>58.0</v>
      </c>
      <c r="HF22" s="422">
        <v>114.0</v>
      </c>
      <c r="HG22" s="422">
        <v>62.0</v>
      </c>
      <c r="HH22" s="422">
        <v>58.0</v>
      </c>
      <c r="HI22" s="422">
        <v>41.0</v>
      </c>
      <c r="HJ22" s="422">
        <v>111.0</v>
      </c>
      <c r="HK22" s="422">
        <v>146.0</v>
      </c>
      <c r="HL22" s="422">
        <v>116.0</v>
      </c>
      <c r="HM22" s="422">
        <v>130.0</v>
      </c>
      <c r="HN22" s="422">
        <v>152.0</v>
      </c>
      <c r="HO22" s="422">
        <v>155.0</v>
      </c>
      <c r="HP22" s="422">
        <v>116.0</v>
      </c>
      <c r="HQ22" s="422">
        <v>151.0</v>
      </c>
      <c r="HR22" s="422">
        <v>175.0</v>
      </c>
      <c r="HS22" s="427">
        <f t="shared" si="1"/>
        <v>3396</v>
      </c>
      <c r="HT22" s="412"/>
      <c r="HU22" s="412"/>
      <c r="HV22" s="412"/>
      <c r="HW22" s="412"/>
      <c r="HX22" s="412"/>
      <c r="HY22" s="412"/>
      <c r="HZ22" s="412"/>
      <c r="IA22" s="412"/>
      <c r="IB22" s="412"/>
      <c r="IC22" s="412"/>
    </row>
    <row r="23">
      <c r="A23" s="453" t="s">
        <v>95</v>
      </c>
      <c r="B23" s="415">
        <v>0.0</v>
      </c>
      <c r="C23" s="414">
        <v>0.0</v>
      </c>
      <c r="D23" s="449">
        <v>1.0</v>
      </c>
      <c r="E23" s="450">
        <v>1.0</v>
      </c>
      <c r="F23" s="433">
        <v>0.0</v>
      </c>
      <c r="G23" s="428">
        <v>0.0</v>
      </c>
      <c r="H23" s="433">
        <v>0.0</v>
      </c>
      <c r="I23" s="421">
        <v>2.0</v>
      </c>
      <c r="J23" s="422">
        <v>0.0</v>
      </c>
      <c r="K23" s="422">
        <v>0.0</v>
      </c>
      <c r="L23" s="422">
        <v>0.0</v>
      </c>
      <c r="M23" s="420">
        <v>1.0</v>
      </c>
      <c r="N23" s="422">
        <v>0.0</v>
      </c>
      <c r="O23" s="421">
        <v>2.0</v>
      </c>
      <c r="P23" s="421">
        <v>4.0</v>
      </c>
      <c r="Q23" s="420">
        <v>1.0</v>
      </c>
      <c r="R23" s="421">
        <v>5.0</v>
      </c>
      <c r="S23" s="421">
        <v>3.0</v>
      </c>
      <c r="T23" s="421">
        <v>2.0</v>
      </c>
      <c r="U23" s="421">
        <v>3.0</v>
      </c>
      <c r="V23" s="421">
        <v>4.0</v>
      </c>
      <c r="W23" s="421">
        <v>4.0</v>
      </c>
      <c r="X23" s="423">
        <v>6.0</v>
      </c>
      <c r="Y23" s="421">
        <v>5.0</v>
      </c>
      <c r="Z23" s="421">
        <v>2.0</v>
      </c>
      <c r="AA23" s="423">
        <v>10.0</v>
      </c>
      <c r="AB23" s="420">
        <v>1.0</v>
      </c>
      <c r="AC23" s="422">
        <v>1.0</v>
      </c>
      <c r="AD23" s="422">
        <v>3.0</v>
      </c>
      <c r="AE23" s="422">
        <v>6.0</v>
      </c>
      <c r="AF23" s="422">
        <v>8.0</v>
      </c>
      <c r="AG23" s="422">
        <v>3.0</v>
      </c>
      <c r="AH23" s="422">
        <v>2.0</v>
      </c>
      <c r="AI23" s="422">
        <v>3.0</v>
      </c>
      <c r="AJ23" s="422">
        <v>4.0</v>
      </c>
      <c r="AK23" s="422">
        <v>5.0</v>
      </c>
      <c r="AL23" s="422">
        <v>3.0</v>
      </c>
      <c r="AM23" s="422">
        <v>15.0</v>
      </c>
      <c r="AN23" s="422">
        <v>1.0</v>
      </c>
      <c r="AO23" s="422">
        <v>11.0</v>
      </c>
      <c r="AP23" s="422">
        <v>0.0</v>
      </c>
      <c r="AQ23" s="422">
        <v>0.0</v>
      </c>
      <c r="AR23" s="422">
        <v>3.0</v>
      </c>
      <c r="AS23" s="422">
        <v>4.0</v>
      </c>
      <c r="AT23" s="422">
        <v>10.0</v>
      </c>
      <c r="AU23" s="422">
        <v>0.0</v>
      </c>
      <c r="AV23" s="422">
        <v>3.0</v>
      </c>
      <c r="AW23" s="422">
        <v>1.0</v>
      </c>
      <c r="AX23" s="422">
        <v>2.0</v>
      </c>
      <c r="AY23" s="422">
        <v>0.0</v>
      </c>
      <c r="AZ23" s="422">
        <v>0.0</v>
      </c>
      <c r="BA23" s="422">
        <v>1.0</v>
      </c>
      <c r="BB23" s="422">
        <v>0.0</v>
      </c>
      <c r="BC23" s="422">
        <v>0.0</v>
      </c>
      <c r="BD23" s="422">
        <v>0.0</v>
      </c>
      <c r="BE23" s="422">
        <v>0.0</v>
      </c>
      <c r="BF23" s="422">
        <v>0.0</v>
      </c>
      <c r="BG23" s="422">
        <v>2.0</v>
      </c>
      <c r="BH23" s="422">
        <v>0.0</v>
      </c>
      <c r="BI23" s="422">
        <v>0.0</v>
      </c>
      <c r="BJ23" s="422">
        <v>0.0</v>
      </c>
      <c r="BK23" s="422">
        <v>2.0</v>
      </c>
      <c r="BL23" s="422">
        <v>2.0</v>
      </c>
      <c r="BM23" s="422">
        <v>0.0</v>
      </c>
      <c r="BN23" s="422">
        <v>4.0</v>
      </c>
      <c r="BO23" s="422">
        <v>1.0</v>
      </c>
      <c r="BP23" s="422">
        <v>3.0</v>
      </c>
      <c r="BQ23" s="422">
        <v>2.0</v>
      </c>
      <c r="BR23" s="422">
        <v>0.0</v>
      </c>
      <c r="BS23" s="422">
        <v>2.0</v>
      </c>
      <c r="BT23" s="422">
        <v>4.0</v>
      </c>
      <c r="BU23" s="422">
        <v>1.0</v>
      </c>
      <c r="BV23" s="422">
        <v>1.0</v>
      </c>
      <c r="BW23" s="422">
        <v>0.0</v>
      </c>
      <c r="BX23" s="422">
        <v>0.0</v>
      </c>
      <c r="BY23" s="422">
        <v>0.0</v>
      </c>
      <c r="BZ23" s="422">
        <v>4.0</v>
      </c>
      <c r="CA23" s="422">
        <v>0.0</v>
      </c>
      <c r="CB23" s="422">
        <v>0.0</v>
      </c>
      <c r="CC23" s="422">
        <v>0.0</v>
      </c>
      <c r="CD23" s="422">
        <v>1.0</v>
      </c>
      <c r="CE23" s="422">
        <v>0.0</v>
      </c>
      <c r="CF23" s="422">
        <v>0.0</v>
      </c>
      <c r="CG23" s="422">
        <v>4.0</v>
      </c>
      <c r="CH23" s="422">
        <v>0.0</v>
      </c>
      <c r="CI23" s="422">
        <v>0.0</v>
      </c>
      <c r="CJ23" s="422">
        <v>0.0</v>
      </c>
      <c r="CK23" s="422">
        <v>0.0</v>
      </c>
      <c r="CL23" s="422">
        <v>0.0</v>
      </c>
      <c r="CM23" s="422">
        <v>0.0</v>
      </c>
      <c r="CN23" s="422">
        <v>0.0</v>
      </c>
      <c r="CO23" s="422">
        <v>0.0</v>
      </c>
      <c r="CP23" s="422">
        <v>0.0</v>
      </c>
      <c r="CQ23" s="422">
        <v>1.0</v>
      </c>
      <c r="CR23" s="422">
        <v>0.0</v>
      </c>
      <c r="CS23" s="422">
        <v>0.0</v>
      </c>
      <c r="CT23" s="422">
        <v>1.0</v>
      </c>
      <c r="CU23" s="422">
        <v>0.0</v>
      </c>
      <c r="CV23" s="422">
        <v>0.0</v>
      </c>
      <c r="CW23" s="422">
        <v>4.0</v>
      </c>
      <c r="CX23" s="422">
        <v>0.0</v>
      </c>
      <c r="CY23" s="422">
        <v>0.0</v>
      </c>
      <c r="CZ23" s="422">
        <v>1.0</v>
      </c>
      <c r="DA23" s="422">
        <v>0.0</v>
      </c>
      <c r="DB23" s="422">
        <v>6.0</v>
      </c>
      <c r="DC23" s="422">
        <v>4.0</v>
      </c>
      <c r="DD23" s="422">
        <v>6.0</v>
      </c>
      <c r="DE23" s="422">
        <v>5.0</v>
      </c>
      <c r="DF23" s="422">
        <v>2.0</v>
      </c>
      <c r="DG23" s="422">
        <v>0.0</v>
      </c>
      <c r="DH23" s="422">
        <v>2.0</v>
      </c>
      <c r="DI23" s="422">
        <v>2.0</v>
      </c>
      <c r="DJ23" s="422">
        <v>10.0</v>
      </c>
      <c r="DK23" s="422">
        <v>4.0</v>
      </c>
      <c r="DL23" s="422">
        <v>9.0</v>
      </c>
      <c r="DM23" s="422">
        <v>0.0</v>
      </c>
      <c r="DN23" s="422">
        <v>4.0</v>
      </c>
      <c r="DO23" s="422">
        <v>2.0</v>
      </c>
      <c r="DP23" s="422">
        <v>2.0</v>
      </c>
      <c r="DQ23" s="422">
        <v>6.0</v>
      </c>
      <c r="DR23" s="422">
        <v>12.0</v>
      </c>
      <c r="DS23" s="422">
        <v>5.0</v>
      </c>
      <c r="DT23" s="422">
        <v>4.0</v>
      </c>
      <c r="DU23" s="422">
        <v>1.0</v>
      </c>
      <c r="DV23" s="422">
        <v>2.0</v>
      </c>
      <c r="DW23" s="422">
        <v>1.0</v>
      </c>
      <c r="DX23" s="422">
        <v>0.0</v>
      </c>
      <c r="DY23" s="422">
        <v>3.0</v>
      </c>
      <c r="DZ23" s="422">
        <v>2.0</v>
      </c>
      <c r="EA23" s="422">
        <v>2.0</v>
      </c>
      <c r="EB23" s="422">
        <v>0.0</v>
      </c>
      <c r="EC23" s="422">
        <v>2.0</v>
      </c>
      <c r="ED23" s="422">
        <v>0.0</v>
      </c>
      <c r="EE23" s="422">
        <v>2.0</v>
      </c>
      <c r="EF23" s="422">
        <v>0.0</v>
      </c>
      <c r="EG23" s="422">
        <v>5.0</v>
      </c>
      <c r="EH23" s="422">
        <v>1.0</v>
      </c>
      <c r="EI23" s="422">
        <v>2.0</v>
      </c>
      <c r="EJ23" s="422">
        <v>4.0</v>
      </c>
      <c r="EK23" s="422">
        <v>9.0</v>
      </c>
      <c r="EL23" s="422">
        <v>17.0</v>
      </c>
      <c r="EM23" s="422">
        <v>2.0</v>
      </c>
      <c r="EN23" s="422">
        <v>6.0</v>
      </c>
      <c r="EO23" s="422">
        <v>2.0</v>
      </c>
      <c r="EP23" s="422">
        <v>4.0</v>
      </c>
      <c r="EQ23" s="422">
        <v>0.0</v>
      </c>
      <c r="ER23" s="422">
        <v>5.0</v>
      </c>
      <c r="ES23" s="422">
        <v>5.0</v>
      </c>
      <c r="ET23" s="422">
        <v>5.0</v>
      </c>
      <c r="EU23" s="422">
        <v>9.0</v>
      </c>
      <c r="EV23" s="422">
        <v>17.0</v>
      </c>
      <c r="EW23" s="422">
        <v>5.0</v>
      </c>
      <c r="EX23" s="422">
        <v>1.0</v>
      </c>
      <c r="EY23" s="422">
        <v>4.0</v>
      </c>
      <c r="EZ23" s="422">
        <v>13.0</v>
      </c>
      <c r="FA23" s="422">
        <v>12.0</v>
      </c>
      <c r="FB23" s="422">
        <v>17.0</v>
      </c>
      <c r="FC23" s="422">
        <v>29.0</v>
      </c>
      <c r="FD23" s="422">
        <v>30.0</v>
      </c>
      <c r="FE23" s="422">
        <v>6.0</v>
      </c>
      <c r="FF23" s="422">
        <v>32.0</v>
      </c>
      <c r="FG23" s="422">
        <v>33.0</v>
      </c>
      <c r="FH23" s="422">
        <v>11.0</v>
      </c>
      <c r="FI23" s="422">
        <v>16.0</v>
      </c>
      <c r="FJ23" s="422">
        <v>14.0</v>
      </c>
      <c r="FK23" s="422">
        <v>10.0</v>
      </c>
      <c r="FL23" s="422">
        <v>11.0</v>
      </c>
      <c r="FM23" s="422">
        <v>8.0</v>
      </c>
      <c r="FN23" s="422">
        <v>21.0</v>
      </c>
      <c r="FO23" s="422">
        <v>13.0</v>
      </c>
      <c r="FP23" s="422">
        <v>30.0</v>
      </c>
      <c r="FQ23" s="422">
        <v>18.0</v>
      </c>
      <c r="FR23" s="422">
        <v>25.0</v>
      </c>
      <c r="FS23" s="422">
        <v>1.0</v>
      </c>
      <c r="FT23" s="422">
        <v>21.0</v>
      </c>
      <c r="FU23" s="422">
        <v>24.0</v>
      </c>
      <c r="FV23" s="422">
        <v>51.0</v>
      </c>
      <c r="FW23" s="422">
        <v>22.0</v>
      </c>
      <c r="FX23" s="422">
        <v>14.0</v>
      </c>
      <c r="FY23" s="422">
        <v>17.0</v>
      </c>
      <c r="FZ23" s="422">
        <v>2.0</v>
      </c>
      <c r="GA23" s="422">
        <v>12.0</v>
      </c>
      <c r="GB23" s="422">
        <v>19.0</v>
      </c>
      <c r="GC23" s="422">
        <v>16.0</v>
      </c>
      <c r="GD23" s="422">
        <v>15.0</v>
      </c>
      <c r="GE23" s="422">
        <v>16.0</v>
      </c>
      <c r="GF23" s="422">
        <v>9.0</v>
      </c>
      <c r="GG23" s="422">
        <v>15.0</v>
      </c>
      <c r="GH23" s="422">
        <v>4.0</v>
      </c>
      <c r="GI23" s="422">
        <v>18.0</v>
      </c>
      <c r="GJ23" s="422">
        <v>13.0</v>
      </c>
      <c r="GK23" s="422">
        <v>17.0</v>
      </c>
      <c r="GL23" s="422">
        <v>18.0</v>
      </c>
      <c r="GM23" s="422">
        <v>13.0</v>
      </c>
      <c r="GN23" s="422">
        <v>2.0</v>
      </c>
      <c r="GO23" s="422">
        <v>21.0</v>
      </c>
      <c r="GP23" s="422">
        <v>13.0</v>
      </c>
      <c r="GQ23" s="422">
        <v>29.0</v>
      </c>
      <c r="GR23" s="422">
        <v>26.0</v>
      </c>
      <c r="GS23" s="422">
        <v>22.0</v>
      </c>
      <c r="GT23" s="422">
        <v>23.0</v>
      </c>
      <c r="GU23" s="422">
        <v>11.0</v>
      </c>
      <c r="GV23" s="422">
        <v>21.0</v>
      </c>
      <c r="GW23" s="422">
        <v>34.0</v>
      </c>
      <c r="GX23" s="422">
        <v>23.0</v>
      </c>
      <c r="GY23" s="422">
        <v>87.0</v>
      </c>
      <c r="GZ23" s="422">
        <v>43.0</v>
      </c>
      <c r="HA23" s="422">
        <v>82.0</v>
      </c>
      <c r="HB23" s="422">
        <v>14.0</v>
      </c>
      <c r="HC23" s="422">
        <v>50.0</v>
      </c>
      <c r="HD23" s="422">
        <v>67.0</v>
      </c>
      <c r="HE23" s="422">
        <v>102.0</v>
      </c>
      <c r="HF23" s="422">
        <v>72.0</v>
      </c>
      <c r="HG23" s="422">
        <v>76.0</v>
      </c>
      <c r="HH23" s="422">
        <v>69.0</v>
      </c>
      <c r="HI23" s="422">
        <v>28.0</v>
      </c>
      <c r="HJ23" s="422">
        <v>35.0</v>
      </c>
      <c r="HK23" s="422">
        <v>119.0</v>
      </c>
      <c r="HL23" s="422">
        <v>105.0</v>
      </c>
      <c r="HM23" s="422">
        <v>102.0</v>
      </c>
      <c r="HN23" s="422">
        <v>110.0</v>
      </c>
      <c r="HO23" s="422">
        <v>106.0</v>
      </c>
      <c r="HP23" s="422">
        <v>73.0</v>
      </c>
      <c r="HQ23" s="422">
        <v>79.0</v>
      </c>
      <c r="HR23" s="422">
        <v>196.0</v>
      </c>
      <c r="HS23" s="427">
        <f t="shared" si="1"/>
        <v>2915</v>
      </c>
      <c r="HT23" s="412"/>
      <c r="HU23" s="412"/>
      <c r="HV23" s="412"/>
      <c r="HW23" s="412"/>
      <c r="HX23" s="412"/>
      <c r="HY23" s="412"/>
      <c r="HZ23" s="412"/>
      <c r="IA23" s="412"/>
      <c r="IB23" s="412"/>
      <c r="IC23" s="412"/>
    </row>
    <row r="24">
      <c r="A24" s="331" t="s">
        <v>96</v>
      </c>
      <c r="B24" s="432">
        <v>1.0</v>
      </c>
      <c r="C24" s="422">
        <v>0.0</v>
      </c>
      <c r="D24" s="433">
        <v>0.0</v>
      </c>
      <c r="E24" s="428">
        <v>0.0</v>
      </c>
      <c r="F24" s="433">
        <v>0.0</v>
      </c>
      <c r="G24" s="428">
        <v>0.0</v>
      </c>
      <c r="H24" s="433">
        <v>0.0</v>
      </c>
      <c r="I24" s="422">
        <v>0.0</v>
      </c>
      <c r="J24" s="422">
        <v>0.0</v>
      </c>
      <c r="K24" s="422">
        <v>0.0</v>
      </c>
      <c r="L24" s="422">
        <v>0.0</v>
      </c>
      <c r="M24" s="420">
        <v>1.0</v>
      </c>
      <c r="N24" s="422">
        <v>0.0</v>
      </c>
      <c r="O24" s="422">
        <v>0.0</v>
      </c>
      <c r="P24" s="420">
        <v>1.0</v>
      </c>
      <c r="Q24" s="423">
        <v>6.0</v>
      </c>
      <c r="R24" s="426">
        <v>0.0</v>
      </c>
      <c r="S24" s="422">
        <v>0.0</v>
      </c>
      <c r="T24" s="421">
        <v>2.0</v>
      </c>
      <c r="U24" s="421">
        <v>5.0</v>
      </c>
      <c r="V24" s="421">
        <v>5.0</v>
      </c>
      <c r="W24" s="421">
        <v>2.0</v>
      </c>
      <c r="X24" s="423">
        <v>7.0</v>
      </c>
      <c r="Y24" s="420">
        <v>1.0</v>
      </c>
      <c r="Z24" s="421">
        <v>2.0</v>
      </c>
      <c r="AA24" s="422">
        <v>0.0</v>
      </c>
      <c r="AB24" s="421">
        <v>3.0</v>
      </c>
      <c r="AC24" s="422">
        <v>6.0</v>
      </c>
      <c r="AD24" s="422">
        <v>5.0</v>
      </c>
      <c r="AE24" s="422">
        <v>1.0</v>
      </c>
      <c r="AF24" s="422">
        <v>2.0</v>
      </c>
      <c r="AG24" s="422">
        <v>6.0</v>
      </c>
      <c r="AH24" s="422">
        <v>3.0</v>
      </c>
      <c r="AI24" s="422">
        <v>3.0</v>
      </c>
      <c r="AJ24" s="422">
        <v>0.0</v>
      </c>
      <c r="AK24" s="422">
        <v>4.0</v>
      </c>
      <c r="AL24" s="422">
        <v>3.0</v>
      </c>
      <c r="AM24" s="422">
        <v>5.0</v>
      </c>
      <c r="AN24" s="422">
        <v>2.0</v>
      </c>
      <c r="AO24" s="422">
        <v>2.0</v>
      </c>
      <c r="AP24" s="422">
        <v>0.0</v>
      </c>
      <c r="AQ24" s="422">
        <v>1.0</v>
      </c>
      <c r="AR24" s="422">
        <v>0.0</v>
      </c>
      <c r="AS24" s="422">
        <v>2.0</v>
      </c>
      <c r="AT24" s="422">
        <v>0.0</v>
      </c>
      <c r="AU24" s="422">
        <v>0.0</v>
      </c>
      <c r="AV24" s="422">
        <v>0.0</v>
      </c>
      <c r="AW24" s="422">
        <v>1.0</v>
      </c>
      <c r="AX24" s="422">
        <v>2.0</v>
      </c>
      <c r="AY24" s="422">
        <v>1.0</v>
      </c>
      <c r="AZ24" s="422">
        <v>0.0</v>
      </c>
      <c r="BA24" s="422">
        <v>0.0</v>
      </c>
      <c r="BB24" s="422">
        <v>0.0</v>
      </c>
      <c r="BC24" s="422">
        <v>2.0</v>
      </c>
      <c r="BD24" s="422">
        <v>0.0</v>
      </c>
      <c r="BE24" s="422">
        <v>0.0</v>
      </c>
      <c r="BF24" s="422">
        <v>0.0</v>
      </c>
      <c r="BG24" s="422">
        <v>0.0</v>
      </c>
      <c r="BH24" s="422">
        <v>0.0</v>
      </c>
      <c r="BI24" s="422">
        <v>0.0</v>
      </c>
      <c r="BJ24" s="422">
        <v>1.0</v>
      </c>
      <c r="BK24" s="422">
        <v>2.0</v>
      </c>
      <c r="BL24" s="422">
        <v>0.0</v>
      </c>
      <c r="BM24" s="422">
        <v>0.0</v>
      </c>
      <c r="BN24" s="422">
        <v>2.0</v>
      </c>
      <c r="BO24" s="422">
        <v>0.0</v>
      </c>
      <c r="BP24" s="422">
        <v>0.0</v>
      </c>
      <c r="BQ24" s="422">
        <v>0.0</v>
      </c>
      <c r="BR24" s="422">
        <v>0.0</v>
      </c>
      <c r="BS24" s="422">
        <v>0.0</v>
      </c>
      <c r="BT24" s="422">
        <v>0.0</v>
      </c>
      <c r="BU24" s="422">
        <v>0.0</v>
      </c>
      <c r="BV24" s="422">
        <v>0.0</v>
      </c>
      <c r="BW24" s="422">
        <v>0.0</v>
      </c>
      <c r="BX24" s="422">
        <v>0.0</v>
      </c>
      <c r="BY24" s="422">
        <v>0.0</v>
      </c>
      <c r="BZ24" s="422">
        <v>0.0</v>
      </c>
      <c r="CA24" s="422">
        <v>0.0</v>
      </c>
      <c r="CB24" s="422">
        <v>3.0</v>
      </c>
      <c r="CC24" s="422">
        <v>2.0</v>
      </c>
      <c r="CD24" s="422">
        <v>2.0</v>
      </c>
      <c r="CE24" s="422">
        <v>4.0</v>
      </c>
      <c r="CF24" s="422">
        <v>5.0</v>
      </c>
      <c r="CG24" s="422">
        <v>3.0</v>
      </c>
      <c r="CH24" s="422">
        <v>0.0</v>
      </c>
      <c r="CI24" s="422">
        <v>2.0</v>
      </c>
      <c r="CJ24" s="422">
        <v>1.0</v>
      </c>
      <c r="CK24" s="422">
        <v>2.0</v>
      </c>
      <c r="CL24" s="422">
        <v>0.0</v>
      </c>
      <c r="CM24" s="422">
        <v>2.0</v>
      </c>
      <c r="CN24" s="422">
        <v>2.0</v>
      </c>
      <c r="CO24" s="422">
        <v>2.0</v>
      </c>
      <c r="CP24" s="422">
        <v>0.0</v>
      </c>
      <c r="CQ24" s="422">
        <v>2.0</v>
      </c>
      <c r="CR24" s="422">
        <v>0.0</v>
      </c>
      <c r="CS24" s="422">
        <v>2.0</v>
      </c>
      <c r="CT24" s="422">
        <v>0.0</v>
      </c>
      <c r="CU24" s="422">
        <v>3.0</v>
      </c>
      <c r="CV24" s="422">
        <v>0.0</v>
      </c>
      <c r="CW24" s="422">
        <v>0.0</v>
      </c>
      <c r="CX24" s="422">
        <v>1.0</v>
      </c>
      <c r="CY24" s="422">
        <v>1.0</v>
      </c>
      <c r="CZ24" s="422">
        <v>1.0</v>
      </c>
      <c r="DA24" s="422">
        <v>1.0</v>
      </c>
      <c r="DB24" s="422">
        <v>0.0</v>
      </c>
      <c r="DC24" s="422">
        <v>7.0</v>
      </c>
      <c r="DD24" s="422">
        <v>0.0</v>
      </c>
      <c r="DE24" s="422">
        <v>0.0</v>
      </c>
      <c r="DF24" s="422">
        <v>3.0</v>
      </c>
      <c r="DG24" s="422">
        <v>1.0</v>
      </c>
      <c r="DH24" s="422">
        <v>1.0</v>
      </c>
      <c r="DI24" s="422">
        <v>0.0</v>
      </c>
      <c r="DJ24" s="422">
        <v>0.0</v>
      </c>
      <c r="DK24" s="422">
        <v>1.0</v>
      </c>
      <c r="DL24" s="422">
        <v>1.0</v>
      </c>
      <c r="DM24" s="422">
        <v>2.0</v>
      </c>
      <c r="DN24" s="422">
        <v>0.0</v>
      </c>
      <c r="DO24" s="422">
        <v>0.0</v>
      </c>
      <c r="DP24" s="422">
        <v>2.0</v>
      </c>
      <c r="DQ24" s="422">
        <v>0.0</v>
      </c>
      <c r="DR24" s="422">
        <v>0.0</v>
      </c>
      <c r="DS24" s="422">
        <v>0.0</v>
      </c>
      <c r="DT24" s="422">
        <v>0.0</v>
      </c>
      <c r="DU24" s="422">
        <v>0.0</v>
      </c>
      <c r="DV24" s="422">
        <v>1.0</v>
      </c>
      <c r="DW24" s="422">
        <v>0.0</v>
      </c>
      <c r="DX24" s="422">
        <v>0.0</v>
      </c>
      <c r="DY24" s="422">
        <v>3.0</v>
      </c>
      <c r="DZ24" s="422">
        <v>25.0</v>
      </c>
      <c r="EA24" s="422">
        <v>6.0</v>
      </c>
      <c r="EB24" s="422">
        <v>48.0</v>
      </c>
      <c r="EC24" s="422">
        <v>5.0</v>
      </c>
      <c r="ED24" s="422">
        <v>6.0</v>
      </c>
      <c r="EE24" s="422">
        <v>12.0</v>
      </c>
      <c r="EF24" s="422">
        <v>4.0</v>
      </c>
      <c r="EG24" s="422">
        <v>17.0</v>
      </c>
      <c r="EH24" s="422">
        <v>6.0</v>
      </c>
      <c r="EI24" s="422">
        <v>25.0</v>
      </c>
      <c r="EJ24" s="422">
        <v>10.0</v>
      </c>
      <c r="EK24" s="422">
        <v>9.0</v>
      </c>
      <c r="EL24" s="422">
        <v>4.0</v>
      </c>
      <c r="EM24" s="422">
        <v>9.0</v>
      </c>
      <c r="EN24" s="422">
        <v>9.0</v>
      </c>
      <c r="EO24" s="422">
        <v>7.0</v>
      </c>
      <c r="EP24" s="422">
        <v>5.0</v>
      </c>
      <c r="EQ24" s="422">
        <v>4.0</v>
      </c>
      <c r="ER24" s="422">
        <v>4.0</v>
      </c>
      <c r="ES24" s="422">
        <v>10.0</v>
      </c>
      <c r="ET24" s="422">
        <v>10.0</v>
      </c>
      <c r="EU24" s="422">
        <v>11.0</v>
      </c>
      <c r="EV24" s="422">
        <v>9.0</v>
      </c>
      <c r="EW24" s="422">
        <v>9.0</v>
      </c>
      <c r="EX24" s="422">
        <v>13.0</v>
      </c>
      <c r="EY24" s="422">
        <v>5.0</v>
      </c>
      <c r="EZ24" s="422">
        <v>13.0</v>
      </c>
      <c r="FA24" s="422">
        <v>8.0</v>
      </c>
      <c r="FB24" s="422">
        <v>21.0</v>
      </c>
      <c r="FC24" s="422">
        <v>25.0</v>
      </c>
      <c r="FD24" s="422">
        <v>20.0</v>
      </c>
      <c r="FE24" s="422">
        <v>26.0</v>
      </c>
      <c r="FF24" s="422">
        <v>2.0</v>
      </c>
      <c r="FG24" s="422">
        <v>1.0</v>
      </c>
      <c r="FH24" s="422">
        <v>2.0</v>
      </c>
      <c r="FI24" s="422">
        <v>8.0</v>
      </c>
      <c r="FJ24" s="422">
        <v>10.0</v>
      </c>
      <c r="FK24" s="422">
        <v>8.0</v>
      </c>
      <c r="FL24" s="422">
        <v>8.0</v>
      </c>
      <c r="FM24" s="422">
        <v>14.0</v>
      </c>
      <c r="FN24" s="422">
        <v>8.0</v>
      </c>
      <c r="FO24" s="422">
        <v>8.0</v>
      </c>
      <c r="FP24" s="422">
        <v>1.0</v>
      </c>
      <c r="FQ24" s="422">
        <v>5.0</v>
      </c>
      <c r="FR24" s="422">
        <v>4.0</v>
      </c>
      <c r="FS24" s="422">
        <v>0.0</v>
      </c>
      <c r="FT24" s="422">
        <v>6.0</v>
      </c>
      <c r="FU24" s="422">
        <v>4.0</v>
      </c>
      <c r="FV24" s="422">
        <v>12.0</v>
      </c>
      <c r="FW24" s="422">
        <v>9.0</v>
      </c>
      <c r="FX24" s="422">
        <v>12.0</v>
      </c>
      <c r="FY24" s="422">
        <v>17.0</v>
      </c>
      <c r="FZ24" s="422">
        <v>8.0</v>
      </c>
      <c r="GA24" s="422">
        <v>9.0</v>
      </c>
      <c r="GB24" s="422">
        <v>9.0</v>
      </c>
      <c r="GC24" s="422">
        <v>7.0</v>
      </c>
      <c r="GD24" s="422">
        <v>13.0</v>
      </c>
      <c r="GE24" s="422">
        <v>14.0</v>
      </c>
      <c r="GF24" s="422">
        <v>2.0</v>
      </c>
      <c r="GG24" s="422">
        <v>1.0</v>
      </c>
      <c r="GH24" s="422">
        <v>4.0</v>
      </c>
      <c r="GI24" s="422">
        <v>6.0</v>
      </c>
      <c r="GJ24" s="422">
        <v>6.0</v>
      </c>
      <c r="GK24" s="422">
        <v>5.0</v>
      </c>
      <c r="GL24" s="422">
        <v>7.0</v>
      </c>
      <c r="GM24" s="422">
        <v>6.0</v>
      </c>
      <c r="GN24" s="422">
        <v>5.0</v>
      </c>
      <c r="GO24" s="422">
        <v>5.0</v>
      </c>
      <c r="GP24" s="422">
        <v>4.0</v>
      </c>
      <c r="GQ24" s="422">
        <v>4.0</v>
      </c>
      <c r="GR24" s="422">
        <v>15.0</v>
      </c>
      <c r="GS24" s="422">
        <v>8.0</v>
      </c>
      <c r="GT24" s="422">
        <v>10.0</v>
      </c>
      <c r="GU24" s="422">
        <v>15.0</v>
      </c>
      <c r="GV24" s="422">
        <v>8.0</v>
      </c>
      <c r="GW24" s="422">
        <v>17.0</v>
      </c>
      <c r="GX24" s="422">
        <v>20.0</v>
      </c>
      <c r="GY24" s="422">
        <v>15.0</v>
      </c>
      <c r="GZ24" s="422">
        <v>12.0</v>
      </c>
      <c r="HA24" s="422">
        <v>6.0</v>
      </c>
      <c r="HB24" s="422">
        <v>39.0</v>
      </c>
      <c r="HC24" s="422">
        <v>16.0</v>
      </c>
      <c r="HD24" s="422">
        <v>33.0</v>
      </c>
      <c r="HE24" s="422">
        <v>28.0</v>
      </c>
      <c r="HF24" s="422">
        <v>26.0</v>
      </c>
      <c r="HG24" s="422">
        <v>56.0</v>
      </c>
      <c r="HH24" s="422">
        <v>96.0</v>
      </c>
      <c r="HI24" s="422">
        <v>54.0</v>
      </c>
      <c r="HJ24" s="422">
        <v>9.0</v>
      </c>
      <c r="HK24" s="422">
        <v>12.0</v>
      </c>
      <c r="HL24" s="422">
        <v>69.0</v>
      </c>
      <c r="HM24" s="422">
        <v>33.0</v>
      </c>
      <c r="HN24" s="422">
        <v>121.0</v>
      </c>
      <c r="HO24" s="422">
        <v>94.0</v>
      </c>
      <c r="HP24" s="422">
        <v>14.0</v>
      </c>
      <c r="HQ24" s="422">
        <v>164.0</v>
      </c>
      <c r="HR24" s="422">
        <v>145.0</v>
      </c>
      <c r="HS24" s="427">
        <f t="shared" si="1"/>
        <v>1939</v>
      </c>
      <c r="HT24" s="412"/>
      <c r="HU24" s="412"/>
      <c r="HV24" s="412"/>
      <c r="HW24" s="412"/>
      <c r="HX24" s="412"/>
      <c r="HY24" s="412"/>
      <c r="HZ24" s="412"/>
      <c r="IA24" s="412"/>
      <c r="IB24" s="412"/>
      <c r="IC24" s="412"/>
    </row>
    <row r="25" ht="7.5" customHeight="1">
      <c r="A25" s="454"/>
      <c r="B25" s="455"/>
      <c r="C25" s="455"/>
      <c r="D25" s="455"/>
      <c r="E25" s="455"/>
      <c r="F25" s="455"/>
      <c r="G25" s="455"/>
      <c r="H25" s="455"/>
      <c r="I25" s="455"/>
      <c r="J25" s="455"/>
      <c r="K25" s="455"/>
      <c r="L25" s="455"/>
      <c r="M25" s="455"/>
      <c r="N25" s="455"/>
      <c r="O25" s="455"/>
      <c r="P25" s="455"/>
      <c r="Q25" s="455"/>
      <c r="R25" s="455"/>
      <c r="S25" s="455"/>
      <c r="T25" s="455"/>
      <c r="U25" s="455"/>
      <c r="V25" s="455"/>
      <c r="W25" s="455"/>
      <c r="X25" s="455"/>
      <c r="Y25" s="455"/>
      <c r="Z25" s="455"/>
      <c r="AA25" s="455"/>
      <c r="AB25" s="455"/>
      <c r="AC25" s="455"/>
      <c r="AD25" s="455"/>
      <c r="AE25" s="455"/>
      <c r="AF25" s="455"/>
      <c r="AG25" s="455"/>
      <c r="AH25" s="455"/>
      <c r="AI25" s="455"/>
      <c r="AJ25" s="455"/>
      <c r="AK25" s="455"/>
      <c r="AL25" s="455"/>
      <c r="AM25" s="455"/>
      <c r="AN25" s="455"/>
      <c r="AO25" s="455"/>
      <c r="AP25" s="455"/>
      <c r="AQ25" s="455"/>
      <c r="AR25" s="455"/>
      <c r="AS25" s="455"/>
      <c r="AT25" s="455"/>
      <c r="AU25" s="455"/>
      <c r="AV25" s="455"/>
      <c r="AW25" s="455"/>
      <c r="AX25" s="455"/>
      <c r="AY25" s="455"/>
      <c r="AZ25" s="455"/>
      <c r="BA25" s="455"/>
      <c r="BB25" s="455"/>
      <c r="BC25" s="455"/>
      <c r="BD25" s="455"/>
      <c r="BE25" s="455"/>
      <c r="BF25" s="455"/>
      <c r="BG25" s="455"/>
      <c r="BH25" s="455"/>
      <c r="BI25" s="455"/>
      <c r="BJ25" s="455"/>
      <c r="BK25" s="455"/>
      <c r="BL25" s="455"/>
      <c r="BM25" s="455"/>
      <c r="BN25" s="455"/>
      <c r="BO25" s="455"/>
      <c r="BP25" s="455"/>
      <c r="BQ25" s="455"/>
      <c r="BR25" s="455"/>
      <c r="BS25" s="455"/>
      <c r="BT25" s="455"/>
      <c r="BU25" s="455"/>
      <c r="BV25" s="455"/>
      <c r="BW25" s="455"/>
      <c r="BX25" s="455"/>
      <c r="BY25" s="455"/>
      <c r="BZ25" s="455"/>
      <c r="CA25" s="455"/>
      <c r="CB25" s="455"/>
      <c r="CC25" s="455"/>
      <c r="CD25" s="455"/>
      <c r="CE25" s="455"/>
      <c r="CF25" s="455"/>
      <c r="CG25" s="455"/>
      <c r="CH25" s="455"/>
      <c r="CI25" s="455"/>
      <c r="CJ25" s="455"/>
      <c r="CK25" s="455"/>
      <c r="CL25" s="455"/>
      <c r="CM25" s="455"/>
      <c r="CN25" s="455"/>
      <c r="CO25" s="455"/>
      <c r="CP25" s="455"/>
      <c r="CQ25" s="455"/>
      <c r="CR25" s="455"/>
      <c r="CS25" s="455"/>
      <c r="CT25" s="455"/>
      <c r="CU25" s="455"/>
      <c r="CV25" s="455"/>
      <c r="CW25" s="455"/>
      <c r="CX25" s="455"/>
      <c r="CY25" s="455"/>
      <c r="CZ25" s="455"/>
      <c r="DA25" s="455"/>
      <c r="DB25" s="455"/>
      <c r="DC25" s="455"/>
      <c r="DD25" s="455"/>
      <c r="DE25" s="455"/>
      <c r="DF25" s="455"/>
      <c r="DG25" s="455"/>
      <c r="DH25" s="455"/>
      <c r="DI25" s="455"/>
      <c r="DJ25" s="455"/>
      <c r="DK25" s="455"/>
      <c r="DL25" s="455"/>
      <c r="DM25" s="455"/>
      <c r="DN25" s="455"/>
      <c r="DO25" s="455"/>
      <c r="DP25" s="455"/>
      <c r="DQ25" s="455"/>
      <c r="DR25" s="455"/>
      <c r="DS25" s="455"/>
      <c r="DT25" s="455"/>
      <c r="DU25" s="455"/>
      <c r="DV25" s="455"/>
      <c r="DW25" s="455"/>
      <c r="DX25" s="455"/>
      <c r="DY25" s="455"/>
      <c r="DZ25" s="455"/>
      <c r="EA25" s="455"/>
      <c r="EB25" s="455"/>
      <c r="EC25" s="455"/>
      <c r="ED25" s="455"/>
      <c r="EE25" s="455"/>
      <c r="EF25" s="455"/>
      <c r="EG25" s="455"/>
      <c r="EH25" s="455"/>
      <c r="EI25" s="455"/>
      <c r="EJ25" s="455"/>
      <c r="EK25" s="455"/>
      <c r="EL25" s="455"/>
      <c r="EM25" s="455"/>
      <c r="EN25" s="455"/>
      <c r="EO25" s="455"/>
      <c r="EP25" s="455"/>
      <c r="EQ25" s="455"/>
      <c r="ER25" s="455"/>
      <c r="ES25" s="455"/>
      <c r="ET25" s="455"/>
      <c r="EU25" s="455"/>
      <c r="EV25" s="455"/>
      <c r="EW25" s="455"/>
      <c r="EX25" s="455"/>
      <c r="EY25" s="455"/>
      <c r="EZ25" s="455"/>
      <c r="FA25" s="455"/>
      <c r="FB25" s="455"/>
      <c r="FC25" s="455"/>
      <c r="FD25" s="455"/>
      <c r="FE25" s="455"/>
      <c r="FF25" s="455"/>
      <c r="FG25" s="455"/>
      <c r="FH25" s="455"/>
      <c r="FI25" s="455"/>
      <c r="FJ25" s="455"/>
      <c r="FK25" s="455"/>
      <c r="FL25" s="455"/>
      <c r="FM25" s="455"/>
      <c r="FN25" s="455"/>
      <c r="FO25" s="455"/>
      <c r="FP25" s="455"/>
      <c r="FQ25" s="455"/>
      <c r="FR25" s="455"/>
      <c r="FS25" s="455"/>
      <c r="FT25" s="455"/>
      <c r="FU25" s="455"/>
      <c r="FV25" s="455"/>
      <c r="FW25" s="455"/>
      <c r="FX25" s="455"/>
      <c r="FY25" s="455"/>
      <c r="FZ25" s="455"/>
      <c r="GA25" s="455"/>
      <c r="GB25" s="455"/>
      <c r="GC25" s="455"/>
      <c r="GD25" s="455"/>
      <c r="GE25" s="455"/>
      <c r="GF25" s="455"/>
      <c r="GG25" s="455"/>
      <c r="GH25" s="455"/>
      <c r="GI25" s="455"/>
      <c r="GJ25" s="455"/>
      <c r="GK25" s="455"/>
      <c r="GL25" s="455"/>
      <c r="GM25" s="455"/>
      <c r="GN25" s="455"/>
      <c r="GO25" s="455"/>
      <c r="GP25" s="455"/>
      <c r="GQ25" s="455"/>
      <c r="GR25" s="455"/>
      <c r="GS25" s="455"/>
      <c r="GT25" s="455"/>
      <c r="GU25" s="455"/>
      <c r="GV25" s="455"/>
      <c r="GW25" s="455"/>
      <c r="GX25" s="455"/>
      <c r="GY25" s="455"/>
      <c r="GZ25" s="455"/>
      <c r="HA25" s="455"/>
      <c r="HB25" s="455"/>
      <c r="HC25" s="455"/>
      <c r="HD25" s="455"/>
      <c r="HE25" s="455"/>
      <c r="HF25" s="455"/>
      <c r="HG25" s="455"/>
      <c r="HH25" s="455"/>
      <c r="HI25" s="455"/>
      <c r="HJ25" s="455"/>
      <c r="HK25" s="455"/>
      <c r="HL25" s="455"/>
      <c r="HM25" s="455"/>
      <c r="HN25" s="455"/>
      <c r="HO25" s="455"/>
      <c r="HP25" s="455"/>
      <c r="HQ25" s="455"/>
      <c r="HR25" s="455"/>
      <c r="HS25" s="321"/>
      <c r="HT25" s="454"/>
      <c r="HU25" s="454"/>
      <c r="HV25" s="454"/>
      <c r="HW25" s="454"/>
      <c r="HX25" s="454"/>
      <c r="HY25" s="454"/>
      <c r="HZ25" s="454"/>
      <c r="IA25" s="454"/>
      <c r="IB25" s="454"/>
      <c r="IC25" s="454"/>
    </row>
    <row r="26" ht="14.25" customHeight="1">
      <c r="A26" s="456" t="s">
        <v>170</v>
      </c>
      <c r="B26" s="432">
        <f t="shared" ref="B26:HR26" si="2">SUM(B9:B24)</f>
        <v>1</v>
      </c>
      <c r="C26" s="457">
        <f t="shared" si="2"/>
        <v>0</v>
      </c>
      <c r="D26" s="457">
        <f t="shared" si="2"/>
        <v>4</v>
      </c>
      <c r="E26" s="457">
        <f t="shared" si="2"/>
        <v>1</v>
      </c>
      <c r="F26" s="457">
        <f t="shared" si="2"/>
        <v>5</v>
      </c>
      <c r="G26" s="457">
        <f t="shared" si="2"/>
        <v>6</v>
      </c>
      <c r="H26" s="457">
        <f t="shared" si="2"/>
        <v>5</v>
      </c>
      <c r="I26" s="457">
        <f t="shared" si="2"/>
        <v>9</v>
      </c>
      <c r="J26" s="457">
        <f t="shared" si="2"/>
        <v>20</v>
      </c>
      <c r="K26" s="457">
        <f t="shared" si="2"/>
        <v>17</v>
      </c>
      <c r="L26" s="457">
        <f t="shared" si="2"/>
        <v>36</v>
      </c>
      <c r="M26" s="457">
        <f t="shared" si="2"/>
        <v>21</v>
      </c>
      <c r="N26" s="457">
        <f t="shared" si="2"/>
        <v>52</v>
      </c>
      <c r="O26" s="457">
        <f t="shared" si="2"/>
        <v>61</v>
      </c>
      <c r="P26" s="457">
        <f t="shared" si="2"/>
        <v>48</v>
      </c>
      <c r="Q26" s="457">
        <f t="shared" si="2"/>
        <v>69</v>
      </c>
      <c r="R26" s="457">
        <f t="shared" si="2"/>
        <v>70</v>
      </c>
      <c r="S26" s="457">
        <f t="shared" si="2"/>
        <v>111</v>
      </c>
      <c r="T26" s="457">
        <f t="shared" si="2"/>
        <v>98</v>
      </c>
      <c r="U26" s="457">
        <f t="shared" si="2"/>
        <v>115</v>
      </c>
      <c r="V26" s="457">
        <f t="shared" si="2"/>
        <v>152</v>
      </c>
      <c r="W26" s="457">
        <f t="shared" si="2"/>
        <v>150</v>
      </c>
      <c r="X26" s="457">
        <f t="shared" si="2"/>
        <v>170</v>
      </c>
      <c r="Y26" s="457">
        <f t="shared" si="2"/>
        <v>168</v>
      </c>
      <c r="Z26" s="457">
        <f t="shared" si="2"/>
        <v>249</v>
      </c>
      <c r="AA26" s="457">
        <f t="shared" si="2"/>
        <v>224</v>
      </c>
      <c r="AB26" s="457">
        <f t="shared" si="2"/>
        <v>193</v>
      </c>
      <c r="AC26" s="457">
        <f t="shared" si="2"/>
        <v>256</v>
      </c>
      <c r="AD26" s="457">
        <f t="shared" si="2"/>
        <v>243</v>
      </c>
      <c r="AE26" s="457">
        <f t="shared" si="2"/>
        <v>392</v>
      </c>
      <c r="AF26" s="457">
        <f t="shared" si="2"/>
        <v>437</v>
      </c>
      <c r="AG26" s="457">
        <f t="shared" si="2"/>
        <v>244</v>
      </c>
      <c r="AH26" s="457">
        <f t="shared" si="2"/>
        <v>475</v>
      </c>
      <c r="AI26" s="457">
        <f t="shared" si="2"/>
        <v>311</v>
      </c>
      <c r="AJ26" s="457">
        <f t="shared" si="2"/>
        <v>435</v>
      </c>
      <c r="AK26" s="457">
        <f t="shared" si="2"/>
        <v>357</v>
      </c>
      <c r="AL26" s="457">
        <f t="shared" si="2"/>
        <v>370</v>
      </c>
      <c r="AM26" s="457">
        <f t="shared" si="2"/>
        <v>380</v>
      </c>
      <c r="AN26" s="457">
        <f t="shared" si="2"/>
        <v>401</v>
      </c>
      <c r="AO26" s="457">
        <f t="shared" si="2"/>
        <v>318</v>
      </c>
      <c r="AP26" s="457">
        <f t="shared" si="2"/>
        <v>258</v>
      </c>
      <c r="AQ26" s="457">
        <f t="shared" si="2"/>
        <v>270</v>
      </c>
      <c r="AR26" s="457">
        <f t="shared" si="2"/>
        <v>380</v>
      </c>
      <c r="AS26" s="457">
        <f t="shared" si="2"/>
        <v>336</v>
      </c>
      <c r="AT26" s="457">
        <f t="shared" si="2"/>
        <v>457</v>
      </c>
      <c r="AU26" s="457">
        <f t="shared" si="2"/>
        <v>334</v>
      </c>
      <c r="AV26" s="457">
        <f t="shared" si="2"/>
        <v>515</v>
      </c>
      <c r="AW26" s="457">
        <f t="shared" si="2"/>
        <v>306</v>
      </c>
      <c r="AX26" s="457">
        <f t="shared" si="2"/>
        <v>263</v>
      </c>
      <c r="AY26" s="457">
        <f t="shared" si="2"/>
        <v>313</v>
      </c>
      <c r="AZ26" s="457">
        <f t="shared" si="2"/>
        <v>342</v>
      </c>
      <c r="BA26" s="457">
        <f t="shared" si="2"/>
        <v>381</v>
      </c>
      <c r="BB26" s="457">
        <f t="shared" si="2"/>
        <v>381</v>
      </c>
      <c r="BC26" s="457">
        <f t="shared" si="2"/>
        <v>344</v>
      </c>
      <c r="BD26" s="457">
        <f t="shared" si="2"/>
        <v>285</v>
      </c>
      <c r="BE26" s="457">
        <f t="shared" si="2"/>
        <v>316</v>
      </c>
      <c r="BF26" s="457">
        <f t="shared" si="2"/>
        <v>422</v>
      </c>
      <c r="BG26" s="457">
        <f t="shared" si="2"/>
        <v>300</v>
      </c>
      <c r="BH26" s="457">
        <f t="shared" si="2"/>
        <v>228</v>
      </c>
      <c r="BI26" s="457">
        <f t="shared" si="2"/>
        <v>270</v>
      </c>
      <c r="BJ26" s="457">
        <f t="shared" si="2"/>
        <v>318</v>
      </c>
      <c r="BK26" s="457">
        <f t="shared" si="2"/>
        <v>313</v>
      </c>
      <c r="BL26" s="457">
        <f t="shared" si="2"/>
        <v>406</v>
      </c>
      <c r="BM26" s="457">
        <f t="shared" si="2"/>
        <v>311</v>
      </c>
      <c r="BN26" s="457">
        <f t="shared" si="2"/>
        <v>303</v>
      </c>
      <c r="BO26" s="457">
        <f t="shared" si="2"/>
        <v>337</v>
      </c>
      <c r="BP26" s="457">
        <f t="shared" si="2"/>
        <v>288</v>
      </c>
      <c r="BQ26" s="457">
        <f t="shared" si="2"/>
        <v>345</v>
      </c>
      <c r="BR26" s="457">
        <f t="shared" si="2"/>
        <v>330</v>
      </c>
      <c r="BS26" s="457">
        <f t="shared" si="2"/>
        <v>556</v>
      </c>
      <c r="BT26" s="457">
        <f t="shared" si="2"/>
        <v>322</v>
      </c>
      <c r="BU26" s="457">
        <f t="shared" si="2"/>
        <v>411</v>
      </c>
      <c r="BV26" s="457">
        <f t="shared" si="2"/>
        <v>401</v>
      </c>
      <c r="BW26" s="457">
        <f t="shared" si="2"/>
        <v>241</v>
      </c>
      <c r="BX26" s="457">
        <f t="shared" si="2"/>
        <v>272</v>
      </c>
      <c r="BY26" s="457">
        <f t="shared" si="2"/>
        <v>356</v>
      </c>
      <c r="BZ26" s="457">
        <f t="shared" si="2"/>
        <v>382</v>
      </c>
      <c r="CA26" s="457">
        <f t="shared" si="2"/>
        <v>471</v>
      </c>
      <c r="CB26" s="457">
        <f t="shared" si="2"/>
        <v>403</v>
      </c>
      <c r="CC26" s="457">
        <f t="shared" si="2"/>
        <v>471</v>
      </c>
      <c r="CD26" s="457">
        <f t="shared" si="2"/>
        <v>315</v>
      </c>
      <c r="CE26" s="457">
        <f t="shared" si="2"/>
        <v>361</v>
      </c>
      <c r="CF26" s="457">
        <f t="shared" si="2"/>
        <v>341</v>
      </c>
      <c r="CG26" s="457">
        <f t="shared" si="2"/>
        <v>443</v>
      </c>
      <c r="CH26" s="457">
        <f t="shared" si="2"/>
        <v>397</v>
      </c>
      <c r="CI26" s="457">
        <f t="shared" si="2"/>
        <v>352</v>
      </c>
      <c r="CJ26" s="457">
        <f t="shared" si="2"/>
        <v>332</v>
      </c>
      <c r="CK26" s="457">
        <f t="shared" si="2"/>
        <v>412</v>
      </c>
      <c r="CL26" s="457">
        <f t="shared" si="2"/>
        <v>219</v>
      </c>
      <c r="CM26" s="457">
        <f t="shared" si="2"/>
        <v>375</v>
      </c>
      <c r="CN26" s="457">
        <f t="shared" si="2"/>
        <v>236</v>
      </c>
      <c r="CO26" s="457">
        <f t="shared" si="2"/>
        <v>292</v>
      </c>
      <c r="CP26" s="457">
        <f t="shared" si="2"/>
        <v>361</v>
      </c>
      <c r="CQ26" s="457">
        <f t="shared" si="2"/>
        <v>362</v>
      </c>
      <c r="CR26" s="457">
        <f t="shared" si="2"/>
        <v>576</v>
      </c>
      <c r="CS26" s="457">
        <f t="shared" si="2"/>
        <v>575</v>
      </c>
      <c r="CT26" s="457">
        <f t="shared" si="2"/>
        <v>599</v>
      </c>
      <c r="CU26" s="457">
        <f t="shared" si="2"/>
        <v>400</v>
      </c>
      <c r="CV26" s="457">
        <f t="shared" si="2"/>
        <v>282</v>
      </c>
      <c r="CW26" s="457">
        <f t="shared" si="2"/>
        <v>359</v>
      </c>
      <c r="CX26" s="457">
        <f t="shared" si="2"/>
        <v>376</v>
      </c>
      <c r="CY26" s="457">
        <f t="shared" si="2"/>
        <v>440</v>
      </c>
      <c r="CZ26" s="457">
        <f t="shared" si="2"/>
        <v>375</v>
      </c>
      <c r="DA26" s="457">
        <f t="shared" si="2"/>
        <v>396</v>
      </c>
      <c r="DB26" s="457">
        <f t="shared" si="2"/>
        <v>407</v>
      </c>
      <c r="DC26" s="457">
        <f t="shared" si="2"/>
        <v>450</v>
      </c>
      <c r="DD26" s="457">
        <f t="shared" si="2"/>
        <v>314</v>
      </c>
      <c r="DE26" s="457">
        <f t="shared" si="2"/>
        <v>352</v>
      </c>
      <c r="DF26" s="457">
        <f t="shared" si="2"/>
        <v>309</v>
      </c>
      <c r="DG26" s="457">
        <f t="shared" si="2"/>
        <v>311</v>
      </c>
      <c r="DH26" s="457">
        <f t="shared" si="2"/>
        <v>296</v>
      </c>
      <c r="DI26" s="457">
        <f t="shared" si="2"/>
        <v>300</v>
      </c>
      <c r="DJ26" s="457">
        <f t="shared" si="2"/>
        <v>294</v>
      </c>
      <c r="DK26" s="457">
        <f t="shared" si="2"/>
        <v>289</v>
      </c>
      <c r="DL26" s="457">
        <f t="shared" si="2"/>
        <v>285</v>
      </c>
      <c r="DM26" s="457">
        <f t="shared" si="2"/>
        <v>319</v>
      </c>
      <c r="DN26" s="457">
        <f t="shared" si="2"/>
        <v>193</v>
      </c>
      <c r="DO26" s="457">
        <f t="shared" si="2"/>
        <v>247</v>
      </c>
      <c r="DP26" s="457">
        <f t="shared" si="2"/>
        <v>239</v>
      </c>
      <c r="DQ26" s="457">
        <f t="shared" si="2"/>
        <v>382</v>
      </c>
      <c r="DR26" s="457">
        <f t="shared" si="2"/>
        <v>371</v>
      </c>
      <c r="DS26" s="457">
        <f t="shared" si="2"/>
        <v>259</v>
      </c>
      <c r="DT26" s="457">
        <f t="shared" si="2"/>
        <v>314</v>
      </c>
      <c r="DU26" s="457">
        <f t="shared" si="2"/>
        <v>231</v>
      </c>
      <c r="DV26" s="457">
        <f t="shared" si="2"/>
        <v>205</v>
      </c>
      <c r="DW26" s="457">
        <f t="shared" si="2"/>
        <v>257</v>
      </c>
      <c r="DX26" s="457">
        <f t="shared" si="2"/>
        <v>277</v>
      </c>
      <c r="DY26" s="457">
        <f t="shared" si="2"/>
        <v>262</v>
      </c>
      <c r="DZ26" s="457">
        <f t="shared" si="2"/>
        <v>265</v>
      </c>
      <c r="EA26" s="457">
        <f t="shared" si="2"/>
        <v>305</v>
      </c>
      <c r="EB26" s="457">
        <f t="shared" si="2"/>
        <v>370</v>
      </c>
      <c r="EC26" s="457">
        <f t="shared" si="2"/>
        <v>299</v>
      </c>
      <c r="ED26" s="457">
        <f t="shared" si="2"/>
        <v>267</v>
      </c>
      <c r="EE26" s="457">
        <f t="shared" si="2"/>
        <v>264</v>
      </c>
      <c r="EF26" s="457">
        <f t="shared" si="2"/>
        <v>333</v>
      </c>
      <c r="EG26" s="457">
        <f t="shared" si="2"/>
        <v>353</v>
      </c>
      <c r="EH26" s="457">
        <f t="shared" si="2"/>
        <v>339</v>
      </c>
      <c r="EI26" s="457">
        <f t="shared" si="2"/>
        <v>358</v>
      </c>
      <c r="EJ26" s="457">
        <f t="shared" si="2"/>
        <v>279</v>
      </c>
      <c r="EK26" s="457">
        <f t="shared" si="2"/>
        <v>399</v>
      </c>
      <c r="EL26" s="457">
        <f t="shared" si="2"/>
        <v>380</v>
      </c>
      <c r="EM26" s="457">
        <f t="shared" si="2"/>
        <v>418</v>
      </c>
      <c r="EN26" s="457">
        <f t="shared" si="2"/>
        <v>458</v>
      </c>
      <c r="EO26" s="457">
        <f t="shared" si="2"/>
        <v>584</v>
      </c>
      <c r="EP26" s="457">
        <f t="shared" si="2"/>
        <v>443</v>
      </c>
      <c r="EQ26" s="457">
        <f t="shared" si="2"/>
        <v>337</v>
      </c>
      <c r="ER26" s="457">
        <f t="shared" si="2"/>
        <v>502</v>
      </c>
      <c r="ES26" s="457">
        <f t="shared" si="2"/>
        <v>512</v>
      </c>
      <c r="ET26" s="457">
        <f t="shared" si="2"/>
        <v>615</v>
      </c>
      <c r="EU26" s="457">
        <f t="shared" si="2"/>
        <v>657</v>
      </c>
      <c r="EV26" s="457">
        <f t="shared" si="2"/>
        <v>658</v>
      </c>
      <c r="EW26" s="457">
        <f t="shared" si="2"/>
        <v>548</v>
      </c>
      <c r="EX26" s="457">
        <f t="shared" si="2"/>
        <v>575</v>
      </c>
      <c r="EY26" s="457">
        <f t="shared" si="2"/>
        <v>680</v>
      </c>
      <c r="EZ26" s="457">
        <f t="shared" si="2"/>
        <v>640</v>
      </c>
      <c r="FA26" s="457">
        <f t="shared" si="2"/>
        <v>726</v>
      </c>
      <c r="FB26" s="457">
        <f t="shared" si="2"/>
        <v>809</v>
      </c>
      <c r="FC26" s="457">
        <f t="shared" si="2"/>
        <v>843</v>
      </c>
      <c r="FD26" s="457">
        <f t="shared" si="2"/>
        <v>624</v>
      </c>
      <c r="FE26" s="457">
        <f t="shared" si="2"/>
        <v>619</v>
      </c>
      <c r="FF26" s="457">
        <f t="shared" si="2"/>
        <v>551</v>
      </c>
      <c r="FG26" s="457">
        <f t="shared" si="2"/>
        <v>715</v>
      </c>
      <c r="FH26" s="457">
        <f t="shared" si="2"/>
        <v>811</v>
      </c>
      <c r="FI26" s="457">
        <f t="shared" si="2"/>
        <v>832</v>
      </c>
      <c r="FJ26" s="457">
        <f t="shared" si="2"/>
        <v>771</v>
      </c>
      <c r="FK26" s="457">
        <f t="shared" si="2"/>
        <v>594</v>
      </c>
      <c r="FL26" s="457">
        <f t="shared" si="2"/>
        <v>595</v>
      </c>
      <c r="FM26" s="457">
        <f t="shared" si="2"/>
        <v>597</v>
      </c>
      <c r="FN26" s="457">
        <f t="shared" si="2"/>
        <v>735</v>
      </c>
      <c r="FO26" s="457">
        <f t="shared" si="2"/>
        <v>767</v>
      </c>
      <c r="FP26" s="457">
        <f t="shared" si="2"/>
        <v>903</v>
      </c>
      <c r="FQ26" s="457">
        <f t="shared" si="2"/>
        <v>900</v>
      </c>
      <c r="FR26" s="457">
        <f t="shared" si="2"/>
        <v>581</v>
      </c>
      <c r="FS26" s="457">
        <f t="shared" si="2"/>
        <v>548</v>
      </c>
      <c r="FT26" s="457">
        <f t="shared" si="2"/>
        <v>763</v>
      </c>
      <c r="FU26" s="457">
        <f t="shared" si="2"/>
        <v>729</v>
      </c>
      <c r="FV26" s="457">
        <f t="shared" si="2"/>
        <v>887</v>
      </c>
      <c r="FW26" s="457">
        <f t="shared" si="2"/>
        <v>791</v>
      </c>
      <c r="FX26" s="457">
        <f t="shared" si="2"/>
        <v>759</v>
      </c>
      <c r="FY26" s="457">
        <f t="shared" si="2"/>
        <v>631</v>
      </c>
      <c r="FZ26" s="457">
        <f t="shared" si="2"/>
        <v>502</v>
      </c>
      <c r="GA26" s="457">
        <f t="shared" si="2"/>
        <v>550</v>
      </c>
      <c r="GB26" s="457">
        <f t="shared" si="2"/>
        <v>595</v>
      </c>
      <c r="GC26" s="457">
        <f t="shared" si="2"/>
        <v>612</v>
      </c>
      <c r="GD26" s="457">
        <f t="shared" si="2"/>
        <v>691</v>
      </c>
      <c r="GE26" s="457">
        <f t="shared" si="2"/>
        <v>567</v>
      </c>
      <c r="GF26" s="457">
        <f t="shared" si="2"/>
        <v>437</v>
      </c>
      <c r="GG26" s="457">
        <f t="shared" si="2"/>
        <v>302</v>
      </c>
      <c r="GH26" s="457">
        <f t="shared" si="2"/>
        <v>400</v>
      </c>
      <c r="GI26" s="457">
        <f t="shared" si="2"/>
        <v>421</v>
      </c>
      <c r="GJ26" s="457">
        <f t="shared" si="2"/>
        <v>506</v>
      </c>
      <c r="GK26" s="457">
        <f t="shared" si="2"/>
        <v>594</v>
      </c>
      <c r="GL26" s="457">
        <f t="shared" si="2"/>
        <v>603</v>
      </c>
      <c r="GM26" s="457">
        <f t="shared" si="2"/>
        <v>502</v>
      </c>
      <c r="GN26" s="457">
        <f t="shared" si="2"/>
        <v>377</v>
      </c>
      <c r="GO26" s="457">
        <f t="shared" si="2"/>
        <v>605</v>
      </c>
      <c r="GP26" s="457">
        <f t="shared" si="2"/>
        <v>600</v>
      </c>
      <c r="GQ26" s="457">
        <f t="shared" si="2"/>
        <v>837</v>
      </c>
      <c r="GR26" s="457">
        <f t="shared" si="2"/>
        <v>757</v>
      </c>
      <c r="GS26" s="457">
        <f t="shared" si="2"/>
        <v>1002</v>
      </c>
      <c r="GT26" s="457">
        <f t="shared" si="2"/>
        <v>910</v>
      </c>
      <c r="GU26" s="457">
        <f t="shared" si="2"/>
        <v>748</v>
      </c>
      <c r="GV26" s="457">
        <f t="shared" si="2"/>
        <v>711</v>
      </c>
      <c r="GW26" s="457">
        <f t="shared" si="2"/>
        <v>974</v>
      </c>
      <c r="GX26" s="457">
        <f t="shared" si="2"/>
        <v>1136</v>
      </c>
      <c r="GY26" s="457">
        <f t="shared" si="2"/>
        <v>1587</v>
      </c>
      <c r="GZ26" s="457">
        <f t="shared" si="2"/>
        <v>1584</v>
      </c>
      <c r="HA26" s="457">
        <f t="shared" si="2"/>
        <v>1350</v>
      </c>
      <c r="HB26" s="457">
        <f t="shared" si="2"/>
        <v>1306</v>
      </c>
      <c r="HC26" s="457">
        <f t="shared" si="2"/>
        <v>1326</v>
      </c>
      <c r="HD26" s="457">
        <f t="shared" si="2"/>
        <v>1552</v>
      </c>
      <c r="HE26" s="457">
        <f t="shared" si="2"/>
        <v>1967</v>
      </c>
      <c r="HF26" s="457">
        <f t="shared" si="2"/>
        <v>2292</v>
      </c>
      <c r="HG26" s="457">
        <f t="shared" si="2"/>
        <v>2367</v>
      </c>
      <c r="HH26" s="457">
        <f t="shared" si="2"/>
        <v>1934</v>
      </c>
      <c r="HI26" s="457">
        <f t="shared" si="2"/>
        <v>2006</v>
      </c>
      <c r="HJ26" s="457">
        <f t="shared" si="2"/>
        <v>2236</v>
      </c>
      <c r="HK26" s="457">
        <f t="shared" si="2"/>
        <v>3003</v>
      </c>
      <c r="HL26" s="457">
        <f t="shared" si="2"/>
        <v>4280</v>
      </c>
      <c r="HM26" s="457">
        <f t="shared" si="2"/>
        <v>4739</v>
      </c>
      <c r="HN26" s="457">
        <f t="shared" si="2"/>
        <v>5300</v>
      </c>
      <c r="HO26" s="457">
        <f t="shared" si="2"/>
        <v>4178</v>
      </c>
      <c r="HP26" s="457">
        <f t="shared" si="2"/>
        <v>4394</v>
      </c>
      <c r="HQ26" s="457">
        <f t="shared" si="2"/>
        <v>5068</v>
      </c>
      <c r="HR26" s="457">
        <f t="shared" si="2"/>
        <v>6526</v>
      </c>
      <c r="HS26" s="458">
        <f t="shared" ref="HS26:HS27" si="4">SUM(B26:HR26)</f>
        <v>141804</v>
      </c>
      <c r="HT26" s="412"/>
      <c r="HU26" s="412"/>
      <c r="HV26" s="412"/>
      <c r="HW26" s="412"/>
      <c r="HX26" s="412"/>
      <c r="HY26" s="412"/>
      <c r="HZ26" s="412"/>
      <c r="IA26" s="412"/>
      <c r="IB26" s="412"/>
      <c r="IC26" s="412"/>
    </row>
    <row r="27" ht="14.25" customHeight="1">
      <c r="A27" s="315" t="s">
        <v>171</v>
      </c>
      <c r="B27" s="432">
        <f t="shared" ref="B27:HR27" si="3">B26-B9</f>
        <v>1</v>
      </c>
      <c r="C27" s="422">
        <f t="shared" si="3"/>
        <v>0</v>
      </c>
      <c r="D27" s="422">
        <f t="shared" si="3"/>
        <v>4</v>
      </c>
      <c r="E27" s="422">
        <f t="shared" si="3"/>
        <v>1</v>
      </c>
      <c r="F27" s="422">
        <f t="shared" si="3"/>
        <v>3</v>
      </c>
      <c r="G27" s="422">
        <f t="shared" si="3"/>
        <v>3</v>
      </c>
      <c r="H27" s="422">
        <f t="shared" si="3"/>
        <v>3</v>
      </c>
      <c r="I27" s="422">
        <f t="shared" si="3"/>
        <v>8</v>
      </c>
      <c r="J27" s="422">
        <f t="shared" si="3"/>
        <v>17</v>
      </c>
      <c r="K27" s="422">
        <f t="shared" si="3"/>
        <v>16</v>
      </c>
      <c r="L27" s="422">
        <f t="shared" si="3"/>
        <v>36</v>
      </c>
      <c r="M27" s="422">
        <f t="shared" si="3"/>
        <v>19</v>
      </c>
      <c r="N27" s="422">
        <f t="shared" si="3"/>
        <v>48</v>
      </c>
      <c r="O27" s="422">
        <f t="shared" si="3"/>
        <v>55</v>
      </c>
      <c r="P27" s="422">
        <f t="shared" si="3"/>
        <v>42</v>
      </c>
      <c r="Q27" s="422">
        <f t="shared" si="3"/>
        <v>57</v>
      </c>
      <c r="R27" s="422">
        <f t="shared" si="3"/>
        <v>66</v>
      </c>
      <c r="S27" s="422">
        <f t="shared" si="3"/>
        <v>101</v>
      </c>
      <c r="T27" s="422">
        <f t="shared" si="3"/>
        <v>88</v>
      </c>
      <c r="U27" s="422">
        <f t="shared" si="3"/>
        <v>104</v>
      </c>
      <c r="V27" s="422">
        <f t="shared" si="3"/>
        <v>142</v>
      </c>
      <c r="W27" s="422">
        <f t="shared" si="3"/>
        <v>130</v>
      </c>
      <c r="X27" s="422">
        <f t="shared" si="3"/>
        <v>150</v>
      </c>
      <c r="Y27" s="422">
        <f t="shared" si="3"/>
        <v>154</v>
      </c>
      <c r="Z27" s="422">
        <f t="shared" si="3"/>
        <v>225</v>
      </c>
      <c r="AA27" s="422">
        <f t="shared" si="3"/>
        <v>194</v>
      </c>
      <c r="AB27" s="422">
        <f t="shared" si="3"/>
        <v>179</v>
      </c>
      <c r="AC27" s="422">
        <f t="shared" si="3"/>
        <v>201</v>
      </c>
      <c r="AD27" s="422">
        <f t="shared" si="3"/>
        <v>235</v>
      </c>
      <c r="AE27" s="422">
        <f t="shared" si="3"/>
        <v>363</v>
      </c>
      <c r="AF27" s="422">
        <f t="shared" si="3"/>
        <v>307</v>
      </c>
      <c r="AG27" s="422">
        <f t="shared" si="3"/>
        <v>179</v>
      </c>
      <c r="AH27" s="422">
        <f t="shared" si="3"/>
        <v>434</v>
      </c>
      <c r="AI27" s="422">
        <f t="shared" si="3"/>
        <v>286</v>
      </c>
      <c r="AJ27" s="422">
        <f t="shared" si="3"/>
        <v>396</v>
      </c>
      <c r="AK27" s="422">
        <f t="shared" si="3"/>
        <v>314</v>
      </c>
      <c r="AL27" s="422">
        <f t="shared" si="3"/>
        <v>319</v>
      </c>
      <c r="AM27" s="422">
        <f t="shared" si="3"/>
        <v>346</v>
      </c>
      <c r="AN27" s="422">
        <f t="shared" si="3"/>
        <v>349</v>
      </c>
      <c r="AO27" s="422">
        <f t="shared" si="3"/>
        <v>253</v>
      </c>
      <c r="AP27" s="422">
        <f t="shared" si="3"/>
        <v>225</v>
      </c>
      <c r="AQ27" s="422">
        <f t="shared" si="3"/>
        <v>206</v>
      </c>
      <c r="AR27" s="422">
        <f t="shared" si="3"/>
        <v>335</v>
      </c>
      <c r="AS27" s="422">
        <f t="shared" si="3"/>
        <v>254</v>
      </c>
      <c r="AT27" s="422">
        <f t="shared" si="3"/>
        <v>312</v>
      </c>
      <c r="AU27" s="422">
        <f t="shared" si="3"/>
        <v>309</v>
      </c>
      <c r="AV27" s="422">
        <f t="shared" si="3"/>
        <v>375</v>
      </c>
      <c r="AW27" s="422">
        <f t="shared" si="3"/>
        <v>235</v>
      </c>
      <c r="AX27" s="422">
        <f t="shared" si="3"/>
        <v>209</v>
      </c>
      <c r="AY27" s="422">
        <f t="shared" si="3"/>
        <v>267</v>
      </c>
      <c r="AZ27" s="422">
        <f t="shared" si="3"/>
        <v>307</v>
      </c>
      <c r="BA27" s="422">
        <f t="shared" si="3"/>
        <v>284</v>
      </c>
      <c r="BB27" s="422">
        <f t="shared" si="3"/>
        <v>314</v>
      </c>
      <c r="BC27" s="422">
        <f t="shared" si="3"/>
        <v>270</v>
      </c>
      <c r="BD27" s="422">
        <f t="shared" si="3"/>
        <v>243</v>
      </c>
      <c r="BE27" s="422">
        <f t="shared" si="3"/>
        <v>222</v>
      </c>
      <c r="BF27" s="422">
        <f t="shared" si="3"/>
        <v>263</v>
      </c>
      <c r="BG27" s="422">
        <f t="shared" si="3"/>
        <v>180</v>
      </c>
      <c r="BH27" s="422">
        <f t="shared" si="3"/>
        <v>87</v>
      </c>
      <c r="BI27" s="422">
        <f t="shared" si="3"/>
        <v>204</v>
      </c>
      <c r="BJ27" s="422">
        <f t="shared" si="3"/>
        <v>188</v>
      </c>
      <c r="BK27" s="422">
        <f t="shared" si="3"/>
        <v>233</v>
      </c>
      <c r="BL27" s="422">
        <f t="shared" si="3"/>
        <v>272</v>
      </c>
      <c r="BM27" s="422">
        <f t="shared" si="3"/>
        <v>154</v>
      </c>
      <c r="BN27" s="422">
        <f t="shared" si="3"/>
        <v>187</v>
      </c>
      <c r="BO27" s="422">
        <f t="shared" si="3"/>
        <v>158</v>
      </c>
      <c r="BP27" s="422">
        <f t="shared" si="3"/>
        <v>132</v>
      </c>
      <c r="BQ27" s="422">
        <f t="shared" si="3"/>
        <v>174</v>
      </c>
      <c r="BR27" s="422">
        <f t="shared" si="3"/>
        <v>117</v>
      </c>
      <c r="BS27" s="422">
        <f t="shared" si="3"/>
        <v>103</v>
      </c>
      <c r="BT27" s="422">
        <f t="shared" si="3"/>
        <v>155</v>
      </c>
      <c r="BU27" s="422">
        <f t="shared" si="3"/>
        <v>109</v>
      </c>
      <c r="BV27" s="422">
        <f t="shared" si="3"/>
        <v>108</v>
      </c>
      <c r="BW27" s="422">
        <f t="shared" si="3"/>
        <v>76</v>
      </c>
      <c r="BX27" s="422">
        <f t="shared" si="3"/>
        <v>92</v>
      </c>
      <c r="BY27" s="422">
        <f t="shared" si="3"/>
        <v>151</v>
      </c>
      <c r="BZ27" s="422">
        <f t="shared" si="3"/>
        <v>119</v>
      </c>
      <c r="CA27" s="422">
        <f t="shared" si="3"/>
        <v>196</v>
      </c>
      <c r="CB27" s="422">
        <f t="shared" si="3"/>
        <v>152</v>
      </c>
      <c r="CC27" s="422">
        <f t="shared" si="3"/>
        <v>186</v>
      </c>
      <c r="CD27" s="422">
        <f t="shared" si="3"/>
        <v>136</v>
      </c>
      <c r="CE27" s="422">
        <f t="shared" si="3"/>
        <v>176</v>
      </c>
      <c r="CF27" s="422">
        <f t="shared" si="3"/>
        <v>183</v>
      </c>
      <c r="CG27" s="422">
        <f t="shared" si="3"/>
        <v>169</v>
      </c>
      <c r="CH27" s="422">
        <f t="shared" si="3"/>
        <v>221</v>
      </c>
      <c r="CI27" s="422">
        <f t="shared" si="3"/>
        <v>214</v>
      </c>
      <c r="CJ27" s="422">
        <f t="shared" si="3"/>
        <v>141</v>
      </c>
      <c r="CK27" s="422">
        <f t="shared" si="3"/>
        <v>184</v>
      </c>
      <c r="CL27" s="422">
        <f t="shared" si="3"/>
        <v>114</v>
      </c>
      <c r="CM27" s="422">
        <f t="shared" si="3"/>
        <v>179</v>
      </c>
      <c r="CN27" s="422">
        <f t="shared" si="3"/>
        <v>127</v>
      </c>
      <c r="CO27" s="422">
        <f t="shared" si="3"/>
        <v>183</v>
      </c>
      <c r="CP27" s="422">
        <f t="shared" si="3"/>
        <v>241</v>
      </c>
      <c r="CQ27" s="422">
        <f t="shared" si="3"/>
        <v>185</v>
      </c>
      <c r="CR27" s="422">
        <f t="shared" si="3"/>
        <v>225</v>
      </c>
      <c r="CS27" s="422">
        <f t="shared" si="3"/>
        <v>250</v>
      </c>
      <c r="CT27" s="422">
        <f t="shared" si="3"/>
        <v>273</v>
      </c>
      <c r="CU27" s="422">
        <f t="shared" si="3"/>
        <v>263</v>
      </c>
      <c r="CV27" s="422">
        <f t="shared" si="3"/>
        <v>206</v>
      </c>
      <c r="CW27" s="422">
        <f t="shared" si="3"/>
        <v>202</v>
      </c>
      <c r="CX27" s="422">
        <f t="shared" si="3"/>
        <v>238</v>
      </c>
      <c r="CY27" s="422">
        <f t="shared" si="3"/>
        <v>231</v>
      </c>
      <c r="CZ27" s="422">
        <f t="shared" si="3"/>
        <v>215</v>
      </c>
      <c r="DA27" s="422">
        <f t="shared" si="3"/>
        <v>208</v>
      </c>
      <c r="DB27" s="422">
        <f t="shared" si="3"/>
        <v>191</v>
      </c>
      <c r="DC27" s="422">
        <f t="shared" si="3"/>
        <v>292</v>
      </c>
      <c r="DD27" s="422">
        <f t="shared" si="3"/>
        <v>226</v>
      </c>
      <c r="DE27" s="422">
        <f t="shared" si="3"/>
        <v>261</v>
      </c>
      <c r="DF27" s="422">
        <f t="shared" si="3"/>
        <v>195</v>
      </c>
      <c r="DG27" s="422">
        <f t="shared" si="3"/>
        <v>183</v>
      </c>
      <c r="DH27" s="422">
        <f t="shared" si="3"/>
        <v>166</v>
      </c>
      <c r="DI27" s="422">
        <f t="shared" si="3"/>
        <v>171</v>
      </c>
      <c r="DJ27" s="422">
        <f t="shared" si="3"/>
        <v>186</v>
      </c>
      <c r="DK27" s="422">
        <f t="shared" si="3"/>
        <v>164</v>
      </c>
      <c r="DL27" s="422">
        <f t="shared" si="3"/>
        <v>189</v>
      </c>
      <c r="DM27" s="422">
        <f t="shared" si="3"/>
        <v>238</v>
      </c>
      <c r="DN27" s="422">
        <f t="shared" si="3"/>
        <v>163</v>
      </c>
      <c r="DO27" s="422">
        <f t="shared" si="3"/>
        <v>169</v>
      </c>
      <c r="DP27" s="422">
        <f t="shared" si="3"/>
        <v>155</v>
      </c>
      <c r="DQ27" s="422">
        <f t="shared" si="3"/>
        <v>213</v>
      </c>
      <c r="DR27" s="422">
        <f t="shared" si="3"/>
        <v>223</v>
      </c>
      <c r="DS27" s="422">
        <f t="shared" si="3"/>
        <v>179</v>
      </c>
      <c r="DT27" s="422">
        <f t="shared" si="3"/>
        <v>221</v>
      </c>
      <c r="DU27" s="422">
        <f t="shared" si="3"/>
        <v>144</v>
      </c>
      <c r="DV27" s="422">
        <f t="shared" si="3"/>
        <v>156</v>
      </c>
      <c r="DW27" s="422">
        <f t="shared" si="3"/>
        <v>166</v>
      </c>
      <c r="DX27" s="422">
        <f t="shared" si="3"/>
        <v>181</v>
      </c>
      <c r="DY27" s="422">
        <f t="shared" si="3"/>
        <v>178</v>
      </c>
      <c r="DZ27" s="422">
        <f t="shared" si="3"/>
        <v>177</v>
      </c>
      <c r="EA27" s="422">
        <f t="shared" si="3"/>
        <v>228</v>
      </c>
      <c r="EB27" s="422">
        <f t="shared" si="3"/>
        <v>313</v>
      </c>
      <c r="EC27" s="422">
        <f t="shared" si="3"/>
        <v>234</v>
      </c>
      <c r="ED27" s="422">
        <f t="shared" si="3"/>
        <v>195</v>
      </c>
      <c r="EE27" s="422">
        <f t="shared" si="3"/>
        <v>174</v>
      </c>
      <c r="EF27" s="422">
        <f t="shared" si="3"/>
        <v>244</v>
      </c>
      <c r="EG27" s="422">
        <f t="shared" si="3"/>
        <v>267</v>
      </c>
      <c r="EH27" s="422">
        <f t="shared" si="3"/>
        <v>238</v>
      </c>
      <c r="EI27" s="422">
        <f t="shared" si="3"/>
        <v>303</v>
      </c>
      <c r="EJ27" s="422">
        <f t="shared" si="3"/>
        <v>224</v>
      </c>
      <c r="EK27" s="422">
        <f t="shared" si="3"/>
        <v>259</v>
      </c>
      <c r="EL27" s="422">
        <f t="shared" si="3"/>
        <v>267</v>
      </c>
      <c r="EM27" s="422">
        <f t="shared" si="3"/>
        <v>308</v>
      </c>
      <c r="EN27" s="422">
        <f t="shared" si="3"/>
        <v>274</v>
      </c>
      <c r="EO27" s="422">
        <f t="shared" si="3"/>
        <v>396</v>
      </c>
      <c r="EP27" s="422">
        <f t="shared" si="3"/>
        <v>310</v>
      </c>
      <c r="EQ27" s="422">
        <f t="shared" si="3"/>
        <v>187</v>
      </c>
      <c r="ER27" s="422">
        <f t="shared" si="3"/>
        <v>341</v>
      </c>
      <c r="ES27" s="422">
        <f t="shared" si="3"/>
        <v>329</v>
      </c>
      <c r="ET27" s="422">
        <f t="shared" si="3"/>
        <v>455</v>
      </c>
      <c r="EU27" s="422">
        <f t="shared" si="3"/>
        <v>430</v>
      </c>
      <c r="EV27" s="422">
        <f t="shared" si="3"/>
        <v>444</v>
      </c>
      <c r="EW27" s="422">
        <f t="shared" si="3"/>
        <v>357</v>
      </c>
      <c r="EX27" s="422">
        <f t="shared" si="3"/>
        <v>429</v>
      </c>
      <c r="EY27" s="422">
        <f t="shared" si="3"/>
        <v>458</v>
      </c>
      <c r="EZ27" s="422">
        <f t="shared" si="3"/>
        <v>488</v>
      </c>
      <c r="FA27" s="422">
        <f t="shared" si="3"/>
        <v>589</v>
      </c>
      <c r="FB27" s="422">
        <f t="shared" si="3"/>
        <v>550</v>
      </c>
      <c r="FC27" s="422">
        <f t="shared" si="3"/>
        <v>635</v>
      </c>
      <c r="FD27" s="422">
        <f t="shared" si="3"/>
        <v>475</v>
      </c>
      <c r="FE27" s="422">
        <f t="shared" si="3"/>
        <v>521</v>
      </c>
      <c r="FF27" s="422">
        <f t="shared" si="3"/>
        <v>423</v>
      </c>
      <c r="FG27" s="422">
        <f t="shared" si="3"/>
        <v>570</v>
      </c>
      <c r="FH27" s="422">
        <f t="shared" si="3"/>
        <v>630</v>
      </c>
      <c r="FI27" s="422">
        <f t="shared" si="3"/>
        <v>672</v>
      </c>
      <c r="FJ27" s="422">
        <f t="shared" si="3"/>
        <v>638</v>
      </c>
      <c r="FK27" s="422">
        <f t="shared" si="3"/>
        <v>486</v>
      </c>
      <c r="FL27" s="422">
        <f t="shared" si="3"/>
        <v>519</v>
      </c>
      <c r="FM27" s="422">
        <f t="shared" si="3"/>
        <v>512</v>
      </c>
      <c r="FN27" s="422">
        <f t="shared" si="3"/>
        <v>575</v>
      </c>
      <c r="FO27" s="422">
        <f t="shared" si="3"/>
        <v>591</v>
      </c>
      <c r="FP27" s="422">
        <f t="shared" si="3"/>
        <v>735</v>
      </c>
      <c r="FQ27" s="422">
        <f t="shared" si="3"/>
        <v>747</v>
      </c>
      <c r="FR27" s="422">
        <f t="shared" si="3"/>
        <v>484</v>
      </c>
      <c r="FS27" s="422">
        <f t="shared" si="3"/>
        <v>450</v>
      </c>
      <c r="FT27" s="422">
        <f t="shared" si="3"/>
        <v>674</v>
      </c>
      <c r="FU27" s="422">
        <f t="shared" si="3"/>
        <v>615</v>
      </c>
      <c r="FV27" s="422">
        <f t="shared" si="3"/>
        <v>769</v>
      </c>
      <c r="FW27" s="422">
        <f t="shared" si="3"/>
        <v>687</v>
      </c>
      <c r="FX27" s="422">
        <f t="shared" si="3"/>
        <v>664</v>
      </c>
      <c r="FY27" s="422">
        <f t="shared" si="3"/>
        <v>545</v>
      </c>
      <c r="FZ27" s="422">
        <f t="shared" si="3"/>
        <v>425</v>
      </c>
      <c r="GA27" s="422">
        <f t="shared" si="3"/>
        <v>497</v>
      </c>
      <c r="GB27" s="422">
        <f t="shared" si="3"/>
        <v>532</v>
      </c>
      <c r="GC27" s="422">
        <f t="shared" si="3"/>
        <v>541</v>
      </c>
      <c r="GD27" s="422">
        <f t="shared" si="3"/>
        <v>637</v>
      </c>
      <c r="GE27" s="422">
        <f t="shared" si="3"/>
        <v>519</v>
      </c>
      <c r="GF27" s="422">
        <f t="shared" si="3"/>
        <v>402</v>
      </c>
      <c r="GG27" s="422">
        <f t="shared" si="3"/>
        <v>271</v>
      </c>
      <c r="GH27" s="422">
        <f t="shared" si="3"/>
        <v>348</v>
      </c>
      <c r="GI27" s="422">
        <f t="shared" si="3"/>
        <v>364</v>
      </c>
      <c r="GJ27" s="422">
        <f t="shared" si="3"/>
        <v>455</v>
      </c>
      <c r="GK27" s="422">
        <f t="shared" si="3"/>
        <v>549</v>
      </c>
      <c r="GL27" s="422">
        <f t="shared" si="3"/>
        <v>531</v>
      </c>
      <c r="GM27" s="422">
        <f t="shared" si="3"/>
        <v>449</v>
      </c>
      <c r="GN27" s="422">
        <f t="shared" si="3"/>
        <v>332</v>
      </c>
      <c r="GO27" s="422">
        <f t="shared" si="3"/>
        <v>543</v>
      </c>
      <c r="GP27" s="422">
        <f t="shared" si="3"/>
        <v>538</v>
      </c>
      <c r="GQ27" s="422">
        <f t="shared" si="3"/>
        <v>773</v>
      </c>
      <c r="GR27" s="422">
        <f t="shared" si="3"/>
        <v>692</v>
      </c>
      <c r="GS27" s="422">
        <f t="shared" si="3"/>
        <v>938</v>
      </c>
      <c r="GT27" s="422">
        <f t="shared" si="3"/>
        <v>836</v>
      </c>
      <c r="GU27" s="422">
        <f t="shared" si="3"/>
        <v>703</v>
      </c>
      <c r="GV27" s="422">
        <f t="shared" si="3"/>
        <v>639</v>
      </c>
      <c r="GW27" s="422">
        <f t="shared" si="3"/>
        <v>892</v>
      </c>
      <c r="GX27" s="422">
        <f t="shared" si="3"/>
        <v>1026</v>
      </c>
      <c r="GY27" s="422">
        <f t="shared" si="3"/>
        <v>1461</v>
      </c>
      <c r="GZ27" s="422">
        <f t="shared" si="3"/>
        <v>1443</v>
      </c>
      <c r="HA27" s="422">
        <f t="shared" si="3"/>
        <v>1257</v>
      </c>
      <c r="HB27" s="422">
        <f t="shared" si="3"/>
        <v>1223</v>
      </c>
      <c r="HC27" s="422">
        <f t="shared" si="3"/>
        <v>1202</v>
      </c>
      <c r="HD27" s="422">
        <f t="shared" si="3"/>
        <v>1424</v>
      </c>
      <c r="HE27" s="422">
        <f t="shared" si="3"/>
        <v>1819</v>
      </c>
      <c r="HF27" s="422">
        <f t="shared" si="3"/>
        <v>2113</v>
      </c>
      <c r="HG27" s="422">
        <f t="shared" si="3"/>
        <v>2146</v>
      </c>
      <c r="HH27" s="422">
        <f t="shared" si="3"/>
        <v>1814</v>
      </c>
      <c r="HI27" s="422">
        <f t="shared" si="3"/>
        <v>1881</v>
      </c>
      <c r="HJ27" s="422">
        <f t="shared" si="3"/>
        <v>2018</v>
      </c>
      <c r="HK27" s="422">
        <f t="shared" si="3"/>
        <v>2717</v>
      </c>
      <c r="HL27" s="422">
        <f t="shared" si="3"/>
        <v>3905</v>
      </c>
      <c r="HM27" s="422">
        <f t="shared" si="3"/>
        <v>4249</v>
      </c>
      <c r="HN27" s="422">
        <f t="shared" si="3"/>
        <v>4888</v>
      </c>
      <c r="HO27" s="422">
        <f t="shared" si="3"/>
        <v>3824</v>
      </c>
      <c r="HP27" s="422">
        <f t="shared" si="3"/>
        <v>4132</v>
      </c>
      <c r="HQ27" s="422">
        <f t="shared" si="3"/>
        <v>4627</v>
      </c>
      <c r="HR27" s="422">
        <f t="shared" si="3"/>
        <v>6006</v>
      </c>
      <c r="HS27" s="458">
        <f t="shared" si="4"/>
        <v>115031</v>
      </c>
      <c r="HT27" s="412"/>
      <c r="HU27" s="412"/>
      <c r="HV27" s="412"/>
      <c r="HW27" s="412"/>
      <c r="HX27" s="412"/>
      <c r="HY27" s="412"/>
      <c r="HZ27" s="412"/>
      <c r="IA27" s="412"/>
      <c r="IB27" s="412"/>
      <c r="IC27" s="412"/>
    </row>
    <row r="28">
      <c r="A28" s="459"/>
      <c r="B28" s="459"/>
      <c r="C28" s="459"/>
      <c r="D28" s="459"/>
      <c r="E28" s="459"/>
      <c r="F28" s="459"/>
      <c r="G28" s="412"/>
      <c r="H28" s="412"/>
      <c r="I28" s="412"/>
      <c r="J28" s="412"/>
      <c r="K28" s="412"/>
      <c r="L28" s="412"/>
      <c r="M28" s="412"/>
      <c r="N28" s="412"/>
      <c r="O28" s="412"/>
      <c r="P28" s="412"/>
      <c r="Q28" s="412"/>
      <c r="R28" s="412"/>
      <c r="S28" s="412"/>
      <c r="T28" s="412"/>
      <c r="U28" s="412"/>
      <c r="V28" s="412"/>
      <c r="W28" s="412"/>
      <c r="X28" s="412"/>
      <c r="Y28" s="412"/>
      <c r="Z28" s="412"/>
      <c r="AA28" s="412"/>
      <c r="AB28" s="412"/>
      <c r="AD28" s="412"/>
      <c r="AE28" s="412"/>
      <c r="AF28" s="412"/>
      <c r="AG28" s="412"/>
      <c r="AH28" s="412"/>
      <c r="AI28" s="412"/>
      <c r="AJ28" s="412"/>
      <c r="AK28" s="412"/>
      <c r="AL28" s="412"/>
      <c r="AM28" s="412"/>
      <c r="AN28" s="412"/>
      <c r="AO28" s="412"/>
      <c r="AP28" s="412"/>
      <c r="AQ28" s="412"/>
      <c r="AR28" s="412"/>
      <c r="AS28" s="412"/>
      <c r="AU28" s="412"/>
      <c r="AV28" s="412"/>
      <c r="AW28" s="412"/>
      <c r="AX28" s="412"/>
      <c r="AY28" s="412"/>
      <c r="AZ28" s="412"/>
      <c r="BA28" s="412"/>
      <c r="BB28" s="412"/>
      <c r="BC28" s="412"/>
      <c r="BD28" s="412"/>
      <c r="BE28" s="412"/>
      <c r="BF28" s="412"/>
      <c r="BG28" s="412"/>
      <c r="BH28" s="412"/>
      <c r="BJ28" s="412"/>
      <c r="BK28" s="412"/>
      <c r="BL28" s="412"/>
      <c r="BM28" s="412"/>
      <c r="BN28" s="412"/>
      <c r="BO28" s="412"/>
      <c r="BP28" s="412"/>
      <c r="BQ28" s="412"/>
      <c r="BR28" s="412"/>
      <c r="BS28" s="412"/>
      <c r="BT28" s="412"/>
      <c r="BU28" s="412"/>
      <c r="BV28" s="412"/>
      <c r="BW28" s="412"/>
      <c r="BX28" s="412"/>
      <c r="BY28" s="412"/>
      <c r="BZ28" s="412"/>
      <c r="CA28" s="412"/>
      <c r="CB28" s="412"/>
      <c r="CC28" s="412"/>
      <c r="CD28" s="412"/>
      <c r="CE28" s="412"/>
      <c r="CF28" s="412"/>
      <c r="CG28" s="412"/>
      <c r="CH28" s="412"/>
      <c r="CI28" s="412"/>
      <c r="CJ28" s="412"/>
      <c r="CK28" s="412"/>
      <c r="CL28" s="412"/>
      <c r="CM28" s="412"/>
      <c r="CN28" s="412"/>
      <c r="CO28" s="412"/>
      <c r="CP28" s="412"/>
      <c r="CQ28" s="412"/>
      <c r="CR28" s="412"/>
      <c r="CS28" s="412"/>
      <c r="CT28" s="412"/>
      <c r="CU28" s="412"/>
      <c r="CV28" s="412"/>
      <c r="CW28" s="412"/>
      <c r="CX28" s="412"/>
      <c r="CY28" s="412"/>
      <c r="CZ28" s="412"/>
      <c r="DA28" s="412"/>
      <c r="DB28" s="412"/>
      <c r="DC28" s="412"/>
      <c r="DD28" s="412"/>
      <c r="DE28" s="412"/>
      <c r="DF28" s="412"/>
      <c r="DG28" s="412"/>
      <c r="DH28" s="412"/>
      <c r="DI28" s="412"/>
      <c r="DJ28" s="412"/>
      <c r="DK28" s="412"/>
      <c r="DL28" s="412"/>
      <c r="DM28" s="412"/>
      <c r="DN28" s="412"/>
      <c r="DO28" s="412"/>
      <c r="DP28" s="412"/>
      <c r="DQ28" s="412"/>
      <c r="DR28" s="412"/>
      <c r="DS28" s="412"/>
      <c r="DT28" s="412"/>
      <c r="DU28" s="412"/>
      <c r="DV28" s="412"/>
      <c r="DW28" s="412"/>
      <c r="DX28" s="412"/>
      <c r="DY28" s="412"/>
      <c r="DZ28" s="412"/>
      <c r="EA28" s="412"/>
      <c r="EB28" s="412"/>
      <c r="EC28" s="412"/>
      <c r="ED28" s="412"/>
      <c r="EE28" s="412"/>
      <c r="EF28" s="412"/>
      <c r="EG28" s="412"/>
      <c r="EH28" s="412"/>
      <c r="EI28" s="412"/>
      <c r="EJ28" s="412"/>
      <c r="EK28" s="412"/>
      <c r="EL28" s="412"/>
      <c r="EM28" s="412"/>
      <c r="EN28" s="412"/>
      <c r="EO28" s="412"/>
      <c r="EP28" s="412"/>
      <c r="EQ28" s="412"/>
      <c r="ER28" s="412"/>
      <c r="ES28" s="412"/>
      <c r="ET28" s="412"/>
      <c r="EU28" s="412"/>
      <c r="EV28" s="412"/>
      <c r="EW28" s="412"/>
      <c r="EX28" s="412"/>
      <c r="EY28" s="412"/>
      <c r="EZ28" s="412"/>
      <c r="FA28" s="412"/>
      <c r="FB28" s="412"/>
      <c r="FC28" s="412"/>
      <c r="FD28" s="412"/>
      <c r="FE28" s="412"/>
      <c r="FF28" s="412"/>
      <c r="FG28" s="412"/>
      <c r="FH28" s="412"/>
      <c r="FI28" s="412"/>
      <c r="FJ28" s="412"/>
      <c r="FK28" s="412"/>
      <c r="FL28" s="412"/>
      <c r="FM28" s="412"/>
      <c r="FN28" s="412"/>
      <c r="FO28" s="412"/>
      <c r="FP28" s="412"/>
      <c r="FQ28" s="412"/>
      <c r="FR28" s="412"/>
      <c r="FS28" s="412"/>
      <c r="FT28" s="412"/>
      <c r="FU28" s="412"/>
      <c r="FV28" s="412"/>
      <c r="FW28" s="412"/>
      <c r="FX28" s="412"/>
      <c r="FY28" s="412"/>
      <c r="FZ28" s="412"/>
      <c r="GA28" s="412"/>
      <c r="GB28" s="412"/>
      <c r="GC28" s="412"/>
      <c r="GD28" s="412"/>
      <c r="GE28" s="412"/>
      <c r="GF28" s="412"/>
      <c r="GG28" s="412"/>
      <c r="GH28" s="412"/>
      <c r="GI28" s="412"/>
      <c r="GJ28" s="412"/>
      <c r="GK28" s="412"/>
      <c r="GL28" s="412"/>
      <c r="GM28" s="412"/>
      <c r="GN28" s="412"/>
      <c r="GO28" s="412"/>
      <c r="GP28" s="412"/>
      <c r="GQ28" s="412"/>
      <c r="GR28" s="412"/>
      <c r="GS28" s="412"/>
      <c r="GT28" s="412"/>
      <c r="GU28" s="412"/>
      <c r="GV28" s="412"/>
      <c r="GW28" s="412"/>
      <c r="GX28" s="412"/>
      <c r="GY28" s="412"/>
      <c r="GZ28" s="412"/>
      <c r="HA28" s="412"/>
      <c r="HB28" s="412"/>
      <c r="HC28" s="412"/>
      <c r="HD28" s="412"/>
      <c r="HE28" s="412"/>
      <c r="HF28" s="412"/>
      <c r="HG28" s="412"/>
      <c r="HH28" s="412"/>
      <c r="HI28" s="412"/>
      <c r="HJ28" s="412"/>
      <c r="HK28" s="412"/>
      <c r="HL28" s="412"/>
      <c r="HM28" s="412"/>
      <c r="HN28" s="412"/>
      <c r="HO28" s="412"/>
      <c r="HP28" s="412"/>
      <c r="HQ28" s="412"/>
      <c r="HR28" s="412"/>
      <c r="HS28" s="412"/>
      <c r="HT28" s="412"/>
      <c r="HU28" s="412"/>
      <c r="HV28" s="412"/>
      <c r="HW28" s="412"/>
      <c r="HX28" s="412"/>
      <c r="HY28" s="412"/>
      <c r="HZ28" s="412"/>
      <c r="IA28" s="412"/>
      <c r="IB28" s="412"/>
      <c r="IC28" s="412"/>
    </row>
    <row r="29">
      <c r="B29" s="459"/>
      <c r="C29" s="459"/>
      <c r="D29" s="459"/>
      <c r="E29" s="459"/>
      <c r="F29" s="459"/>
      <c r="G29" s="412"/>
      <c r="H29" s="412"/>
      <c r="I29" s="412"/>
      <c r="J29" s="412"/>
      <c r="K29" s="412"/>
      <c r="L29" s="412"/>
      <c r="M29" s="412"/>
      <c r="N29" s="412"/>
      <c r="O29" s="412"/>
      <c r="P29" s="412"/>
      <c r="Q29" s="412"/>
      <c r="R29" s="412"/>
      <c r="S29" s="412"/>
      <c r="T29" s="412"/>
      <c r="U29" s="412"/>
      <c r="V29" s="412"/>
      <c r="W29" s="412"/>
      <c r="X29" s="412"/>
      <c r="Y29" s="412"/>
      <c r="Z29" s="412"/>
      <c r="AA29" s="412"/>
      <c r="AB29" s="412"/>
      <c r="AD29" s="412"/>
      <c r="AE29" s="412"/>
      <c r="AF29" s="412"/>
      <c r="AG29" s="412"/>
      <c r="AH29" s="412"/>
      <c r="AI29" s="412"/>
      <c r="AJ29" s="412"/>
      <c r="AK29" s="412"/>
      <c r="AL29" s="412"/>
      <c r="AM29" s="412"/>
      <c r="AN29" s="412"/>
      <c r="AO29" s="412"/>
      <c r="AP29" s="412"/>
      <c r="AQ29" s="412"/>
      <c r="AR29" s="412"/>
      <c r="AS29" s="412"/>
      <c r="AU29" s="412"/>
      <c r="AV29" s="412"/>
      <c r="AW29" s="412"/>
      <c r="AX29" s="412"/>
      <c r="AY29" s="412"/>
      <c r="AZ29" s="412"/>
      <c r="BA29" s="412"/>
      <c r="BB29" s="412"/>
      <c r="BC29" s="412"/>
      <c r="BD29" s="412"/>
      <c r="BE29" s="412"/>
      <c r="BF29" s="412"/>
      <c r="BG29" s="412"/>
      <c r="BH29" s="412"/>
      <c r="BJ29" s="412"/>
      <c r="BK29" s="412"/>
      <c r="BL29" s="412"/>
      <c r="BM29" s="412"/>
      <c r="BN29" s="412"/>
      <c r="BO29" s="412"/>
      <c r="BP29" s="412"/>
      <c r="BQ29" s="412"/>
      <c r="BR29" s="412"/>
      <c r="BS29" s="412"/>
      <c r="BT29" s="412"/>
      <c r="BU29" s="412"/>
      <c r="BV29" s="412"/>
      <c r="BW29" s="412"/>
      <c r="BX29" s="412"/>
      <c r="BY29" s="412"/>
      <c r="BZ29" s="412"/>
      <c r="CA29" s="412"/>
      <c r="CB29" s="412"/>
      <c r="CC29" s="412"/>
      <c r="CD29" s="412"/>
      <c r="CE29" s="412"/>
      <c r="CF29" s="412"/>
      <c r="CG29" s="412"/>
      <c r="CH29" s="412"/>
      <c r="CI29" s="412"/>
      <c r="CJ29" s="412"/>
      <c r="CK29" s="412"/>
      <c r="CL29" s="412"/>
      <c r="CM29" s="412"/>
      <c r="CN29" s="412"/>
      <c r="CO29" s="412"/>
      <c r="CP29" s="412"/>
      <c r="CQ29" s="412"/>
      <c r="CR29" s="412"/>
      <c r="CS29" s="412"/>
      <c r="CT29" s="412"/>
      <c r="CU29" s="412"/>
      <c r="CV29" s="412"/>
      <c r="CW29" s="412"/>
      <c r="CX29" s="412"/>
      <c r="CY29" s="412"/>
      <c r="CZ29" s="412"/>
      <c r="DA29" s="412"/>
      <c r="DB29" s="412"/>
      <c r="DC29" s="412"/>
      <c r="DD29" s="412"/>
      <c r="DE29" s="412"/>
      <c r="DF29" s="412"/>
      <c r="DG29" s="412"/>
      <c r="DH29" s="412"/>
      <c r="DI29" s="412"/>
      <c r="DJ29" s="412"/>
      <c r="DK29" s="412"/>
      <c r="DL29" s="412"/>
      <c r="DM29" s="412"/>
      <c r="DN29" s="412"/>
      <c r="DO29" s="412"/>
      <c r="DP29" s="412"/>
      <c r="DQ29" s="412"/>
      <c r="DR29" s="412"/>
      <c r="DS29" s="412"/>
      <c r="DT29" s="412"/>
      <c r="DU29" s="412"/>
      <c r="DV29" s="412"/>
      <c r="DW29" s="412"/>
      <c r="DX29" s="412"/>
      <c r="DY29" s="412"/>
      <c r="DZ29" s="412"/>
      <c r="EA29" s="412"/>
      <c r="EB29" s="412"/>
      <c r="EC29" s="412"/>
      <c r="ED29" s="412"/>
      <c r="EE29" s="412"/>
      <c r="EF29" s="412"/>
      <c r="EG29" s="412"/>
      <c r="EH29" s="412"/>
      <c r="EI29" s="412"/>
      <c r="EJ29" s="412"/>
      <c r="EK29" s="412"/>
      <c r="EL29" s="412"/>
      <c r="EM29" s="412"/>
      <c r="EN29" s="412"/>
      <c r="EO29" s="412"/>
      <c r="EP29" s="412"/>
      <c r="EQ29" s="412"/>
      <c r="ER29" s="412"/>
      <c r="ES29" s="412"/>
      <c r="ET29" s="412"/>
      <c r="EU29" s="412"/>
      <c r="EV29" s="412"/>
      <c r="EW29" s="412"/>
      <c r="EX29" s="412"/>
      <c r="EY29" s="412"/>
      <c r="EZ29" s="412"/>
      <c r="FA29" s="412"/>
      <c r="FB29" s="412"/>
      <c r="FC29" s="412"/>
      <c r="FD29" s="412"/>
      <c r="FE29" s="412"/>
      <c r="FF29" s="412"/>
      <c r="FG29" s="412"/>
      <c r="FH29" s="412"/>
      <c r="FI29" s="412"/>
      <c r="FJ29" s="412"/>
      <c r="FK29" s="412"/>
      <c r="FL29" s="412"/>
      <c r="FM29" s="412"/>
      <c r="FN29" s="412"/>
      <c r="FO29" s="412"/>
      <c r="FP29" s="412"/>
      <c r="FQ29" s="412"/>
      <c r="FR29" s="412"/>
      <c r="FS29" s="412"/>
      <c r="FT29" s="412"/>
      <c r="FU29" s="412"/>
      <c r="FV29" s="412"/>
      <c r="FW29" s="412"/>
      <c r="FX29" s="412"/>
      <c r="FY29" s="412"/>
      <c r="FZ29" s="412"/>
      <c r="GA29" s="412"/>
      <c r="GB29" s="412"/>
      <c r="GC29" s="412"/>
      <c r="GD29" s="412"/>
      <c r="GE29" s="412"/>
      <c r="GF29" s="412"/>
      <c r="GG29" s="412"/>
      <c r="GH29" s="412"/>
      <c r="GI29" s="412"/>
      <c r="GJ29" s="412"/>
      <c r="GK29" s="412"/>
      <c r="GL29" s="412"/>
      <c r="GM29" s="412"/>
      <c r="GN29" s="412"/>
      <c r="GO29" s="412"/>
      <c r="GP29" s="412"/>
      <c r="GQ29" s="412"/>
      <c r="GR29" s="412"/>
      <c r="GS29" s="412"/>
      <c r="GT29" s="412"/>
      <c r="GU29" s="412"/>
      <c r="GV29" s="412"/>
      <c r="GW29" s="412"/>
      <c r="GX29" s="412"/>
      <c r="GY29" s="412"/>
      <c r="GZ29" s="412"/>
      <c r="HA29" s="412"/>
      <c r="HB29" s="412"/>
      <c r="HC29" s="412"/>
      <c r="HD29" s="412"/>
      <c r="HE29" s="412"/>
      <c r="HF29" s="412"/>
      <c r="HG29" s="412"/>
      <c r="HH29" s="412"/>
      <c r="HI29" s="412"/>
      <c r="HJ29" s="412"/>
      <c r="HK29" s="412"/>
      <c r="HL29" s="412"/>
      <c r="HM29" s="412"/>
      <c r="HN29" s="412"/>
      <c r="HO29" s="412"/>
      <c r="HP29" s="412"/>
      <c r="HQ29" s="412"/>
      <c r="HR29" s="412"/>
      <c r="HS29" s="412"/>
      <c r="HT29" s="412"/>
      <c r="HU29" s="412"/>
      <c r="HV29" s="412"/>
      <c r="HW29" s="412"/>
      <c r="HX29" s="412"/>
      <c r="HY29" s="412"/>
      <c r="HZ29" s="412"/>
      <c r="IA29" s="412"/>
      <c r="IB29" s="412"/>
      <c r="IC29" s="412"/>
    </row>
    <row r="30">
      <c r="B30" s="459" t="s">
        <v>172</v>
      </c>
      <c r="C30" s="459"/>
      <c r="D30" s="459"/>
      <c r="E30" s="459"/>
      <c r="F30" s="459"/>
      <c r="G30" s="412"/>
      <c r="H30" s="412"/>
      <c r="I30" s="412"/>
      <c r="J30" s="412"/>
      <c r="K30" s="412"/>
      <c r="L30" s="412"/>
      <c r="M30" s="412"/>
      <c r="N30" s="412"/>
      <c r="O30" s="412"/>
      <c r="P30" s="412"/>
      <c r="Q30" s="412"/>
      <c r="R30" s="412"/>
      <c r="S30" s="412"/>
      <c r="T30" s="412"/>
      <c r="U30" s="412"/>
      <c r="V30" s="412"/>
      <c r="W30" s="412"/>
      <c r="X30" s="412"/>
      <c r="Y30" s="412"/>
      <c r="Z30" s="412"/>
      <c r="AA30" s="412"/>
      <c r="AB30" s="412"/>
      <c r="AC30" s="412"/>
      <c r="AD30" s="412"/>
      <c r="AE30" s="412"/>
      <c r="AF30" s="412"/>
      <c r="AG30" s="412"/>
      <c r="AH30" s="412"/>
      <c r="AI30" s="412"/>
      <c r="AJ30" s="412"/>
      <c r="AK30" s="412"/>
      <c r="AL30" s="412"/>
      <c r="AM30" s="412"/>
      <c r="AN30" s="412"/>
      <c r="AO30" s="412"/>
      <c r="AP30" s="412"/>
      <c r="AQ30" s="412"/>
      <c r="AR30" s="412"/>
      <c r="AS30" s="412"/>
      <c r="AT30" s="412"/>
      <c r="AU30" s="412"/>
      <c r="AV30" s="412"/>
      <c r="AW30" s="412"/>
      <c r="AX30" s="412"/>
      <c r="AY30" s="412"/>
      <c r="AZ30" s="412"/>
      <c r="BA30" s="412"/>
      <c r="BB30" s="412"/>
      <c r="BC30" s="412"/>
      <c r="BD30" s="412"/>
      <c r="BE30" s="412"/>
      <c r="BF30" s="412"/>
      <c r="BG30" s="412"/>
      <c r="BH30" s="412"/>
      <c r="BI30" s="412"/>
      <c r="BJ30" s="412"/>
      <c r="BK30" s="412"/>
      <c r="BL30" s="412"/>
      <c r="BM30" s="412"/>
      <c r="BN30" s="412"/>
      <c r="BO30" s="412"/>
      <c r="BP30" s="412"/>
      <c r="BQ30" s="412"/>
      <c r="BR30" s="412"/>
      <c r="BS30" s="412"/>
      <c r="BT30" s="412"/>
      <c r="BU30" s="412"/>
      <c r="BV30" s="412"/>
      <c r="BW30" s="412"/>
      <c r="BX30" s="412"/>
      <c r="BY30" s="412"/>
      <c r="BZ30" s="412"/>
      <c r="CA30" s="412"/>
      <c r="CB30" s="412"/>
      <c r="CC30" s="412"/>
      <c r="CD30" s="412"/>
      <c r="CE30" s="412"/>
      <c r="CF30" s="412"/>
      <c r="CG30" s="412"/>
      <c r="CH30" s="412"/>
      <c r="CI30" s="412"/>
      <c r="CJ30" s="412"/>
      <c r="CK30" s="412"/>
      <c r="CL30" s="412"/>
      <c r="CM30" s="412"/>
      <c r="CN30" s="412"/>
      <c r="CO30" s="412"/>
      <c r="CP30" s="412"/>
      <c r="CQ30" s="412"/>
      <c r="CR30" s="412"/>
      <c r="CS30" s="412"/>
      <c r="CT30" s="412"/>
      <c r="CU30" s="412"/>
      <c r="CV30" s="412"/>
      <c r="CW30" s="412"/>
      <c r="CX30" s="412"/>
      <c r="CY30" s="412"/>
      <c r="CZ30" s="412"/>
      <c r="DA30" s="412"/>
      <c r="DB30" s="412"/>
      <c r="DC30" s="412"/>
      <c r="DD30" s="412"/>
      <c r="DE30" s="412"/>
      <c r="DF30" s="412"/>
      <c r="DG30" s="412"/>
      <c r="DH30" s="412"/>
      <c r="DI30" s="412"/>
      <c r="DJ30" s="412"/>
      <c r="DK30" s="412"/>
      <c r="DL30" s="412"/>
      <c r="DM30" s="412"/>
      <c r="DN30" s="412"/>
      <c r="DO30" s="412"/>
      <c r="DP30" s="412"/>
      <c r="DQ30" s="412"/>
      <c r="DR30" s="412"/>
      <c r="DS30" s="412"/>
      <c r="DT30" s="412"/>
      <c r="DU30" s="412"/>
      <c r="DV30" s="412"/>
      <c r="DW30" s="412"/>
      <c r="DX30" s="412"/>
      <c r="DY30" s="412"/>
      <c r="DZ30" s="412"/>
      <c r="EA30" s="412"/>
      <c r="EB30" s="412"/>
      <c r="EC30" s="412"/>
      <c r="ED30" s="412"/>
      <c r="EE30" s="412"/>
      <c r="EF30" s="412"/>
      <c r="EG30" s="412"/>
      <c r="EH30" s="412"/>
      <c r="EI30" s="412"/>
      <c r="EJ30" s="412"/>
      <c r="EK30" s="412"/>
      <c r="EL30" s="412"/>
      <c r="EM30" s="412"/>
      <c r="EN30" s="412"/>
      <c r="EO30" s="412"/>
      <c r="EP30" s="412"/>
      <c r="EQ30" s="412"/>
      <c r="ER30" s="412"/>
      <c r="ES30" s="412"/>
      <c r="ET30" s="412"/>
      <c r="EU30" s="412"/>
      <c r="EV30" s="412"/>
      <c r="EW30" s="412"/>
      <c r="EX30" s="412"/>
      <c r="EY30" s="412"/>
      <c r="EZ30" s="412"/>
      <c r="FA30" s="412"/>
      <c r="FB30" s="412"/>
      <c r="FC30" s="412"/>
      <c r="FD30" s="412"/>
      <c r="FE30" s="412"/>
      <c r="FF30" s="412"/>
      <c r="FG30" s="412"/>
      <c r="FH30" s="412"/>
      <c r="FI30" s="412"/>
      <c r="FJ30" s="412"/>
      <c r="FK30" s="412"/>
      <c r="FL30" s="412"/>
      <c r="FM30" s="412"/>
      <c r="FN30" s="412"/>
      <c r="FO30" s="412"/>
      <c r="FP30" s="412"/>
      <c r="FQ30" s="412"/>
      <c r="FR30" s="412"/>
      <c r="FS30" s="412"/>
      <c r="FT30" s="412"/>
      <c r="FU30" s="412"/>
      <c r="FV30" s="412"/>
      <c r="FW30" s="412"/>
      <c r="FX30" s="412"/>
      <c r="FY30" s="412"/>
      <c r="FZ30" s="412"/>
      <c r="GA30" s="412"/>
      <c r="GB30" s="412"/>
      <c r="GC30" s="412"/>
      <c r="GD30" s="412"/>
      <c r="GE30" s="412"/>
      <c r="GF30" s="412"/>
      <c r="GG30" s="412"/>
      <c r="GH30" s="412"/>
      <c r="GI30" s="412"/>
      <c r="GJ30" s="412"/>
      <c r="GK30" s="412"/>
      <c r="GL30" s="412"/>
      <c r="GM30" s="412"/>
      <c r="GN30" s="412"/>
      <c r="GO30" s="412"/>
      <c r="GP30" s="412"/>
      <c r="GQ30" s="412"/>
      <c r="GR30" s="412"/>
      <c r="GS30" s="412"/>
      <c r="GT30" s="412"/>
      <c r="GU30" s="412"/>
      <c r="GV30" s="412"/>
      <c r="GW30" s="412"/>
      <c r="GX30" s="412"/>
      <c r="GY30" s="412"/>
      <c r="GZ30" s="412"/>
      <c r="HA30" s="412"/>
      <c r="HB30" s="412"/>
      <c r="HC30" s="412"/>
      <c r="HD30" s="412"/>
      <c r="HE30" s="412"/>
      <c r="HF30" s="412"/>
      <c r="HG30" s="412"/>
      <c r="HH30" s="412"/>
      <c r="HI30" s="412"/>
      <c r="HJ30" s="412"/>
      <c r="HK30" s="412"/>
      <c r="HL30" s="412"/>
      <c r="HM30" s="412"/>
      <c r="HN30" s="412"/>
      <c r="HO30" s="412"/>
      <c r="HP30" s="412"/>
      <c r="HQ30" s="412"/>
      <c r="HR30" s="412"/>
      <c r="HS30" s="412"/>
      <c r="HT30" s="412"/>
      <c r="HU30" s="412"/>
      <c r="HV30" s="412"/>
      <c r="HW30" s="412"/>
      <c r="HX30" s="412"/>
      <c r="HY30" s="412"/>
      <c r="HZ30" s="412"/>
      <c r="IA30" s="412"/>
      <c r="IB30" s="412"/>
      <c r="IC30" s="412"/>
    </row>
    <row r="31">
      <c r="A31" s="308" t="s">
        <v>67</v>
      </c>
      <c r="B31" s="460">
        <v>43894.0</v>
      </c>
      <c r="C31" s="460">
        <v>43895.0</v>
      </c>
      <c r="D31" s="460">
        <v>43896.0</v>
      </c>
      <c r="E31" s="460">
        <v>43897.0</v>
      </c>
      <c r="F31" s="460">
        <v>43898.0</v>
      </c>
      <c r="G31" s="460">
        <v>43899.0</v>
      </c>
      <c r="H31" s="460">
        <v>43900.0</v>
      </c>
      <c r="I31" s="460">
        <v>43901.0</v>
      </c>
      <c r="J31" s="460">
        <v>43902.0</v>
      </c>
      <c r="K31" s="460">
        <v>43903.0</v>
      </c>
      <c r="L31" s="460">
        <v>43904.0</v>
      </c>
      <c r="M31" s="460">
        <v>43905.0</v>
      </c>
      <c r="N31" s="460">
        <v>43906.0</v>
      </c>
      <c r="O31" s="460">
        <v>43907.0</v>
      </c>
      <c r="P31" s="460">
        <v>43908.0</v>
      </c>
      <c r="Q31" s="460">
        <v>43909.0</v>
      </c>
      <c r="R31" s="460">
        <v>43910.0</v>
      </c>
      <c r="S31" s="460">
        <v>43911.0</v>
      </c>
      <c r="T31" s="460">
        <v>43912.0</v>
      </c>
      <c r="U31" s="460">
        <v>43913.0</v>
      </c>
      <c r="V31" s="460">
        <v>43914.0</v>
      </c>
      <c r="W31" s="460">
        <v>43915.0</v>
      </c>
      <c r="X31" s="460">
        <v>43916.0</v>
      </c>
      <c r="Y31" s="460">
        <v>43917.0</v>
      </c>
      <c r="Z31" s="460">
        <v>43918.0</v>
      </c>
      <c r="AA31" s="460">
        <v>43919.0</v>
      </c>
      <c r="AB31" s="460">
        <v>43920.0</v>
      </c>
      <c r="AC31" s="460">
        <v>43921.0</v>
      </c>
      <c r="AD31" s="460">
        <v>43922.0</v>
      </c>
      <c r="AE31" s="460">
        <v>43923.0</v>
      </c>
      <c r="AF31" s="460">
        <v>43924.0</v>
      </c>
      <c r="AG31" s="460">
        <v>43925.0</v>
      </c>
      <c r="AH31" s="460">
        <v>43926.0</v>
      </c>
      <c r="AI31" s="460">
        <v>43927.0</v>
      </c>
      <c r="AJ31" s="460">
        <v>43928.0</v>
      </c>
      <c r="AK31" s="460">
        <v>43929.0</v>
      </c>
      <c r="AL31" s="460">
        <v>43930.0</v>
      </c>
      <c r="AM31" s="460">
        <v>43931.0</v>
      </c>
      <c r="AN31" s="460">
        <v>43932.0</v>
      </c>
      <c r="AO31" s="460">
        <v>43933.0</v>
      </c>
      <c r="AP31" s="460">
        <v>43934.0</v>
      </c>
      <c r="AQ31" s="460">
        <v>43935.0</v>
      </c>
      <c r="AR31" s="460">
        <v>43936.0</v>
      </c>
      <c r="AS31" s="460">
        <v>43937.0</v>
      </c>
      <c r="AT31" s="460">
        <v>43938.0</v>
      </c>
      <c r="AU31" s="460">
        <v>43939.0</v>
      </c>
      <c r="AV31" s="460">
        <v>43940.0</v>
      </c>
      <c r="AW31" s="460">
        <v>43941.0</v>
      </c>
      <c r="AX31" s="460">
        <v>43942.0</v>
      </c>
      <c r="AY31" s="460">
        <v>43943.0</v>
      </c>
      <c r="AZ31" s="460">
        <v>43944.0</v>
      </c>
      <c r="BA31" s="460">
        <v>43945.0</v>
      </c>
      <c r="BB31" s="460">
        <v>43946.0</v>
      </c>
      <c r="BC31" s="460">
        <v>43947.0</v>
      </c>
      <c r="BD31" s="460">
        <v>43948.0</v>
      </c>
      <c r="BE31" s="460">
        <v>43949.0</v>
      </c>
      <c r="BF31" s="460">
        <v>43950.0</v>
      </c>
      <c r="BG31" s="460">
        <v>43951.0</v>
      </c>
      <c r="BH31" s="460">
        <v>43952.0</v>
      </c>
      <c r="BI31" s="460">
        <v>43953.0</v>
      </c>
      <c r="BJ31" s="460">
        <v>43954.0</v>
      </c>
      <c r="BK31" s="460">
        <v>43955.0</v>
      </c>
      <c r="BL31" s="460">
        <v>43956.0</v>
      </c>
      <c r="BM31" s="460">
        <v>43957.0</v>
      </c>
      <c r="BN31" s="460">
        <v>43958.0</v>
      </c>
      <c r="BO31" s="460">
        <v>43959.0</v>
      </c>
      <c r="BP31" s="460">
        <v>43960.0</v>
      </c>
      <c r="BQ31" s="460">
        <v>43961.0</v>
      </c>
      <c r="BR31" s="460">
        <v>43962.0</v>
      </c>
      <c r="BS31" s="460">
        <v>43963.0</v>
      </c>
      <c r="BT31" s="460">
        <v>43964.0</v>
      </c>
      <c r="BU31" s="460">
        <v>43965.0</v>
      </c>
      <c r="BV31" s="460">
        <v>43966.0</v>
      </c>
      <c r="BW31" s="460">
        <v>43967.0</v>
      </c>
      <c r="BX31" s="460">
        <v>43968.0</v>
      </c>
      <c r="BY31" s="460">
        <v>43969.0</v>
      </c>
      <c r="BZ31" s="460">
        <v>43970.0</v>
      </c>
      <c r="CA31" s="460">
        <v>43971.0</v>
      </c>
      <c r="CB31" s="460">
        <v>43972.0</v>
      </c>
      <c r="CC31" s="460">
        <v>43973.0</v>
      </c>
      <c r="CD31" s="460">
        <v>43974.0</v>
      </c>
      <c r="CE31" s="460">
        <v>43975.0</v>
      </c>
      <c r="CF31" s="460">
        <v>43976.0</v>
      </c>
      <c r="CG31" s="460">
        <v>43977.0</v>
      </c>
      <c r="CH31" s="460">
        <v>43978.0</v>
      </c>
      <c r="CI31" s="460">
        <v>43979.0</v>
      </c>
      <c r="CJ31" s="460">
        <v>43980.0</v>
      </c>
      <c r="CK31" s="460">
        <v>43981.0</v>
      </c>
      <c r="CL31" s="460">
        <v>43982.0</v>
      </c>
      <c r="CM31" s="460">
        <v>43983.0</v>
      </c>
      <c r="CN31" s="460">
        <v>43984.0</v>
      </c>
      <c r="CO31" s="460">
        <v>43985.0</v>
      </c>
      <c r="CP31" s="460">
        <v>43986.0</v>
      </c>
      <c r="CQ31" s="460">
        <v>43987.0</v>
      </c>
      <c r="CR31" s="460">
        <v>43988.0</v>
      </c>
      <c r="CS31" s="460">
        <v>43989.0</v>
      </c>
      <c r="CT31" s="460">
        <v>43990.0</v>
      </c>
      <c r="CU31" s="460">
        <v>43991.0</v>
      </c>
      <c r="CV31" s="460">
        <v>43992.0</v>
      </c>
      <c r="CW31" s="460">
        <v>43993.0</v>
      </c>
      <c r="CX31" s="460">
        <v>43994.0</v>
      </c>
      <c r="CY31" s="460">
        <v>43995.0</v>
      </c>
      <c r="CZ31" s="460">
        <v>43996.0</v>
      </c>
      <c r="DA31" s="460">
        <v>43997.0</v>
      </c>
      <c r="DB31" s="460">
        <v>43998.0</v>
      </c>
      <c r="DC31" s="460">
        <v>43999.0</v>
      </c>
      <c r="DD31" s="460">
        <v>44000.0</v>
      </c>
      <c r="DE31" s="460">
        <v>44001.0</v>
      </c>
      <c r="DF31" s="460">
        <v>44002.0</v>
      </c>
      <c r="DG31" s="460">
        <v>44003.0</v>
      </c>
      <c r="DH31" s="460">
        <v>44004.0</v>
      </c>
      <c r="DI31" s="460">
        <v>44005.0</v>
      </c>
      <c r="DJ31" s="460">
        <v>44006.0</v>
      </c>
      <c r="DK31" s="460">
        <v>44007.0</v>
      </c>
      <c r="DL31" s="460">
        <v>44008.0</v>
      </c>
      <c r="DM31" s="460">
        <v>44009.0</v>
      </c>
      <c r="DN31" s="460">
        <v>44010.0</v>
      </c>
      <c r="DO31" s="460">
        <v>44011.0</v>
      </c>
      <c r="DP31" s="460">
        <v>44012.0</v>
      </c>
      <c r="DQ31" s="460">
        <v>44013.0</v>
      </c>
      <c r="DR31" s="460">
        <v>44014.0</v>
      </c>
      <c r="DS31" s="460">
        <v>44015.0</v>
      </c>
      <c r="DT31" s="460">
        <v>44016.0</v>
      </c>
      <c r="DU31" s="460">
        <v>44017.0</v>
      </c>
      <c r="DV31" s="460">
        <v>44018.0</v>
      </c>
      <c r="DW31" s="460">
        <v>44019.0</v>
      </c>
      <c r="DX31" s="460">
        <v>44020.0</v>
      </c>
      <c r="DY31" s="460">
        <v>44021.0</v>
      </c>
      <c r="DZ31" s="460">
        <v>44022.0</v>
      </c>
      <c r="EA31" s="460">
        <v>44023.0</v>
      </c>
      <c r="EB31" s="460">
        <v>44024.0</v>
      </c>
      <c r="EC31" s="460">
        <v>44025.0</v>
      </c>
      <c r="ED31" s="460">
        <v>44026.0</v>
      </c>
      <c r="EE31" s="460">
        <v>44027.0</v>
      </c>
      <c r="EF31" s="460">
        <v>44028.0</v>
      </c>
      <c r="EG31" s="460">
        <v>44029.0</v>
      </c>
      <c r="EH31" s="460">
        <v>44030.0</v>
      </c>
      <c r="EI31" s="460">
        <v>44031.0</v>
      </c>
      <c r="EJ31" s="460">
        <v>44032.0</v>
      </c>
      <c r="EK31" s="460">
        <v>44033.0</v>
      </c>
      <c r="EL31" s="460">
        <v>44034.0</v>
      </c>
      <c r="EM31" s="460">
        <v>44035.0</v>
      </c>
      <c r="EN31" s="460">
        <v>44036.0</v>
      </c>
      <c r="EO31" s="460">
        <v>44037.0</v>
      </c>
      <c r="EP31" s="460">
        <v>44038.0</v>
      </c>
      <c r="EQ31" s="460">
        <v>44039.0</v>
      </c>
      <c r="ER31" s="460">
        <v>44040.0</v>
      </c>
      <c r="ES31" s="460">
        <v>44041.0</v>
      </c>
      <c r="ET31" s="460">
        <v>44042.0</v>
      </c>
      <c r="EU31" s="460">
        <v>44043.0</v>
      </c>
      <c r="EV31" s="460">
        <v>44044.0</v>
      </c>
      <c r="EW31" s="460">
        <v>44045.0</v>
      </c>
      <c r="EX31" s="460">
        <v>44046.0</v>
      </c>
      <c r="EY31" s="460">
        <v>44047.0</v>
      </c>
      <c r="EZ31" s="460">
        <v>44048.0</v>
      </c>
      <c r="FA31" s="460">
        <v>44049.0</v>
      </c>
      <c r="FB31" s="460">
        <v>44050.0</v>
      </c>
      <c r="FC31" s="460">
        <v>44051.0</v>
      </c>
      <c r="FD31" s="460">
        <v>44052.0</v>
      </c>
      <c r="FE31" s="460">
        <v>44053.0</v>
      </c>
      <c r="FF31" s="460">
        <v>44054.0</v>
      </c>
      <c r="FG31" s="460">
        <v>44055.0</v>
      </c>
      <c r="FH31" s="460">
        <v>44056.0</v>
      </c>
      <c r="FI31" s="460">
        <v>44057.0</v>
      </c>
      <c r="FJ31" s="460">
        <v>44058.0</v>
      </c>
      <c r="FK31" s="460">
        <v>44059.0</v>
      </c>
      <c r="FL31" s="460">
        <v>44060.0</v>
      </c>
      <c r="FM31" s="460">
        <v>44061.0</v>
      </c>
      <c r="FN31" s="460">
        <v>44062.0</v>
      </c>
      <c r="FO31" s="460">
        <v>44063.0</v>
      </c>
      <c r="FP31" s="460">
        <v>44064.0</v>
      </c>
      <c r="FQ31" s="460">
        <v>44065.0</v>
      </c>
      <c r="FR31" s="460">
        <v>44066.0</v>
      </c>
      <c r="FS31" s="460">
        <v>44067.0</v>
      </c>
      <c r="FT31" s="460">
        <v>44068.0</v>
      </c>
      <c r="FU31" s="460">
        <v>44069.0</v>
      </c>
      <c r="FV31" s="460">
        <v>44070.0</v>
      </c>
      <c r="FW31" s="460">
        <v>44071.0</v>
      </c>
      <c r="FX31" s="460">
        <v>44072.0</v>
      </c>
      <c r="FY31" s="460">
        <v>44073.0</v>
      </c>
      <c r="FZ31" s="460">
        <v>44074.0</v>
      </c>
      <c r="GA31" s="460">
        <v>44075.0</v>
      </c>
      <c r="GB31" s="460">
        <v>44076.0</v>
      </c>
      <c r="GC31" s="460">
        <v>44077.0</v>
      </c>
      <c r="GD31" s="460">
        <v>44078.0</v>
      </c>
      <c r="GE31" s="460">
        <v>44079.0</v>
      </c>
      <c r="GF31" s="460">
        <v>44080.0</v>
      </c>
      <c r="GG31" s="460">
        <v>44081.0</v>
      </c>
      <c r="GH31" s="460">
        <v>44082.0</v>
      </c>
      <c r="GI31" s="460">
        <v>44083.0</v>
      </c>
      <c r="GJ31" s="460">
        <v>44084.0</v>
      </c>
      <c r="GK31" s="460">
        <v>44085.0</v>
      </c>
      <c r="GL31" s="460">
        <v>44086.0</v>
      </c>
      <c r="GM31" s="460">
        <v>44087.0</v>
      </c>
      <c r="GN31" s="460">
        <v>44088.0</v>
      </c>
      <c r="GO31" s="460">
        <v>44089.0</v>
      </c>
      <c r="GP31" s="460">
        <v>44090.0</v>
      </c>
      <c r="GQ31" s="460">
        <v>44091.0</v>
      </c>
      <c r="GR31" s="460">
        <v>44092.0</v>
      </c>
      <c r="GS31" s="460">
        <v>44093.0</v>
      </c>
      <c r="GT31" s="460">
        <v>44094.0</v>
      </c>
      <c r="GU31" s="460">
        <v>44095.0</v>
      </c>
      <c r="GV31" s="460">
        <v>44096.0</v>
      </c>
      <c r="GW31" s="460">
        <v>44097.0</v>
      </c>
      <c r="GX31" s="460">
        <v>44098.0</v>
      </c>
      <c r="GY31" s="460">
        <v>44099.0</v>
      </c>
      <c r="GZ31" s="460">
        <v>44100.0</v>
      </c>
      <c r="HA31" s="460">
        <v>44101.0</v>
      </c>
      <c r="HB31" s="460">
        <v>44102.0</v>
      </c>
      <c r="HC31" s="460">
        <v>44103.0</v>
      </c>
      <c r="HD31" s="460">
        <v>44104.0</v>
      </c>
      <c r="HE31" s="460">
        <v>44105.0</v>
      </c>
      <c r="HF31" s="460">
        <v>44106.0</v>
      </c>
      <c r="HG31" s="460">
        <v>44107.0</v>
      </c>
      <c r="HH31" s="460">
        <v>44108.0</v>
      </c>
      <c r="HI31" s="460">
        <v>44109.0</v>
      </c>
      <c r="HJ31" s="460">
        <v>44110.0</v>
      </c>
      <c r="HK31" s="460">
        <v>44111.0</v>
      </c>
      <c r="HL31" s="460">
        <v>44112.0</v>
      </c>
      <c r="HM31" s="460">
        <v>44113.0</v>
      </c>
      <c r="HN31" s="460">
        <v>44114.0</v>
      </c>
      <c r="HO31" s="460">
        <v>44115.0</v>
      </c>
      <c r="HP31" s="460">
        <v>44116.0</v>
      </c>
      <c r="HQ31" s="460">
        <v>44117.0</v>
      </c>
      <c r="HR31" s="460">
        <v>44118.0</v>
      </c>
      <c r="HS31" s="461"/>
      <c r="HT31" s="412"/>
      <c r="HU31" s="412"/>
      <c r="HV31" s="412"/>
      <c r="HW31" s="412"/>
      <c r="HX31" s="412"/>
      <c r="HY31" s="412"/>
      <c r="HZ31" s="412"/>
      <c r="IA31" s="412"/>
      <c r="IB31" s="412"/>
      <c r="IC31" s="412"/>
    </row>
    <row r="32">
      <c r="A32" s="453" t="s">
        <v>81</v>
      </c>
      <c r="B32" s="413">
        <f t="shared" ref="B32:B47" si="6">B9</f>
        <v>0</v>
      </c>
      <c r="C32" s="414">
        <f t="shared" ref="C32:HR32" si="5">B32+C9</f>
        <v>0</v>
      </c>
      <c r="D32" s="414">
        <f t="shared" si="5"/>
        <v>0</v>
      </c>
      <c r="E32" s="414">
        <f t="shared" si="5"/>
        <v>0</v>
      </c>
      <c r="F32" s="462">
        <f t="shared" si="5"/>
        <v>2</v>
      </c>
      <c r="G32" s="414">
        <f t="shared" si="5"/>
        <v>5</v>
      </c>
      <c r="H32" s="414">
        <f t="shared" si="5"/>
        <v>7</v>
      </c>
      <c r="I32" s="414">
        <f t="shared" si="5"/>
        <v>8</v>
      </c>
      <c r="J32" s="414">
        <f t="shared" si="5"/>
        <v>11</v>
      </c>
      <c r="K32" s="414">
        <f t="shared" si="5"/>
        <v>12</v>
      </c>
      <c r="L32" s="414">
        <f t="shared" si="5"/>
        <v>12</v>
      </c>
      <c r="M32" s="414">
        <f t="shared" si="5"/>
        <v>14</v>
      </c>
      <c r="N32" s="414">
        <f t="shared" si="5"/>
        <v>18</v>
      </c>
      <c r="O32" s="414">
        <f t="shared" si="5"/>
        <v>24</v>
      </c>
      <c r="P32" s="414">
        <f t="shared" si="5"/>
        <v>30</v>
      </c>
      <c r="Q32" s="414">
        <f t="shared" si="5"/>
        <v>42</v>
      </c>
      <c r="R32" s="414">
        <f t="shared" si="5"/>
        <v>46</v>
      </c>
      <c r="S32" s="414">
        <f t="shared" si="5"/>
        <v>56</v>
      </c>
      <c r="T32" s="414">
        <f t="shared" si="5"/>
        <v>66</v>
      </c>
      <c r="U32" s="414">
        <f t="shared" si="5"/>
        <v>77</v>
      </c>
      <c r="V32" s="414">
        <f t="shared" si="5"/>
        <v>87</v>
      </c>
      <c r="W32" s="414">
        <f t="shared" si="5"/>
        <v>107</v>
      </c>
      <c r="X32" s="414">
        <f t="shared" si="5"/>
        <v>127</v>
      </c>
      <c r="Y32" s="414">
        <f t="shared" si="5"/>
        <v>141</v>
      </c>
      <c r="Z32" s="414">
        <f t="shared" si="5"/>
        <v>165</v>
      </c>
      <c r="AA32" s="414">
        <f t="shared" si="5"/>
        <v>195</v>
      </c>
      <c r="AB32" s="414">
        <f t="shared" si="5"/>
        <v>209</v>
      </c>
      <c r="AC32" s="414">
        <f t="shared" si="5"/>
        <v>264</v>
      </c>
      <c r="AD32" s="414">
        <f t="shared" si="5"/>
        <v>272</v>
      </c>
      <c r="AE32" s="414">
        <f t="shared" si="5"/>
        <v>301</v>
      </c>
      <c r="AF32" s="414">
        <f t="shared" si="5"/>
        <v>431</v>
      </c>
      <c r="AG32" s="414">
        <f t="shared" si="5"/>
        <v>496</v>
      </c>
      <c r="AH32" s="414">
        <f t="shared" si="5"/>
        <v>537</v>
      </c>
      <c r="AI32" s="414">
        <f t="shared" si="5"/>
        <v>562</v>
      </c>
      <c r="AJ32" s="414">
        <f t="shared" si="5"/>
        <v>601</v>
      </c>
      <c r="AK32" s="414">
        <f t="shared" si="5"/>
        <v>644</v>
      </c>
      <c r="AL32" s="414">
        <f t="shared" si="5"/>
        <v>695</v>
      </c>
      <c r="AM32" s="414">
        <f t="shared" si="5"/>
        <v>729</v>
      </c>
      <c r="AN32" s="414">
        <f t="shared" si="5"/>
        <v>781</v>
      </c>
      <c r="AO32" s="414">
        <f t="shared" si="5"/>
        <v>846</v>
      </c>
      <c r="AP32" s="414">
        <f t="shared" si="5"/>
        <v>879</v>
      </c>
      <c r="AQ32" s="414">
        <f t="shared" si="5"/>
        <v>943</v>
      </c>
      <c r="AR32" s="414">
        <f t="shared" si="5"/>
        <v>988</v>
      </c>
      <c r="AS32" s="414">
        <f t="shared" si="5"/>
        <v>1070</v>
      </c>
      <c r="AT32" s="414">
        <f t="shared" si="5"/>
        <v>1215</v>
      </c>
      <c r="AU32" s="414">
        <f t="shared" si="5"/>
        <v>1240</v>
      </c>
      <c r="AV32" s="414">
        <f t="shared" si="5"/>
        <v>1380</v>
      </c>
      <c r="AW32" s="414">
        <f t="shared" si="5"/>
        <v>1451</v>
      </c>
      <c r="AX32" s="414">
        <f t="shared" si="5"/>
        <v>1505</v>
      </c>
      <c r="AY32" s="414">
        <f t="shared" si="5"/>
        <v>1551</v>
      </c>
      <c r="AZ32" s="414">
        <f t="shared" si="5"/>
        <v>1586</v>
      </c>
      <c r="BA32" s="414">
        <f t="shared" si="5"/>
        <v>1683</v>
      </c>
      <c r="BB32" s="414">
        <f t="shared" si="5"/>
        <v>1750</v>
      </c>
      <c r="BC32" s="414">
        <f t="shared" si="5"/>
        <v>1824</v>
      </c>
      <c r="BD32" s="414">
        <f t="shared" si="5"/>
        <v>1866</v>
      </c>
      <c r="BE32" s="414">
        <f t="shared" si="5"/>
        <v>1960</v>
      </c>
      <c r="BF32" s="414">
        <f t="shared" si="5"/>
        <v>2119</v>
      </c>
      <c r="BG32" s="414">
        <f t="shared" si="5"/>
        <v>2239</v>
      </c>
      <c r="BH32" s="414">
        <f t="shared" si="5"/>
        <v>2380</v>
      </c>
      <c r="BI32" s="414">
        <f t="shared" si="5"/>
        <v>2446</v>
      </c>
      <c r="BJ32" s="414">
        <f t="shared" si="5"/>
        <v>2576</v>
      </c>
      <c r="BK32" s="414">
        <f t="shared" si="5"/>
        <v>2656</v>
      </c>
      <c r="BL32" s="414">
        <f t="shared" si="5"/>
        <v>2790</v>
      </c>
      <c r="BM32" s="414">
        <f t="shared" si="5"/>
        <v>2947</v>
      </c>
      <c r="BN32" s="414">
        <f t="shared" si="5"/>
        <v>3063</v>
      </c>
      <c r="BO32" s="414">
        <f t="shared" si="5"/>
        <v>3242</v>
      </c>
      <c r="BP32" s="414">
        <f t="shared" si="5"/>
        <v>3398</v>
      </c>
      <c r="BQ32" s="414">
        <f t="shared" si="5"/>
        <v>3569</v>
      </c>
      <c r="BR32" s="414">
        <f t="shared" si="5"/>
        <v>3782</v>
      </c>
      <c r="BS32" s="414">
        <f t="shared" si="5"/>
        <v>4235</v>
      </c>
      <c r="BT32" s="414">
        <f t="shared" si="5"/>
        <v>4402</v>
      </c>
      <c r="BU32" s="414">
        <f t="shared" si="5"/>
        <v>4704</v>
      </c>
      <c r="BV32" s="414">
        <f t="shared" si="5"/>
        <v>4997</v>
      </c>
      <c r="BW32" s="414">
        <f t="shared" si="5"/>
        <v>5162</v>
      </c>
      <c r="BX32" s="414">
        <f t="shared" si="5"/>
        <v>5342</v>
      </c>
      <c r="BY32" s="414">
        <f t="shared" si="5"/>
        <v>5547</v>
      </c>
      <c r="BZ32" s="414">
        <f t="shared" si="5"/>
        <v>5810</v>
      </c>
      <c r="CA32" s="414">
        <f t="shared" si="5"/>
        <v>6085</v>
      </c>
      <c r="CB32" s="414">
        <f t="shared" si="5"/>
        <v>6336</v>
      </c>
      <c r="CC32" s="414">
        <f t="shared" si="5"/>
        <v>6621</v>
      </c>
      <c r="CD32" s="414">
        <f t="shared" si="5"/>
        <v>6800</v>
      </c>
      <c r="CE32" s="414">
        <f t="shared" si="5"/>
        <v>6985</v>
      </c>
      <c r="CF32" s="414">
        <f t="shared" si="5"/>
        <v>7143</v>
      </c>
      <c r="CG32" s="414">
        <f t="shared" si="5"/>
        <v>7417</v>
      </c>
      <c r="CH32" s="414">
        <f t="shared" si="5"/>
        <v>7593</v>
      </c>
      <c r="CI32" s="414">
        <f t="shared" si="5"/>
        <v>7731</v>
      </c>
      <c r="CJ32" s="414">
        <f t="shared" si="5"/>
        <v>7922</v>
      </c>
      <c r="CK32" s="414">
        <f t="shared" si="5"/>
        <v>8150</v>
      </c>
      <c r="CL32" s="414">
        <f t="shared" si="5"/>
        <v>8255</v>
      </c>
      <c r="CM32" s="414">
        <f t="shared" si="5"/>
        <v>8451</v>
      </c>
      <c r="CN32" s="414">
        <f t="shared" si="5"/>
        <v>8560</v>
      </c>
      <c r="CO32" s="414">
        <f t="shared" si="5"/>
        <v>8669</v>
      </c>
      <c r="CP32" s="414">
        <f t="shared" si="5"/>
        <v>8789</v>
      </c>
      <c r="CQ32" s="414">
        <f t="shared" si="5"/>
        <v>8966</v>
      </c>
      <c r="CR32" s="414">
        <f t="shared" si="5"/>
        <v>9317</v>
      </c>
      <c r="CS32" s="414">
        <f t="shared" si="5"/>
        <v>9642</v>
      </c>
      <c r="CT32" s="414">
        <f t="shared" si="5"/>
        <v>9968</v>
      </c>
      <c r="CU32" s="414">
        <f t="shared" si="5"/>
        <v>10105</v>
      </c>
      <c r="CV32" s="414">
        <f t="shared" si="5"/>
        <v>10181</v>
      </c>
      <c r="CW32" s="414">
        <f t="shared" si="5"/>
        <v>10338</v>
      </c>
      <c r="CX32" s="414">
        <f t="shared" si="5"/>
        <v>10476</v>
      </c>
      <c r="CY32" s="414">
        <f t="shared" si="5"/>
        <v>10685</v>
      </c>
      <c r="CZ32" s="414">
        <f t="shared" si="5"/>
        <v>10845</v>
      </c>
      <c r="DA32" s="414">
        <f t="shared" si="5"/>
        <v>11033</v>
      </c>
      <c r="DB32" s="414">
        <f t="shared" si="5"/>
        <v>11249</v>
      </c>
      <c r="DC32" s="414">
        <f t="shared" si="5"/>
        <v>11407</v>
      </c>
      <c r="DD32" s="414">
        <f t="shared" si="5"/>
        <v>11495</v>
      </c>
      <c r="DE32" s="414">
        <f t="shared" si="5"/>
        <v>11586</v>
      </c>
      <c r="DF32" s="414">
        <f t="shared" si="5"/>
        <v>11700</v>
      </c>
      <c r="DG32" s="414">
        <f t="shared" si="5"/>
        <v>11828</v>
      </c>
      <c r="DH32" s="414">
        <f t="shared" si="5"/>
        <v>11958</v>
      </c>
      <c r="DI32" s="414">
        <f t="shared" si="5"/>
        <v>12087</v>
      </c>
      <c r="DJ32" s="414">
        <f t="shared" si="5"/>
        <v>12195</v>
      </c>
      <c r="DK32" s="414">
        <f t="shared" si="5"/>
        <v>12320</v>
      </c>
      <c r="DL32" s="414">
        <f t="shared" si="5"/>
        <v>12416</v>
      </c>
      <c r="DM32" s="414">
        <f t="shared" si="5"/>
        <v>12497</v>
      </c>
      <c r="DN32" s="414">
        <f t="shared" si="5"/>
        <v>12527</v>
      </c>
      <c r="DO32" s="414">
        <f t="shared" si="5"/>
        <v>12605</v>
      </c>
      <c r="DP32" s="414">
        <f t="shared" si="5"/>
        <v>12689</v>
      </c>
      <c r="DQ32" s="414">
        <f t="shared" si="5"/>
        <v>12858</v>
      </c>
      <c r="DR32" s="414">
        <f t="shared" si="5"/>
        <v>13006</v>
      </c>
      <c r="DS32" s="414">
        <f t="shared" si="5"/>
        <v>13086</v>
      </c>
      <c r="DT32" s="414">
        <f t="shared" si="5"/>
        <v>13179</v>
      </c>
      <c r="DU32" s="414">
        <f t="shared" si="5"/>
        <v>13266</v>
      </c>
      <c r="DV32" s="414">
        <f t="shared" si="5"/>
        <v>13315</v>
      </c>
      <c r="DW32" s="414">
        <f t="shared" si="5"/>
        <v>13406</v>
      </c>
      <c r="DX32" s="414">
        <f t="shared" si="5"/>
        <v>13502</v>
      </c>
      <c r="DY32" s="414">
        <f t="shared" si="5"/>
        <v>13586</v>
      </c>
      <c r="DZ32" s="414">
        <f t="shared" si="5"/>
        <v>13674</v>
      </c>
      <c r="EA32" s="414">
        <f t="shared" si="5"/>
        <v>13751</v>
      </c>
      <c r="EB32" s="414">
        <f t="shared" si="5"/>
        <v>13808</v>
      </c>
      <c r="EC32" s="414">
        <f t="shared" si="5"/>
        <v>13873</v>
      </c>
      <c r="ED32" s="414">
        <f t="shared" si="5"/>
        <v>13945</v>
      </c>
      <c r="EE32" s="414">
        <f t="shared" si="5"/>
        <v>14035</v>
      </c>
      <c r="EF32" s="414">
        <f t="shared" si="5"/>
        <v>14124</v>
      </c>
      <c r="EG32" s="414">
        <f t="shared" si="5"/>
        <v>14210</v>
      </c>
      <c r="EH32" s="414">
        <f t="shared" si="5"/>
        <v>14311</v>
      </c>
      <c r="EI32" s="414">
        <f t="shared" si="5"/>
        <v>14366</v>
      </c>
      <c r="EJ32" s="414">
        <f t="shared" si="5"/>
        <v>14421</v>
      </c>
      <c r="EK32" s="414">
        <f t="shared" si="5"/>
        <v>14561</v>
      </c>
      <c r="EL32" s="414">
        <f t="shared" si="5"/>
        <v>14674</v>
      </c>
      <c r="EM32" s="414">
        <f t="shared" si="5"/>
        <v>14784</v>
      </c>
      <c r="EN32" s="414">
        <f t="shared" si="5"/>
        <v>14968</v>
      </c>
      <c r="EO32" s="414">
        <f t="shared" si="5"/>
        <v>15156</v>
      </c>
      <c r="EP32" s="414">
        <f t="shared" si="5"/>
        <v>15289</v>
      </c>
      <c r="EQ32" s="414">
        <f t="shared" si="5"/>
        <v>15439</v>
      </c>
      <c r="ER32" s="414">
        <f t="shared" si="5"/>
        <v>15600</v>
      </c>
      <c r="ES32" s="414">
        <f t="shared" si="5"/>
        <v>15783</v>
      </c>
      <c r="ET32" s="414">
        <f t="shared" si="5"/>
        <v>15943</v>
      </c>
      <c r="EU32" s="414">
        <f t="shared" si="5"/>
        <v>16170</v>
      </c>
      <c r="EV32" s="414">
        <f t="shared" si="5"/>
        <v>16384</v>
      </c>
      <c r="EW32" s="414">
        <f t="shared" si="5"/>
        <v>16575</v>
      </c>
      <c r="EX32" s="414">
        <f t="shared" si="5"/>
        <v>16721</v>
      </c>
      <c r="EY32" s="414">
        <f t="shared" si="5"/>
        <v>16943</v>
      </c>
      <c r="EZ32" s="414">
        <f t="shared" si="5"/>
        <v>17095</v>
      </c>
      <c r="FA32" s="414">
        <f t="shared" si="5"/>
        <v>17232</v>
      </c>
      <c r="FB32" s="414">
        <f t="shared" si="5"/>
        <v>17491</v>
      </c>
      <c r="FC32" s="414">
        <f t="shared" si="5"/>
        <v>17699</v>
      </c>
      <c r="FD32" s="414">
        <f t="shared" si="5"/>
        <v>17848</v>
      </c>
      <c r="FE32" s="414">
        <f t="shared" si="5"/>
        <v>17946</v>
      </c>
      <c r="FF32" s="414">
        <f t="shared" si="5"/>
        <v>18074</v>
      </c>
      <c r="FG32" s="414">
        <f t="shared" si="5"/>
        <v>18219</v>
      </c>
      <c r="FH32" s="414">
        <f t="shared" si="5"/>
        <v>18400</v>
      </c>
      <c r="FI32" s="414">
        <f t="shared" si="5"/>
        <v>18560</v>
      </c>
      <c r="FJ32" s="414">
        <f t="shared" si="5"/>
        <v>18693</v>
      </c>
      <c r="FK32" s="414">
        <f t="shared" si="5"/>
        <v>18801</v>
      </c>
      <c r="FL32" s="414">
        <f t="shared" si="5"/>
        <v>18877</v>
      </c>
      <c r="FM32" s="414">
        <f t="shared" si="5"/>
        <v>18962</v>
      </c>
      <c r="FN32" s="414">
        <f t="shared" si="5"/>
        <v>19122</v>
      </c>
      <c r="FO32" s="414">
        <f t="shared" si="5"/>
        <v>19298</v>
      </c>
      <c r="FP32" s="414">
        <f t="shared" si="5"/>
        <v>19466</v>
      </c>
      <c r="FQ32" s="414">
        <f t="shared" si="5"/>
        <v>19619</v>
      </c>
      <c r="FR32" s="414">
        <f t="shared" si="5"/>
        <v>19716</v>
      </c>
      <c r="FS32" s="414">
        <f t="shared" si="5"/>
        <v>19814</v>
      </c>
      <c r="FT32" s="414">
        <f t="shared" si="5"/>
        <v>19903</v>
      </c>
      <c r="FU32" s="414">
        <f t="shared" si="5"/>
        <v>20017</v>
      </c>
      <c r="FV32" s="414">
        <f t="shared" si="5"/>
        <v>20135</v>
      </c>
      <c r="FW32" s="414">
        <f t="shared" si="5"/>
        <v>20239</v>
      </c>
      <c r="FX32" s="414">
        <f t="shared" si="5"/>
        <v>20334</v>
      </c>
      <c r="FY32" s="414">
        <f t="shared" si="5"/>
        <v>20420</v>
      </c>
      <c r="FZ32" s="414">
        <f t="shared" si="5"/>
        <v>20497</v>
      </c>
      <c r="GA32" s="414">
        <f t="shared" si="5"/>
        <v>20550</v>
      </c>
      <c r="GB32" s="414">
        <f t="shared" si="5"/>
        <v>20613</v>
      </c>
      <c r="GC32" s="414">
        <f t="shared" si="5"/>
        <v>20684</v>
      </c>
      <c r="GD32" s="414">
        <f t="shared" si="5"/>
        <v>20738</v>
      </c>
      <c r="GE32" s="414">
        <f t="shared" si="5"/>
        <v>20786</v>
      </c>
      <c r="GF32" s="414">
        <f t="shared" si="5"/>
        <v>20821</v>
      </c>
      <c r="GG32" s="414">
        <f t="shared" si="5"/>
        <v>20852</v>
      </c>
      <c r="GH32" s="414">
        <f t="shared" si="5"/>
        <v>20904</v>
      </c>
      <c r="GI32" s="414">
        <f t="shared" si="5"/>
        <v>20961</v>
      </c>
      <c r="GJ32" s="414">
        <f t="shared" si="5"/>
        <v>21012</v>
      </c>
      <c r="GK32" s="414">
        <f t="shared" si="5"/>
        <v>21057</v>
      </c>
      <c r="GL32" s="414">
        <f t="shared" si="5"/>
        <v>21129</v>
      </c>
      <c r="GM32" s="414">
        <f t="shared" si="5"/>
        <v>21182</v>
      </c>
      <c r="GN32" s="414">
        <f t="shared" si="5"/>
        <v>21227</v>
      </c>
      <c r="GO32" s="414">
        <f t="shared" si="5"/>
        <v>21289</v>
      </c>
      <c r="GP32" s="414">
        <f t="shared" si="5"/>
        <v>21351</v>
      </c>
      <c r="GQ32" s="414">
        <f t="shared" si="5"/>
        <v>21415</v>
      </c>
      <c r="GR32" s="414">
        <f t="shared" si="5"/>
        <v>21480</v>
      </c>
      <c r="GS32" s="414">
        <f t="shared" si="5"/>
        <v>21544</v>
      </c>
      <c r="GT32" s="414">
        <f t="shared" si="5"/>
        <v>21618</v>
      </c>
      <c r="GU32" s="414">
        <f t="shared" si="5"/>
        <v>21663</v>
      </c>
      <c r="GV32" s="414">
        <f t="shared" si="5"/>
        <v>21735</v>
      </c>
      <c r="GW32" s="414">
        <f t="shared" si="5"/>
        <v>21817</v>
      </c>
      <c r="GX32" s="414">
        <f t="shared" si="5"/>
        <v>21927</v>
      </c>
      <c r="GY32" s="414">
        <f t="shared" si="5"/>
        <v>22053</v>
      </c>
      <c r="GZ32" s="414">
        <f t="shared" si="5"/>
        <v>22194</v>
      </c>
      <c r="HA32" s="414">
        <f t="shared" si="5"/>
        <v>22287</v>
      </c>
      <c r="HB32" s="414">
        <f t="shared" si="5"/>
        <v>22370</v>
      </c>
      <c r="HC32" s="414">
        <f t="shared" si="5"/>
        <v>22494</v>
      </c>
      <c r="HD32" s="414">
        <f t="shared" si="5"/>
        <v>22622</v>
      </c>
      <c r="HE32" s="414">
        <f t="shared" si="5"/>
        <v>22770</v>
      </c>
      <c r="HF32" s="414">
        <f t="shared" si="5"/>
        <v>22949</v>
      </c>
      <c r="HG32" s="414">
        <f t="shared" si="5"/>
        <v>23170</v>
      </c>
      <c r="HH32" s="414">
        <f t="shared" si="5"/>
        <v>23290</v>
      </c>
      <c r="HI32" s="414">
        <f t="shared" si="5"/>
        <v>23415</v>
      </c>
      <c r="HJ32" s="414">
        <f t="shared" si="5"/>
        <v>23633</v>
      </c>
      <c r="HK32" s="414">
        <f t="shared" si="5"/>
        <v>23919</v>
      </c>
      <c r="HL32" s="414">
        <f t="shared" si="5"/>
        <v>24294</v>
      </c>
      <c r="HM32" s="414">
        <f t="shared" si="5"/>
        <v>24784</v>
      </c>
      <c r="HN32" s="414">
        <f t="shared" si="5"/>
        <v>25196</v>
      </c>
      <c r="HO32" s="414">
        <f t="shared" si="5"/>
        <v>25550</v>
      </c>
      <c r="HP32" s="414">
        <f t="shared" si="5"/>
        <v>25812</v>
      </c>
      <c r="HQ32" s="414">
        <f t="shared" si="5"/>
        <v>26253</v>
      </c>
      <c r="HR32" s="414">
        <f t="shared" si="5"/>
        <v>26773</v>
      </c>
      <c r="HS32" s="461"/>
      <c r="HT32" s="412"/>
      <c r="HU32" s="412"/>
      <c r="HV32" s="412"/>
      <c r="HW32" s="412"/>
      <c r="HX32" s="412"/>
      <c r="HY32" s="412"/>
      <c r="HZ32" s="412"/>
      <c r="IA32" s="412"/>
      <c r="IB32" s="412"/>
      <c r="IC32" s="412"/>
    </row>
    <row r="33">
      <c r="A33" s="453" t="s">
        <v>82</v>
      </c>
      <c r="B33" s="413">
        <f t="shared" si="6"/>
        <v>0</v>
      </c>
      <c r="C33" s="414">
        <f t="shared" ref="C33:HR33" si="7">B33+C10</f>
        <v>0</v>
      </c>
      <c r="D33" s="414">
        <f t="shared" si="7"/>
        <v>0</v>
      </c>
      <c r="E33" s="414">
        <f t="shared" si="7"/>
        <v>0</v>
      </c>
      <c r="F33" s="462">
        <f t="shared" si="7"/>
        <v>2</v>
      </c>
      <c r="G33" s="414">
        <f t="shared" si="7"/>
        <v>2</v>
      </c>
      <c r="H33" s="414">
        <f t="shared" si="7"/>
        <v>3</v>
      </c>
      <c r="I33" s="414">
        <f t="shared" si="7"/>
        <v>4</v>
      </c>
      <c r="J33" s="414">
        <f t="shared" si="7"/>
        <v>6</v>
      </c>
      <c r="K33" s="414">
        <f t="shared" si="7"/>
        <v>11</v>
      </c>
      <c r="L33" s="414">
        <f t="shared" si="7"/>
        <v>16</v>
      </c>
      <c r="M33" s="414">
        <f t="shared" si="7"/>
        <v>22</v>
      </c>
      <c r="N33" s="414">
        <f t="shared" si="7"/>
        <v>35</v>
      </c>
      <c r="O33" s="414">
        <f t="shared" si="7"/>
        <v>38</v>
      </c>
      <c r="P33" s="414">
        <f t="shared" si="7"/>
        <v>66</v>
      </c>
      <c r="Q33" s="414">
        <f t="shared" si="7"/>
        <v>82</v>
      </c>
      <c r="R33" s="414">
        <f t="shared" si="7"/>
        <v>107</v>
      </c>
      <c r="S33" s="414">
        <f t="shared" si="7"/>
        <v>127</v>
      </c>
      <c r="T33" s="414">
        <f t="shared" si="7"/>
        <v>147</v>
      </c>
      <c r="U33" s="414">
        <f t="shared" si="7"/>
        <v>175</v>
      </c>
      <c r="V33" s="414">
        <f t="shared" si="7"/>
        <v>212</v>
      </c>
      <c r="W33" s="414">
        <f t="shared" si="7"/>
        <v>251</v>
      </c>
      <c r="X33" s="414">
        <f t="shared" si="7"/>
        <v>291</v>
      </c>
      <c r="Y33" s="414">
        <f t="shared" si="7"/>
        <v>318</v>
      </c>
      <c r="Z33" s="414">
        <f t="shared" si="7"/>
        <v>421</v>
      </c>
      <c r="AA33" s="414">
        <f t="shared" si="7"/>
        <v>461</v>
      </c>
      <c r="AB33" s="414">
        <f t="shared" si="7"/>
        <v>487</v>
      </c>
      <c r="AC33" s="414">
        <f t="shared" si="7"/>
        <v>544</v>
      </c>
      <c r="AD33" s="414">
        <f t="shared" si="7"/>
        <v>612</v>
      </c>
      <c r="AE33" s="414">
        <f t="shared" si="7"/>
        <v>754</v>
      </c>
      <c r="AF33" s="414">
        <f t="shared" si="7"/>
        <v>808</v>
      </c>
      <c r="AG33" s="414">
        <f t="shared" si="7"/>
        <v>808</v>
      </c>
      <c r="AH33" s="414">
        <f t="shared" si="7"/>
        <v>967</v>
      </c>
      <c r="AI33" s="414">
        <f t="shared" si="7"/>
        <v>1065</v>
      </c>
      <c r="AJ33" s="414">
        <f t="shared" si="7"/>
        <v>1247</v>
      </c>
      <c r="AK33" s="414">
        <f t="shared" si="7"/>
        <v>1314</v>
      </c>
      <c r="AL33" s="414">
        <f t="shared" si="7"/>
        <v>1424</v>
      </c>
      <c r="AM33" s="414">
        <f t="shared" si="7"/>
        <v>1501</v>
      </c>
      <c r="AN33" s="414">
        <f t="shared" si="7"/>
        <v>1629</v>
      </c>
      <c r="AO33" s="414">
        <f t="shared" si="7"/>
        <v>1664</v>
      </c>
      <c r="AP33" s="414">
        <f t="shared" si="7"/>
        <v>1688</v>
      </c>
      <c r="AQ33" s="414">
        <f t="shared" si="7"/>
        <v>1715</v>
      </c>
      <c r="AR33" s="414">
        <f t="shared" si="7"/>
        <v>1792</v>
      </c>
      <c r="AS33" s="414">
        <f t="shared" si="7"/>
        <v>1846</v>
      </c>
      <c r="AT33" s="414">
        <f t="shared" si="7"/>
        <v>1883</v>
      </c>
      <c r="AU33" s="414">
        <f t="shared" si="7"/>
        <v>1936</v>
      </c>
      <c r="AV33" s="414">
        <f t="shared" si="7"/>
        <v>1992</v>
      </c>
      <c r="AW33" s="414">
        <f t="shared" si="7"/>
        <v>2030</v>
      </c>
      <c r="AX33" s="414">
        <f t="shared" si="7"/>
        <v>2059</v>
      </c>
      <c r="AY33" s="414">
        <f t="shared" si="7"/>
        <v>2098</v>
      </c>
      <c r="AZ33" s="414">
        <f t="shared" si="7"/>
        <v>2166</v>
      </c>
      <c r="BA33" s="414">
        <f t="shared" si="7"/>
        <v>2206</v>
      </c>
      <c r="BB33" s="414">
        <f t="shared" si="7"/>
        <v>2302</v>
      </c>
      <c r="BC33" s="414">
        <f t="shared" si="7"/>
        <v>2348</v>
      </c>
      <c r="BD33" s="414">
        <f t="shared" si="7"/>
        <v>2376</v>
      </c>
      <c r="BE33" s="414">
        <f t="shared" si="7"/>
        <v>2391</v>
      </c>
      <c r="BF33" s="414">
        <f t="shared" si="7"/>
        <v>2427</v>
      </c>
      <c r="BG33" s="414">
        <f t="shared" si="7"/>
        <v>2452</v>
      </c>
      <c r="BH33" s="414">
        <f t="shared" si="7"/>
        <v>2452</v>
      </c>
      <c r="BI33" s="414">
        <f t="shared" si="7"/>
        <v>2477</v>
      </c>
      <c r="BJ33" s="414">
        <f t="shared" si="7"/>
        <v>2508</v>
      </c>
      <c r="BK33" s="414">
        <f t="shared" si="7"/>
        <v>2553</v>
      </c>
      <c r="BL33" s="414">
        <f t="shared" si="7"/>
        <v>2631</v>
      </c>
      <c r="BM33" s="414">
        <f t="shared" si="7"/>
        <v>2673</v>
      </c>
      <c r="BN33" s="414">
        <f t="shared" si="7"/>
        <v>2709</v>
      </c>
      <c r="BO33" s="414">
        <f t="shared" si="7"/>
        <v>2731</v>
      </c>
      <c r="BP33" s="414">
        <f t="shared" si="7"/>
        <v>2765</v>
      </c>
      <c r="BQ33" s="414">
        <f t="shared" si="7"/>
        <v>2791</v>
      </c>
      <c r="BR33" s="414">
        <f t="shared" si="7"/>
        <v>2808</v>
      </c>
      <c r="BS33" s="414">
        <f t="shared" si="7"/>
        <v>2829</v>
      </c>
      <c r="BT33" s="414">
        <f t="shared" si="7"/>
        <v>2880</v>
      </c>
      <c r="BU33" s="414">
        <f t="shared" si="7"/>
        <v>2902</v>
      </c>
      <c r="BV33" s="414">
        <f t="shared" si="7"/>
        <v>2930</v>
      </c>
      <c r="BW33" s="414">
        <f t="shared" si="7"/>
        <v>2949</v>
      </c>
      <c r="BX33" s="414">
        <f t="shared" si="7"/>
        <v>2970</v>
      </c>
      <c r="BY33" s="414">
        <f t="shared" si="7"/>
        <v>3003</v>
      </c>
      <c r="BZ33" s="414">
        <f t="shared" si="7"/>
        <v>3040</v>
      </c>
      <c r="CA33" s="414">
        <f t="shared" si="7"/>
        <v>3082</v>
      </c>
      <c r="CB33" s="414">
        <f t="shared" si="7"/>
        <v>3128</v>
      </c>
      <c r="CC33" s="414">
        <f t="shared" si="7"/>
        <v>3157</v>
      </c>
      <c r="CD33" s="414">
        <f t="shared" si="7"/>
        <v>3197</v>
      </c>
      <c r="CE33" s="414">
        <f t="shared" si="7"/>
        <v>3217</v>
      </c>
      <c r="CF33" s="414">
        <f t="shared" si="7"/>
        <v>3283</v>
      </c>
      <c r="CG33" s="414">
        <f t="shared" si="7"/>
        <v>3359</v>
      </c>
      <c r="CH33" s="414">
        <f t="shared" si="7"/>
        <v>3396</v>
      </c>
      <c r="CI33" s="414">
        <f t="shared" si="7"/>
        <v>3461</v>
      </c>
      <c r="CJ33" s="414">
        <f t="shared" si="7"/>
        <v>3494</v>
      </c>
      <c r="CK33" s="414">
        <f t="shared" si="7"/>
        <v>3546</v>
      </c>
      <c r="CL33" s="414">
        <f t="shared" si="7"/>
        <v>3581</v>
      </c>
      <c r="CM33" s="414">
        <f t="shared" si="7"/>
        <v>3628</v>
      </c>
      <c r="CN33" s="414">
        <f t="shared" si="7"/>
        <v>3660</v>
      </c>
      <c r="CO33" s="414">
        <f t="shared" si="7"/>
        <v>3688</v>
      </c>
      <c r="CP33" s="414">
        <f t="shared" si="7"/>
        <v>3738</v>
      </c>
      <c r="CQ33" s="414">
        <f t="shared" si="7"/>
        <v>3796</v>
      </c>
      <c r="CR33" s="414">
        <f t="shared" si="7"/>
        <v>3843</v>
      </c>
      <c r="CS33" s="414">
        <f t="shared" si="7"/>
        <v>3879</v>
      </c>
      <c r="CT33" s="414">
        <f t="shared" si="7"/>
        <v>3953</v>
      </c>
      <c r="CU33" s="414">
        <f t="shared" si="7"/>
        <v>4033</v>
      </c>
      <c r="CV33" s="414">
        <f t="shared" si="7"/>
        <v>4118</v>
      </c>
      <c r="CW33" s="414">
        <f t="shared" si="7"/>
        <v>4172</v>
      </c>
      <c r="CX33" s="414">
        <f t="shared" si="7"/>
        <v>4240</v>
      </c>
      <c r="CY33" s="414">
        <f t="shared" si="7"/>
        <v>4306</v>
      </c>
      <c r="CZ33" s="414">
        <f t="shared" si="7"/>
        <v>4358</v>
      </c>
      <c r="DA33" s="414">
        <f t="shared" si="7"/>
        <v>4414</v>
      </c>
      <c r="DB33" s="414">
        <f t="shared" si="7"/>
        <v>4450</v>
      </c>
      <c r="DC33" s="414">
        <f t="shared" si="7"/>
        <v>4507</v>
      </c>
      <c r="DD33" s="414">
        <f t="shared" si="7"/>
        <v>4551</v>
      </c>
      <c r="DE33" s="414">
        <f t="shared" si="7"/>
        <v>4635</v>
      </c>
      <c r="DF33" s="414">
        <f t="shared" si="7"/>
        <v>4687</v>
      </c>
      <c r="DG33" s="414">
        <f t="shared" si="7"/>
        <v>4726</v>
      </c>
      <c r="DH33" s="414">
        <f t="shared" si="7"/>
        <v>4759</v>
      </c>
      <c r="DI33" s="414">
        <f t="shared" si="7"/>
        <v>4799</v>
      </c>
      <c r="DJ33" s="414">
        <f t="shared" si="7"/>
        <v>4832</v>
      </c>
      <c r="DK33" s="414">
        <f t="shared" si="7"/>
        <v>4857</v>
      </c>
      <c r="DL33" s="414">
        <f t="shared" si="7"/>
        <v>4902</v>
      </c>
      <c r="DM33" s="414">
        <f t="shared" si="7"/>
        <v>4943</v>
      </c>
      <c r="DN33" s="414">
        <f t="shared" si="7"/>
        <v>4975</v>
      </c>
      <c r="DO33" s="414">
        <f t="shared" si="7"/>
        <v>5002</v>
      </c>
      <c r="DP33" s="414">
        <f t="shared" si="7"/>
        <v>5023</v>
      </c>
      <c r="DQ33" s="414">
        <f t="shared" si="7"/>
        <v>5043</v>
      </c>
      <c r="DR33" s="414">
        <f t="shared" si="7"/>
        <v>5088</v>
      </c>
      <c r="DS33" s="414">
        <f t="shared" si="7"/>
        <v>5124</v>
      </c>
      <c r="DT33" s="414">
        <f t="shared" si="7"/>
        <v>5152</v>
      </c>
      <c r="DU33" s="414">
        <f t="shared" si="7"/>
        <v>5169</v>
      </c>
      <c r="DV33" s="414">
        <f t="shared" si="7"/>
        <v>5208</v>
      </c>
      <c r="DW33" s="414">
        <f t="shared" si="7"/>
        <v>5214</v>
      </c>
      <c r="DX33" s="414">
        <f t="shared" si="7"/>
        <v>5251</v>
      </c>
      <c r="DY33" s="414">
        <f t="shared" si="7"/>
        <v>5301</v>
      </c>
      <c r="DZ33" s="414">
        <f t="shared" si="7"/>
        <v>5324</v>
      </c>
      <c r="EA33" s="414">
        <f t="shared" si="7"/>
        <v>5369</v>
      </c>
      <c r="EB33" s="414">
        <f t="shared" si="7"/>
        <v>5377</v>
      </c>
      <c r="EC33" s="414">
        <f t="shared" si="7"/>
        <v>5449</v>
      </c>
      <c r="ED33" s="414">
        <f t="shared" si="7"/>
        <v>5477</v>
      </c>
      <c r="EE33" s="414">
        <f t="shared" si="7"/>
        <v>5499</v>
      </c>
      <c r="EF33" s="414">
        <f t="shared" si="7"/>
        <v>5536</v>
      </c>
      <c r="EG33" s="414">
        <f t="shared" si="7"/>
        <v>5572</v>
      </c>
      <c r="EH33" s="414">
        <f t="shared" si="7"/>
        <v>5603</v>
      </c>
      <c r="EI33" s="414">
        <f t="shared" si="7"/>
        <v>5650</v>
      </c>
      <c r="EJ33" s="414">
        <f t="shared" si="7"/>
        <v>5704</v>
      </c>
      <c r="EK33" s="414">
        <f t="shared" si="7"/>
        <v>5763</v>
      </c>
      <c r="EL33" s="414">
        <f t="shared" si="7"/>
        <v>5809</v>
      </c>
      <c r="EM33" s="414">
        <f t="shared" si="7"/>
        <v>5913</v>
      </c>
      <c r="EN33" s="414">
        <f t="shared" si="7"/>
        <v>5945</v>
      </c>
      <c r="EO33" s="414">
        <f t="shared" si="7"/>
        <v>6007</v>
      </c>
      <c r="EP33" s="414">
        <f t="shared" si="7"/>
        <v>6061</v>
      </c>
      <c r="EQ33" s="414">
        <f t="shared" si="7"/>
        <v>6119</v>
      </c>
      <c r="ER33" s="414">
        <f t="shared" si="7"/>
        <v>6181</v>
      </c>
      <c r="ES33" s="414">
        <f t="shared" si="7"/>
        <v>6224</v>
      </c>
      <c r="ET33" s="414">
        <f t="shared" si="7"/>
        <v>6319</v>
      </c>
      <c r="EU33" s="414">
        <f t="shared" si="7"/>
        <v>6423</v>
      </c>
      <c r="EV33" s="414">
        <f t="shared" si="7"/>
        <v>6483</v>
      </c>
      <c r="EW33" s="414">
        <f t="shared" si="7"/>
        <v>6554</v>
      </c>
      <c r="EX33" s="414">
        <f t="shared" si="7"/>
        <v>6636</v>
      </c>
      <c r="EY33" s="414">
        <f t="shared" si="7"/>
        <v>6685</v>
      </c>
      <c r="EZ33" s="414">
        <f t="shared" si="7"/>
        <v>6771</v>
      </c>
      <c r="FA33" s="414">
        <f t="shared" si="7"/>
        <v>6878</v>
      </c>
      <c r="FB33" s="414">
        <f t="shared" si="7"/>
        <v>6982</v>
      </c>
      <c r="FC33" s="414">
        <f t="shared" si="7"/>
        <v>7113</v>
      </c>
      <c r="FD33" s="414">
        <f t="shared" si="7"/>
        <v>7194</v>
      </c>
      <c r="FE33" s="414">
        <f t="shared" si="7"/>
        <v>7247</v>
      </c>
      <c r="FF33" s="414">
        <f t="shared" si="7"/>
        <v>7297</v>
      </c>
      <c r="FG33" s="414">
        <f t="shared" si="7"/>
        <v>7373</v>
      </c>
      <c r="FH33" s="414">
        <f t="shared" si="7"/>
        <v>7521</v>
      </c>
      <c r="FI33" s="414">
        <f t="shared" si="7"/>
        <v>7664</v>
      </c>
      <c r="FJ33" s="414">
        <f t="shared" si="7"/>
        <v>7760</v>
      </c>
      <c r="FK33" s="414">
        <f t="shared" si="7"/>
        <v>7833</v>
      </c>
      <c r="FL33" s="414">
        <f t="shared" si="7"/>
        <v>7983</v>
      </c>
      <c r="FM33" s="414">
        <f t="shared" si="7"/>
        <v>8045</v>
      </c>
      <c r="FN33" s="414">
        <f t="shared" si="7"/>
        <v>8171</v>
      </c>
      <c r="FO33" s="414">
        <f t="shared" si="7"/>
        <v>8267</v>
      </c>
      <c r="FP33" s="414">
        <f t="shared" si="7"/>
        <v>8413</v>
      </c>
      <c r="FQ33" s="414">
        <f t="shared" si="7"/>
        <v>8563</v>
      </c>
      <c r="FR33" s="414">
        <f t="shared" si="7"/>
        <v>8612</v>
      </c>
      <c r="FS33" s="414">
        <f t="shared" si="7"/>
        <v>8666</v>
      </c>
      <c r="FT33" s="414">
        <f t="shared" si="7"/>
        <v>8765</v>
      </c>
      <c r="FU33" s="414">
        <f t="shared" si="7"/>
        <v>8871</v>
      </c>
      <c r="FV33" s="414">
        <f t="shared" si="7"/>
        <v>8978</v>
      </c>
      <c r="FW33" s="414">
        <f t="shared" si="7"/>
        <v>9108</v>
      </c>
      <c r="FX33" s="414">
        <f t="shared" si="7"/>
        <v>9248</v>
      </c>
      <c r="FY33" s="414">
        <f t="shared" si="7"/>
        <v>9295</v>
      </c>
      <c r="FZ33" s="414">
        <f t="shared" si="7"/>
        <v>9370</v>
      </c>
      <c r="GA33" s="414">
        <f t="shared" si="7"/>
        <v>9459</v>
      </c>
      <c r="GB33" s="414">
        <f t="shared" si="7"/>
        <v>9592</v>
      </c>
      <c r="GC33" s="414">
        <f t="shared" si="7"/>
        <v>9685</v>
      </c>
      <c r="GD33" s="414">
        <f t="shared" si="7"/>
        <v>9806</v>
      </c>
      <c r="GE33" s="414">
        <f t="shared" si="7"/>
        <v>9874</v>
      </c>
      <c r="GF33" s="414">
        <f t="shared" si="7"/>
        <v>9933</v>
      </c>
      <c r="GG33" s="414">
        <f t="shared" si="7"/>
        <v>9958</v>
      </c>
      <c r="GH33" s="414">
        <f t="shared" si="7"/>
        <v>10010</v>
      </c>
      <c r="GI33" s="414">
        <f t="shared" si="7"/>
        <v>10071</v>
      </c>
      <c r="GJ33" s="414">
        <f t="shared" si="7"/>
        <v>10139</v>
      </c>
      <c r="GK33" s="414">
        <f t="shared" si="7"/>
        <v>10217</v>
      </c>
      <c r="GL33" s="414">
        <f t="shared" si="7"/>
        <v>10281</v>
      </c>
      <c r="GM33" s="414">
        <f t="shared" si="7"/>
        <v>10366</v>
      </c>
      <c r="GN33" s="414">
        <f t="shared" si="7"/>
        <v>10427</v>
      </c>
      <c r="GO33" s="414">
        <f t="shared" si="7"/>
        <v>10525</v>
      </c>
      <c r="GP33" s="414">
        <f t="shared" si="7"/>
        <v>10595</v>
      </c>
      <c r="GQ33" s="414">
        <f t="shared" si="7"/>
        <v>10763</v>
      </c>
      <c r="GR33" s="414">
        <f t="shared" si="7"/>
        <v>10851</v>
      </c>
      <c r="GS33" s="414">
        <f t="shared" si="7"/>
        <v>10939</v>
      </c>
      <c r="GT33" s="414">
        <f t="shared" si="7"/>
        <v>11103</v>
      </c>
      <c r="GU33" s="414">
        <f t="shared" si="7"/>
        <v>11223</v>
      </c>
      <c r="GV33" s="414">
        <f t="shared" si="7"/>
        <v>11331</v>
      </c>
      <c r="GW33" s="414">
        <f t="shared" si="7"/>
        <v>11495</v>
      </c>
      <c r="GX33" s="414">
        <f t="shared" si="7"/>
        <v>11644</v>
      </c>
      <c r="GY33" s="414">
        <f t="shared" si="7"/>
        <v>11939</v>
      </c>
      <c r="GZ33" s="414">
        <f t="shared" si="7"/>
        <v>12085</v>
      </c>
      <c r="HA33" s="414">
        <f t="shared" si="7"/>
        <v>12278</v>
      </c>
      <c r="HB33" s="414">
        <f t="shared" si="7"/>
        <v>12430</v>
      </c>
      <c r="HC33" s="414">
        <f t="shared" si="7"/>
        <v>12581</v>
      </c>
      <c r="HD33" s="414">
        <f t="shared" si="7"/>
        <v>12740</v>
      </c>
      <c r="HE33" s="414">
        <f t="shared" si="7"/>
        <v>13008</v>
      </c>
      <c r="HF33" s="414">
        <f t="shared" si="7"/>
        <v>13254</v>
      </c>
      <c r="HG33" s="414">
        <f t="shared" si="7"/>
        <v>13531</v>
      </c>
      <c r="HH33" s="414">
        <f t="shared" si="7"/>
        <v>13695</v>
      </c>
      <c r="HI33" s="414">
        <f t="shared" si="7"/>
        <v>14031</v>
      </c>
      <c r="HJ33" s="414">
        <f t="shared" si="7"/>
        <v>14349</v>
      </c>
      <c r="HK33" s="414">
        <f t="shared" si="7"/>
        <v>14876</v>
      </c>
      <c r="HL33" s="414">
        <f t="shared" si="7"/>
        <v>15474</v>
      </c>
      <c r="HM33" s="414">
        <f t="shared" si="7"/>
        <v>15995</v>
      </c>
      <c r="HN33" s="414">
        <f t="shared" si="7"/>
        <v>16811</v>
      </c>
      <c r="HO33" s="414">
        <f t="shared" si="7"/>
        <v>17244</v>
      </c>
      <c r="HP33" s="414">
        <f t="shared" si="7"/>
        <v>17685</v>
      </c>
      <c r="HQ33" s="414">
        <f t="shared" si="7"/>
        <v>18237</v>
      </c>
      <c r="HR33" s="414">
        <f t="shared" si="7"/>
        <v>19425</v>
      </c>
      <c r="HS33" s="461"/>
      <c r="HT33" s="412"/>
      <c r="HU33" s="412"/>
      <c r="HV33" s="412"/>
      <c r="HW33" s="412"/>
      <c r="HX33" s="412"/>
      <c r="HY33" s="412"/>
      <c r="HZ33" s="412"/>
      <c r="IA33" s="412"/>
      <c r="IB33" s="412"/>
      <c r="IC33" s="412"/>
    </row>
    <row r="34">
      <c r="A34" s="453" t="s">
        <v>83</v>
      </c>
      <c r="B34" s="413">
        <f t="shared" si="6"/>
        <v>0</v>
      </c>
      <c r="C34" s="414">
        <f t="shared" ref="C34:HR34" si="8">B34+C11</f>
        <v>0</v>
      </c>
      <c r="D34" s="414">
        <f t="shared" si="8"/>
        <v>0</v>
      </c>
      <c r="E34" s="414">
        <f t="shared" si="8"/>
        <v>0</v>
      </c>
      <c r="F34" s="414">
        <f t="shared" si="8"/>
        <v>0</v>
      </c>
      <c r="G34" s="462">
        <f t="shared" si="8"/>
        <v>1</v>
      </c>
      <c r="H34" s="414">
        <f t="shared" si="8"/>
        <v>1</v>
      </c>
      <c r="I34" s="414">
        <f t="shared" si="8"/>
        <v>1</v>
      </c>
      <c r="J34" s="414">
        <f t="shared" si="8"/>
        <v>1</v>
      </c>
      <c r="K34" s="414">
        <f t="shared" si="8"/>
        <v>1</v>
      </c>
      <c r="L34" s="414">
        <f t="shared" si="8"/>
        <v>1</v>
      </c>
      <c r="M34" s="414">
        <f t="shared" si="8"/>
        <v>1</v>
      </c>
      <c r="N34" s="414">
        <f t="shared" si="8"/>
        <v>2</v>
      </c>
      <c r="O34" s="414">
        <f t="shared" si="8"/>
        <v>5</v>
      </c>
      <c r="P34" s="414">
        <f t="shared" si="8"/>
        <v>6</v>
      </c>
      <c r="Q34" s="414">
        <f t="shared" si="8"/>
        <v>7</v>
      </c>
      <c r="R34" s="414">
        <f t="shared" si="8"/>
        <v>14</v>
      </c>
      <c r="S34" s="414">
        <f t="shared" si="8"/>
        <v>16</v>
      </c>
      <c r="T34" s="414">
        <f t="shared" si="8"/>
        <v>24</v>
      </c>
      <c r="U34" s="414">
        <f t="shared" si="8"/>
        <v>33</v>
      </c>
      <c r="V34" s="414">
        <f t="shared" si="8"/>
        <v>49</v>
      </c>
      <c r="W34" s="414">
        <f t="shared" si="8"/>
        <v>56</v>
      </c>
      <c r="X34" s="414">
        <f t="shared" si="8"/>
        <v>69</v>
      </c>
      <c r="Y34" s="414">
        <f t="shared" si="8"/>
        <v>93</v>
      </c>
      <c r="Z34" s="414">
        <f t="shared" si="8"/>
        <v>112</v>
      </c>
      <c r="AA34" s="414">
        <f t="shared" si="8"/>
        <v>150</v>
      </c>
      <c r="AB34" s="414">
        <f t="shared" si="8"/>
        <v>174</v>
      </c>
      <c r="AC34" s="414">
        <f t="shared" si="8"/>
        <v>192</v>
      </c>
      <c r="AD34" s="414">
        <f t="shared" si="8"/>
        <v>209</v>
      </c>
      <c r="AE34" s="414">
        <f t="shared" si="8"/>
        <v>230</v>
      </c>
      <c r="AF34" s="414">
        <f t="shared" si="8"/>
        <v>262</v>
      </c>
      <c r="AG34" s="414">
        <f t="shared" si="8"/>
        <v>308</v>
      </c>
      <c r="AH34" s="414">
        <f t="shared" si="8"/>
        <v>327</v>
      </c>
      <c r="AI34" s="414">
        <f t="shared" si="8"/>
        <v>349</v>
      </c>
      <c r="AJ34" s="414">
        <f t="shared" si="8"/>
        <v>371</v>
      </c>
      <c r="AK34" s="414">
        <f t="shared" si="8"/>
        <v>399</v>
      </c>
      <c r="AL34" s="414">
        <f t="shared" si="8"/>
        <v>433</v>
      </c>
      <c r="AM34" s="414">
        <f t="shared" si="8"/>
        <v>453</v>
      </c>
      <c r="AN34" s="414">
        <f t="shared" si="8"/>
        <v>486</v>
      </c>
      <c r="AO34" s="414">
        <f t="shared" si="8"/>
        <v>505</v>
      </c>
      <c r="AP34" s="414">
        <f t="shared" si="8"/>
        <v>518</v>
      </c>
      <c r="AQ34" s="414">
        <f t="shared" si="8"/>
        <v>537</v>
      </c>
      <c r="AR34" s="414">
        <f t="shared" si="8"/>
        <v>561</v>
      </c>
      <c r="AS34" s="414">
        <f t="shared" si="8"/>
        <v>575</v>
      </c>
      <c r="AT34" s="414">
        <f t="shared" si="8"/>
        <v>596</v>
      </c>
      <c r="AU34" s="414">
        <f t="shared" si="8"/>
        <v>630</v>
      </c>
      <c r="AV34" s="414">
        <f t="shared" si="8"/>
        <v>646</v>
      </c>
      <c r="AW34" s="414">
        <f t="shared" si="8"/>
        <v>679</v>
      </c>
      <c r="AX34" s="414">
        <f t="shared" si="8"/>
        <v>707</v>
      </c>
      <c r="AY34" s="414">
        <f t="shared" si="8"/>
        <v>734</v>
      </c>
      <c r="AZ34" s="414">
        <f t="shared" si="8"/>
        <v>766</v>
      </c>
      <c r="BA34" s="414">
        <f t="shared" si="8"/>
        <v>788</v>
      </c>
      <c r="BB34" s="414">
        <f t="shared" si="8"/>
        <v>812</v>
      </c>
      <c r="BC34" s="414">
        <f t="shared" si="8"/>
        <v>821</v>
      </c>
      <c r="BD34" s="414">
        <f t="shared" si="8"/>
        <v>841</v>
      </c>
      <c r="BE34" s="414">
        <f t="shared" si="8"/>
        <v>852</v>
      </c>
      <c r="BF34" s="414">
        <f t="shared" si="8"/>
        <v>876</v>
      </c>
      <c r="BG34" s="414">
        <f t="shared" si="8"/>
        <v>897</v>
      </c>
      <c r="BH34" s="414">
        <f t="shared" si="8"/>
        <v>913</v>
      </c>
      <c r="BI34" s="414">
        <f t="shared" si="8"/>
        <v>934</v>
      </c>
      <c r="BJ34" s="414">
        <f t="shared" si="8"/>
        <v>944</v>
      </c>
      <c r="BK34" s="414">
        <f t="shared" si="8"/>
        <v>976</v>
      </c>
      <c r="BL34" s="414">
        <f t="shared" si="8"/>
        <v>997</v>
      </c>
      <c r="BM34" s="414">
        <f t="shared" si="8"/>
        <v>1009</v>
      </c>
      <c r="BN34" s="414">
        <f t="shared" si="8"/>
        <v>1019</v>
      </c>
      <c r="BO34" s="414">
        <f t="shared" si="8"/>
        <v>1033</v>
      </c>
      <c r="BP34" s="414">
        <f t="shared" si="8"/>
        <v>1043</v>
      </c>
      <c r="BQ34" s="414">
        <f t="shared" si="8"/>
        <v>1047</v>
      </c>
      <c r="BR34" s="414">
        <f t="shared" si="8"/>
        <v>1071</v>
      </c>
      <c r="BS34" s="414">
        <f t="shared" si="8"/>
        <v>1074</v>
      </c>
      <c r="BT34" s="414">
        <f t="shared" si="8"/>
        <v>1084</v>
      </c>
      <c r="BU34" s="414">
        <f t="shared" si="8"/>
        <v>1108</v>
      </c>
      <c r="BV34" s="414">
        <f t="shared" si="8"/>
        <v>1117</v>
      </c>
      <c r="BW34" s="414">
        <f t="shared" si="8"/>
        <v>1124</v>
      </c>
      <c r="BX34" s="414">
        <f t="shared" si="8"/>
        <v>1128</v>
      </c>
      <c r="BY34" s="414">
        <f t="shared" si="8"/>
        <v>1133</v>
      </c>
      <c r="BZ34" s="414">
        <f t="shared" si="8"/>
        <v>1148</v>
      </c>
      <c r="CA34" s="414">
        <f t="shared" si="8"/>
        <v>1150</v>
      </c>
      <c r="CB34" s="414">
        <f t="shared" si="8"/>
        <v>1165</v>
      </c>
      <c r="CC34" s="414">
        <f t="shared" si="8"/>
        <v>1167</v>
      </c>
      <c r="CD34" s="414">
        <f t="shared" si="8"/>
        <v>1171</v>
      </c>
      <c r="CE34" s="414">
        <f t="shared" si="8"/>
        <v>1176</v>
      </c>
      <c r="CF34" s="414">
        <f t="shared" si="8"/>
        <v>1176</v>
      </c>
      <c r="CG34" s="414">
        <f t="shared" si="8"/>
        <v>1179</v>
      </c>
      <c r="CH34" s="414">
        <f t="shared" si="8"/>
        <v>1181</v>
      </c>
      <c r="CI34" s="414">
        <f t="shared" si="8"/>
        <v>1190</v>
      </c>
      <c r="CJ34" s="414">
        <f t="shared" si="8"/>
        <v>1198</v>
      </c>
      <c r="CK34" s="414">
        <f t="shared" si="8"/>
        <v>1214</v>
      </c>
      <c r="CL34" s="414">
        <f t="shared" si="8"/>
        <v>1224</v>
      </c>
      <c r="CM34" s="414">
        <f t="shared" si="8"/>
        <v>1231</v>
      </c>
      <c r="CN34" s="414">
        <f t="shared" si="8"/>
        <v>1241</v>
      </c>
      <c r="CO34" s="414">
        <f t="shared" si="8"/>
        <v>1257</v>
      </c>
      <c r="CP34" s="414">
        <f t="shared" si="8"/>
        <v>1278</v>
      </c>
      <c r="CQ34" s="414">
        <f t="shared" si="8"/>
        <v>1305</v>
      </c>
      <c r="CR34" s="414">
        <f t="shared" si="8"/>
        <v>1327</v>
      </c>
      <c r="CS34" s="414">
        <f t="shared" si="8"/>
        <v>1359</v>
      </c>
      <c r="CT34" s="414">
        <f t="shared" si="8"/>
        <v>1389</v>
      </c>
      <c r="CU34" s="414">
        <f t="shared" si="8"/>
        <v>1432</v>
      </c>
      <c r="CV34" s="414">
        <f t="shared" si="8"/>
        <v>1452</v>
      </c>
      <c r="CW34" s="414">
        <f t="shared" si="8"/>
        <v>1461</v>
      </c>
      <c r="CX34" s="414">
        <f t="shared" si="8"/>
        <v>1474</v>
      </c>
      <c r="CY34" s="414">
        <f t="shared" si="8"/>
        <v>1492</v>
      </c>
      <c r="CZ34" s="414">
        <f t="shared" si="8"/>
        <v>1508</v>
      </c>
      <c r="DA34" s="414">
        <f t="shared" si="8"/>
        <v>1517</v>
      </c>
      <c r="DB34" s="414">
        <f t="shared" si="8"/>
        <v>1529</v>
      </c>
      <c r="DC34" s="414">
        <f t="shared" si="8"/>
        <v>1552</v>
      </c>
      <c r="DD34" s="414">
        <f t="shared" si="8"/>
        <v>1564</v>
      </c>
      <c r="DE34" s="414">
        <f t="shared" si="8"/>
        <v>1577</v>
      </c>
      <c r="DF34" s="414">
        <f t="shared" si="8"/>
        <v>1600</v>
      </c>
      <c r="DG34" s="414">
        <f t="shared" si="8"/>
        <v>1616</v>
      </c>
      <c r="DH34" s="414">
        <f t="shared" si="8"/>
        <v>1622</v>
      </c>
      <c r="DI34" s="414">
        <f t="shared" si="8"/>
        <v>1624</v>
      </c>
      <c r="DJ34" s="414">
        <f t="shared" si="8"/>
        <v>1629</v>
      </c>
      <c r="DK34" s="414">
        <f t="shared" si="8"/>
        <v>1640</v>
      </c>
      <c r="DL34" s="414">
        <f t="shared" si="8"/>
        <v>1657</v>
      </c>
      <c r="DM34" s="414">
        <f t="shared" si="8"/>
        <v>1667</v>
      </c>
      <c r="DN34" s="414">
        <f t="shared" si="8"/>
        <v>1685</v>
      </c>
      <c r="DO34" s="414">
        <f t="shared" si="8"/>
        <v>1701</v>
      </c>
      <c r="DP34" s="414">
        <f t="shared" si="8"/>
        <v>1745</v>
      </c>
      <c r="DQ34" s="414">
        <f t="shared" si="8"/>
        <v>1763</v>
      </c>
      <c r="DR34" s="414">
        <f t="shared" si="8"/>
        <v>1792</v>
      </c>
      <c r="DS34" s="414">
        <f t="shared" si="8"/>
        <v>1805</v>
      </c>
      <c r="DT34" s="414">
        <f t="shared" si="8"/>
        <v>1834</v>
      </c>
      <c r="DU34" s="414">
        <f t="shared" si="8"/>
        <v>1851</v>
      </c>
      <c r="DV34" s="414">
        <f t="shared" si="8"/>
        <v>1863</v>
      </c>
      <c r="DW34" s="414">
        <f t="shared" si="8"/>
        <v>1884</v>
      </c>
      <c r="DX34" s="414">
        <f t="shared" si="8"/>
        <v>1912</v>
      </c>
      <c r="DY34" s="414">
        <f t="shared" si="8"/>
        <v>1947</v>
      </c>
      <c r="DZ34" s="414">
        <f t="shared" si="8"/>
        <v>1966</v>
      </c>
      <c r="EA34" s="414">
        <f t="shared" si="8"/>
        <v>2019</v>
      </c>
      <c r="EB34" s="414">
        <f t="shared" si="8"/>
        <v>2048</v>
      </c>
      <c r="EC34" s="414">
        <f t="shared" si="8"/>
        <v>2086</v>
      </c>
      <c r="ED34" s="414">
        <f t="shared" si="8"/>
        <v>2130</v>
      </c>
      <c r="EE34" s="414">
        <f t="shared" si="8"/>
        <v>2173</v>
      </c>
      <c r="EF34" s="414">
        <f t="shared" si="8"/>
        <v>2233</v>
      </c>
      <c r="EG34" s="414">
        <f t="shared" si="8"/>
        <v>2303</v>
      </c>
      <c r="EH34" s="414">
        <f t="shared" si="8"/>
        <v>2379</v>
      </c>
      <c r="EI34" s="414">
        <f t="shared" si="8"/>
        <v>2494</v>
      </c>
      <c r="EJ34" s="414">
        <f t="shared" si="8"/>
        <v>2534</v>
      </c>
      <c r="EK34" s="414">
        <f t="shared" si="8"/>
        <v>2596</v>
      </c>
      <c r="EL34" s="414">
        <f t="shared" si="8"/>
        <v>2646</v>
      </c>
      <c r="EM34" s="414">
        <f t="shared" si="8"/>
        <v>2721</v>
      </c>
      <c r="EN34" s="414">
        <f t="shared" si="8"/>
        <v>2820</v>
      </c>
      <c r="EO34" s="414">
        <f t="shared" si="8"/>
        <v>2962</v>
      </c>
      <c r="EP34" s="414">
        <f t="shared" si="8"/>
        <v>3071</v>
      </c>
      <c r="EQ34" s="414">
        <f t="shared" si="8"/>
        <v>3132</v>
      </c>
      <c r="ER34" s="414">
        <f t="shared" si="8"/>
        <v>3223</v>
      </c>
      <c r="ES34" s="414">
        <f t="shared" si="8"/>
        <v>3325</v>
      </c>
      <c r="ET34" s="414">
        <f t="shared" si="8"/>
        <v>3458</v>
      </c>
      <c r="EU34" s="414">
        <f t="shared" si="8"/>
        <v>3535</v>
      </c>
      <c r="EV34" s="414">
        <f t="shared" si="8"/>
        <v>3692</v>
      </c>
      <c r="EW34" s="414">
        <f t="shared" si="8"/>
        <v>3768</v>
      </c>
      <c r="EX34" s="414">
        <f t="shared" si="8"/>
        <v>3846</v>
      </c>
      <c r="EY34" s="414">
        <f t="shared" si="8"/>
        <v>3934</v>
      </c>
      <c r="EZ34" s="414">
        <f t="shared" si="8"/>
        <v>4024</v>
      </c>
      <c r="FA34" s="414">
        <f t="shared" si="8"/>
        <v>4142</v>
      </c>
      <c r="FB34" s="414">
        <f t="shared" si="8"/>
        <v>4286</v>
      </c>
      <c r="FC34" s="414">
        <f t="shared" si="8"/>
        <v>4410</v>
      </c>
      <c r="FD34" s="414">
        <f t="shared" si="8"/>
        <v>4518</v>
      </c>
      <c r="FE34" s="414">
        <f t="shared" si="8"/>
        <v>4693</v>
      </c>
      <c r="FF34" s="414">
        <f t="shared" si="8"/>
        <v>4764</v>
      </c>
      <c r="FG34" s="414">
        <f t="shared" si="8"/>
        <v>4937</v>
      </c>
      <c r="FH34" s="414">
        <f t="shared" si="8"/>
        <v>5073</v>
      </c>
      <c r="FI34" s="414">
        <f t="shared" si="8"/>
        <v>5257</v>
      </c>
      <c r="FJ34" s="414">
        <f t="shared" si="8"/>
        <v>5407</v>
      </c>
      <c r="FK34" s="414">
        <f t="shared" si="8"/>
        <v>5484</v>
      </c>
      <c r="FL34" s="414">
        <f t="shared" si="8"/>
        <v>5568</v>
      </c>
      <c r="FM34" s="414">
        <f t="shared" si="8"/>
        <v>5698</v>
      </c>
      <c r="FN34" s="414">
        <f t="shared" si="8"/>
        <v>5838</v>
      </c>
      <c r="FO34" s="414">
        <f t="shared" si="8"/>
        <v>5989</v>
      </c>
      <c r="FP34" s="414">
        <f t="shared" si="8"/>
        <v>6145</v>
      </c>
      <c r="FQ34" s="414">
        <f t="shared" si="8"/>
        <v>6338</v>
      </c>
      <c r="FR34" s="414">
        <f t="shared" si="8"/>
        <v>6436</v>
      </c>
      <c r="FS34" s="414">
        <f t="shared" si="8"/>
        <v>6497</v>
      </c>
      <c r="FT34" s="414">
        <f t="shared" si="8"/>
        <v>6638</v>
      </c>
      <c r="FU34" s="414">
        <f t="shared" si="8"/>
        <v>6756</v>
      </c>
      <c r="FV34" s="414">
        <f t="shared" si="8"/>
        <v>6989</v>
      </c>
      <c r="FW34" s="414">
        <f t="shared" si="8"/>
        <v>7128</v>
      </c>
      <c r="FX34" s="414">
        <f t="shared" si="8"/>
        <v>7256</v>
      </c>
      <c r="FY34" s="414">
        <f t="shared" si="8"/>
        <v>7409</v>
      </c>
      <c r="FZ34" s="414">
        <f t="shared" si="8"/>
        <v>7488</v>
      </c>
      <c r="GA34" s="414">
        <f t="shared" si="8"/>
        <v>7624</v>
      </c>
      <c r="GB34" s="414">
        <f t="shared" si="8"/>
        <v>7738</v>
      </c>
      <c r="GC34" s="414">
        <f t="shared" si="8"/>
        <v>7838</v>
      </c>
      <c r="GD34" s="414">
        <f t="shared" si="8"/>
        <v>7958</v>
      </c>
      <c r="GE34" s="414">
        <f t="shared" si="8"/>
        <v>8078</v>
      </c>
      <c r="GF34" s="414">
        <f t="shared" si="8"/>
        <v>8168</v>
      </c>
      <c r="GG34" s="414">
        <f t="shared" si="8"/>
        <v>8256</v>
      </c>
      <c r="GH34" s="414">
        <f t="shared" si="8"/>
        <v>8353</v>
      </c>
      <c r="GI34" s="414">
        <f t="shared" si="8"/>
        <v>8420</v>
      </c>
      <c r="GJ34" s="414">
        <f t="shared" si="8"/>
        <v>8519</v>
      </c>
      <c r="GK34" s="414">
        <f t="shared" si="8"/>
        <v>8635</v>
      </c>
      <c r="GL34" s="414">
        <f t="shared" si="8"/>
        <v>8728</v>
      </c>
      <c r="GM34" s="414">
        <f t="shared" si="8"/>
        <v>8794</v>
      </c>
      <c r="GN34" s="414">
        <f t="shared" si="8"/>
        <v>8846</v>
      </c>
      <c r="GO34" s="414">
        <f t="shared" si="8"/>
        <v>8966</v>
      </c>
      <c r="GP34" s="414">
        <f t="shared" si="8"/>
        <v>9077</v>
      </c>
      <c r="GQ34" s="414">
        <f t="shared" si="8"/>
        <v>9201</v>
      </c>
      <c r="GR34" s="414">
        <f t="shared" si="8"/>
        <v>9293</v>
      </c>
      <c r="GS34" s="414">
        <f t="shared" si="8"/>
        <v>9442</v>
      </c>
      <c r="GT34" s="414">
        <f t="shared" si="8"/>
        <v>9545</v>
      </c>
      <c r="GU34" s="414">
        <f t="shared" si="8"/>
        <v>9628</v>
      </c>
      <c r="GV34" s="414">
        <f t="shared" si="8"/>
        <v>9740</v>
      </c>
      <c r="GW34" s="414">
        <f t="shared" si="8"/>
        <v>9875</v>
      </c>
      <c r="GX34" s="414">
        <f t="shared" si="8"/>
        <v>10058</v>
      </c>
      <c r="GY34" s="414">
        <f t="shared" si="8"/>
        <v>10299</v>
      </c>
      <c r="GZ34" s="414">
        <f t="shared" si="8"/>
        <v>10558</v>
      </c>
      <c r="HA34" s="414">
        <f t="shared" si="8"/>
        <v>10710</v>
      </c>
      <c r="HB34" s="414">
        <f t="shared" si="8"/>
        <v>10844</v>
      </c>
      <c r="HC34" s="414">
        <f t="shared" si="8"/>
        <v>11011</v>
      </c>
      <c r="HD34" s="414">
        <f t="shared" si="8"/>
        <v>11216</v>
      </c>
      <c r="HE34" s="414">
        <f t="shared" si="8"/>
        <v>11501</v>
      </c>
      <c r="HF34" s="414">
        <f t="shared" si="8"/>
        <v>11783</v>
      </c>
      <c r="HG34" s="414">
        <f t="shared" si="8"/>
        <v>12073</v>
      </c>
      <c r="HH34" s="414">
        <f t="shared" si="8"/>
        <v>12258</v>
      </c>
      <c r="HI34" s="414">
        <f t="shared" si="8"/>
        <v>12475</v>
      </c>
      <c r="HJ34" s="414">
        <f t="shared" si="8"/>
        <v>12743</v>
      </c>
      <c r="HK34" s="414">
        <f t="shared" si="8"/>
        <v>13100</v>
      </c>
      <c r="HL34" s="414">
        <f t="shared" si="8"/>
        <v>13648</v>
      </c>
      <c r="HM34" s="414">
        <f t="shared" si="8"/>
        <v>14372</v>
      </c>
      <c r="HN34" s="414">
        <f t="shared" si="8"/>
        <v>15003</v>
      </c>
      <c r="HO34" s="414">
        <f t="shared" si="8"/>
        <v>15688</v>
      </c>
      <c r="HP34" s="414">
        <f t="shared" si="8"/>
        <v>16378</v>
      </c>
      <c r="HQ34" s="414">
        <f t="shared" si="8"/>
        <v>17276</v>
      </c>
      <c r="HR34" s="414">
        <f t="shared" si="8"/>
        <v>18413</v>
      </c>
      <c r="HS34" s="461"/>
      <c r="HT34" s="412"/>
      <c r="HU34" s="412"/>
      <c r="HV34" s="412"/>
      <c r="HW34" s="412"/>
      <c r="HX34" s="412"/>
      <c r="HY34" s="412"/>
      <c r="HZ34" s="412"/>
      <c r="IA34" s="412"/>
      <c r="IB34" s="412"/>
      <c r="IC34" s="412"/>
    </row>
    <row r="35">
      <c r="A35" s="453" t="s">
        <v>84</v>
      </c>
      <c r="B35" s="413">
        <f t="shared" si="6"/>
        <v>0</v>
      </c>
      <c r="C35" s="414">
        <f t="shared" ref="C35:HR35" si="9">B35+C12</f>
        <v>0</v>
      </c>
      <c r="D35" s="414">
        <f t="shared" si="9"/>
        <v>0</v>
      </c>
      <c r="E35" s="414">
        <f t="shared" si="9"/>
        <v>0</v>
      </c>
      <c r="F35" s="414">
        <f t="shared" si="9"/>
        <v>0</v>
      </c>
      <c r="G35" s="462">
        <f t="shared" si="9"/>
        <v>1</v>
      </c>
      <c r="H35" s="414">
        <f t="shared" si="9"/>
        <v>1</v>
      </c>
      <c r="I35" s="414">
        <f t="shared" si="9"/>
        <v>2</v>
      </c>
      <c r="J35" s="414">
        <f t="shared" si="9"/>
        <v>5</v>
      </c>
      <c r="K35" s="414">
        <f t="shared" si="9"/>
        <v>6</v>
      </c>
      <c r="L35" s="414">
        <f t="shared" si="9"/>
        <v>7</v>
      </c>
      <c r="M35" s="414">
        <f t="shared" si="9"/>
        <v>7</v>
      </c>
      <c r="N35" s="414">
        <f t="shared" si="9"/>
        <v>11</v>
      </c>
      <c r="O35" s="414">
        <f t="shared" si="9"/>
        <v>13</v>
      </c>
      <c r="P35" s="414">
        <f t="shared" si="9"/>
        <v>13</v>
      </c>
      <c r="Q35" s="414">
        <f t="shared" si="9"/>
        <v>15</v>
      </c>
      <c r="R35" s="414">
        <f t="shared" si="9"/>
        <v>18</v>
      </c>
      <c r="S35" s="414">
        <f t="shared" si="9"/>
        <v>31</v>
      </c>
      <c r="T35" s="414">
        <f t="shared" si="9"/>
        <v>37</v>
      </c>
      <c r="U35" s="414">
        <f t="shared" si="9"/>
        <v>41</v>
      </c>
      <c r="V35" s="414">
        <f t="shared" si="9"/>
        <v>42</v>
      </c>
      <c r="W35" s="414">
        <f t="shared" si="9"/>
        <v>57</v>
      </c>
      <c r="X35" s="414">
        <f t="shared" si="9"/>
        <v>69</v>
      </c>
      <c r="Y35" s="414">
        <f t="shared" si="9"/>
        <v>90</v>
      </c>
      <c r="Z35" s="414">
        <f t="shared" si="9"/>
        <v>99</v>
      </c>
      <c r="AA35" s="414">
        <f t="shared" si="9"/>
        <v>108</v>
      </c>
      <c r="AB35" s="414">
        <f t="shared" si="9"/>
        <v>132</v>
      </c>
      <c r="AC35" s="414">
        <f t="shared" si="9"/>
        <v>148</v>
      </c>
      <c r="AD35" s="414">
        <f t="shared" si="9"/>
        <v>169</v>
      </c>
      <c r="AE35" s="414">
        <f t="shared" si="9"/>
        <v>195</v>
      </c>
      <c r="AF35" s="414">
        <f t="shared" si="9"/>
        <v>213</v>
      </c>
      <c r="AG35" s="414">
        <f t="shared" si="9"/>
        <v>233</v>
      </c>
      <c r="AH35" s="414">
        <f t="shared" si="9"/>
        <v>273</v>
      </c>
      <c r="AI35" s="414">
        <f t="shared" si="9"/>
        <v>327</v>
      </c>
      <c r="AJ35" s="414">
        <f t="shared" si="9"/>
        <v>349</v>
      </c>
      <c r="AK35" s="414">
        <f t="shared" si="9"/>
        <v>394</v>
      </c>
      <c r="AL35" s="414">
        <f t="shared" si="9"/>
        <v>431</v>
      </c>
      <c r="AM35" s="414">
        <f t="shared" si="9"/>
        <v>477</v>
      </c>
      <c r="AN35" s="414">
        <f t="shared" si="9"/>
        <v>535</v>
      </c>
      <c r="AO35" s="414">
        <f t="shared" si="9"/>
        <v>564</v>
      </c>
      <c r="AP35" s="414">
        <f t="shared" si="9"/>
        <v>649</v>
      </c>
      <c r="AQ35" s="414">
        <f t="shared" si="9"/>
        <v>683</v>
      </c>
      <c r="AR35" s="414">
        <f t="shared" si="9"/>
        <v>785</v>
      </c>
      <c r="AS35" s="414">
        <f t="shared" si="9"/>
        <v>829</v>
      </c>
      <c r="AT35" s="414">
        <f t="shared" si="9"/>
        <v>880</v>
      </c>
      <c r="AU35" s="414">
        <f t="shared" si="9"/>
        <v>898</v>
      </c>
      <c r="AV35" s="414">
        <f t="shared" si="9"/>
        <v>1020</v>
      </c>
      <c r="AW35" s="414">
        <f t="shared" si="9"/>
        <v>1050</v>
      </c>
      <c r="AX35" s="414">
        <f t="shared" si="9"/>
        <v>1081</v>
      </c>
      <c r="AY35" s="414">
        <f t="shared" si="9"/>
        <v>1099</v>
      </c>
      <c r="AZ35" s="414">
        <f t="shared" si="9"/>
        <v>1166</v>
      </c>
      <c r="BA35" s="414">
        <f t="shared" si="9"/>
        <v>1236</v>
      </c>
      <c r="BB35" s="414">
        <f t="shared" si="9"/>
        <v>1266</v>
      </c>
      <c r="BC35" s="414">
        <f t="shared" si="9"/>
        <v>1307</v>
      </c>
      <c r="BD35" s="414">
        <f t="shared" si="9"/>
        <v>1343</v>
      </c>
      <c r="BE35" s="414">
        <f t="shared" si="9"/>
        <v>1376</v>
      </c>
      <c r="BF35" s="414">
        <f t="shared" si="9"/>
        <v>1415</v>
      </c>
      <c r="BG35" s="414">
        <f t="shared" si="9"/>
        <v>1441</v>
      </c>
      <c r="BH35" s="414">
        <f t="shared" si="9"/>
        <v>1443</v>
      </c>
      <c r="BI35" s="414">
        <f t="shared" si="9"/>
        <v>1494</v>
      </c>
      <c r="BJ35" s="414">
        <f t="shared" si="9"/>
        <v>1518</v>
      </c>
      <c r="BK35" s="414">
        <f t="shared" si="9"/>
        <v>1529</v>
      </c>
      <c r="BL35" s="414">
        <f t="shared" si="9"/>
        <v>1598</v>
      </c>
      <c r="BM35" s="414">
        <f t="shared" si="9"/>
        <v>1616</v>
      </c>
      <c r="BN35" s="414">
        <f t="shared" si="9"/>
        <v>1640</v>
      </c>
      <c r="BO35" s="414">
        <f t="shared" si="9"/>
        <v>1655</v>
      </c>
      <c r="BP35" s="414">
        <f t="shared" si="9"/>
        <v>1670</v>
      </c>
      <c r="BQ35" s="414">
        <f t="shared" si="9"/>
        <v>1672</v>
      </c>
      <c r="BR35" s="414">
        <f t="shared" si="9"/>
        <v>1699</v>
      </c>
      <c r="BS35" s="414">
        <f t="shared" si="9"/>
        <v>1710</v>
      </c>
      <c r="BT35" s="414">
        <f t="shared" si="9"/>
        <v>1722</v>
      </c>
      <c r="BU35" s="414">
        <f t="shared" si="9"/>
        <v>1735</v>
      </c>
      <c r="BV35" s="414">
        <f t="shared" si="9"/>
        <v>1752</v>
      </c>
      <c r="BW35" s="414">
        <f t="shared" si="9"/>
        <v>1757</v>
      </c>
      <c r="BX35" s="414">
        <f t="shared" si="9"/>
        <v>1797</v>
      </c>
      <c r="BY35" s="414">
        <f t="shared" si="9"/>
        <v>1810</v>
      </c>
      <c r="BZ35" s="414">
        <f t="shared" si="9"/>
        <v>1815</v>
      </c>
      <c r="CA35" s="414">
        <f t="shared" si="9"/>
        <v>1899</v>
      </c>
      <c r="CB35" s="414">
        <f t="shared" si="9"/>
        <v>1925</v>
      </c>
      <c r="CC35" s="414">
        <f t="shared" si="9"/>
        <v>1941</v>
      </c>
      <c r="CD35" s="414">
        <f t="shared" si="9"/>
        <v>1953</v>
      </c>
      <c r="CE35" s="414">
        <f t="shared" si="9"/>
        <v>2021</v>
      </c>
      <c r="CF35" s="414">
        <f t="shared" si="9"/>
        <v>2040</v>
      </c>
      <c r="CG35" s="414">
        <f t="shared" si="9"/>
        <v>2059</v>
      </c>
      <c r="CH35" s="414">
        <f t="shared" si="9"/>
        <v>2118</v>
      </c>
      <c r="CI35" s="414">
        <f t="shared" si="9"/>
        <v>2133</v>
      </c>
      <c r="CJ35" s="414">
        <f t="shared" si="9"/>
        <v>2146</v>
      </c>
      <c r="CK35" s="414">
        <f t="shared" si="9"/>
        <v>2147</v>
      </c>
      <c r="CL35" s="414">
        <f t="shared" si="9"/>
        <v>2150</v>
      </c>
      <c r="CM35" s="414">
        <f t="shared" si="9"/>
        <v>2155</v>
      </c>
      <c r="CN35" s="414">
        <f t="shared" si="9"/>
        <v>2188</v>
      </c>
      <c r="CO35" s="414">
        <f t="shared" si="9"/>
        <v>2206</v>
      </c>
      <c r="CP35" s="414">
        <f t="shared" si="9"/>
        <v>2216</v>
      </c>
      <c r="CQ35" s="414">
        <f t="shared" si="9"/>
        <v>2219</v>
      </c>
      <c r="CR35" s="414">
        <f t="shared" si="9"/>
        <v>2259</v>
      </c>
      <c r="CS35" s="414">
        <f t="shared" si="9"/>
        <v>2273</v>
      </c>
      <c r="CT35" s="414">
        <f t="shared" si="9"/>
        <v>2286</v>
      </c>
      <c r="CU35" s="414">
        <f t="shared" si="9"/>
        <v>2300</v>
      </c>
      <c r="CV35" s="414">
        <f t="shared" si="9"/>
        <v>2306</v>
      </c>
      <c r="CW35" s="414">
        <f t="shared" si="9"/>
        <v>2333</v>
      </c>
      <c r="CX35" s="414">
        <f t="shared" si="9"/>
        <v>2345</v>
      </c>
      <c r="CY35" s="414">
        <f t="shared" si="9"/>
        <v>2369</v>
      </c>
      <c r="CZ35" s="414">
        <f t="shared" si="9"/>
        <v>2383</v>
      </c>
      <c r="DA35" s="414">
        <f t="shared" si="9"/>
        <v>2400</v>
      </c>
      <c r="DB35" s="414">
        <f t="shared" si="9"/>
        <v>2408</v>
      </c>
      <c r="DC35" s="414">
        <f t="shared" si="9"/>
        <v>2420</v>
      </c>
      <c r="DD35" s="414">
        <f t="shared" si="9"/>
        <v>2429</v>
      </c>
      <c r="DE35" s="414">
        <f t="shared" si="9"/>
        <v>2440</v>
      </c>
      <c r="DF35" s="414">
        <f t="shared" si="9"/>
        <v>2448</v>
      </c>
      <c r="DG35" s="414">
        <f t="shared" si="9"/>
        <v>2455</v>
      </c>
      <c r="DH35" s="414">
        <f t="shared" si="9"/>
        <v>2474</v>
      </c>
      <c r="DI35" s="414">
        <f t="shared" si="9"/>
        <v>2501</v>
      </c>
      <c r="DJ35" s="414">
        <f t="shared" si="9"/>
        <v>2518</v>
      </c>
      <c r="DK35" s="414">
        <f t="shared" si="9"/>
        <v>2527</v>
      </c>
      <c r="DL35" s="414">
        <f t="shared" si="9"/>
        <v>2562</v>
      </c>
      <c r="DM35" s="414">
        <f t="shared" si="9"/>
        <v>2610</v>
      </c>
      <c r="DN35" s="414">
        <f t="shared" si="9"/>
        <v>2612</v>
      </c>
      <c r="DO35" s="414">
        <f t="shared" si="9"/>
        <v>2643</v>
      </c>
      <c r="DP35" s="414">
        <f t="shared" si="9"/>
        <v>2669</v>
      </c>
      <c r="DQ35" s="414">
        <f t="shared" si="9"/>
        <v>2776</v>
      </c>
      <c r="DR35" s="414">
        <f t="shared" si="9"/>
        <v>2804</v>
      </c>
      <c r="DS35" s="414">
        <f t="shared" si="9"/>
        <v>2850</v>
      </c>
      <c r="DT35" s="414">
        <f t="shared" si="9"/>
        <v>2907</v>
      </c>
      <c r="DU35" s="414">
        <f t="shared" si="9"/>
        <v>2942</v>
      </c>
      <c r="DV35" s="414">
        <f t="shared" si="9"/>
        <v>2950</v>
      </c>
      <c r="DW35" s="414">
        <f t="shared" si="9"/>
        <v>3025</v>
      </c>
      <c r="DX35" s="414">
        <f t="shared" si="9"/>
        <v>3048</v>
      </c>
      <c r="DY35" s="414">
        <f t="shared" si="9"/>
        <v>3076</v>
      </c>
      <c r="DZ35" s="414">
        <f t="shared" si="9"/>
        <v>3093</v>
      </c>
      <c r="EA35" s="414">
        <f t="shared" si="9"/>
        <v>3136</v>
      </c>
      <c r="EB35" s="414">
        <f t="shared" si="9"/>
        <v>3230</v>
      </c>
      <c r="EC35" s="414">
        <f t="shared" si="9"/>
        <v>3250</v>
      </c>
      <c r="ED35" s="414">
        <f t="shared" si="9"/>
        <v>3302</v>
      </c>
      <c r="EE35" s="414">
        <f t="shared" si="9"/>
        <v>3322</v>
      </c>
      <c r="EF35" s="414">
        <f t="shared" si="9"/>
        <v>3342</v>
      </c>
      <c r="EG35" s="414">
        <f t="shared" si="9"/>
        <v>3388</v>
      </c>
      <c r="EH35" s="414">
        <f t="shared" si="9"/>
        <v>3398</v>
      </c>
      <c r="EI35" s="414">
        <f t="shared" si="9"/>
        <v>3419</v>
      </c>
      <c r="EJ35" s="414">
        <f t="shared" si="9"/>
        <v>3453</v>
      </c>
      <c r="EK35" s="414">
        <f t="shared" si="9"/>
        <v>3476</v>
      </c>
      <c r="EL35" s="414">
        <f t="shared" si="9"/>
        <v>3498</v>
      </c>
      <c r="EM35" s="414">
        <f t="shared" si="9"/>
        <v>3513</v>
      </c>
      <c r="EN35" s="414">
        <f t="shared" si="9"/>
        <v>3526</v>
      </c>
      <c r="EO35" s="414">
        <f t="shared" si="9"/>
        <v>3560</v>
      </c>
      <c r="EP35" s="414">
        <f t="shared" si="9"/>
        <v>3584</v>
      </c>
      <c r="EQ35" s="414">
        <f t="shared" si="9"/>
        <v>3596</v>
      </c>
      <c r="ER35" s="414">
        <f t="shared" si="9"/>
        <v>3641</v>
      </c>
      <c r="ES35" s="414">
        <f t="shared" si="9"/>
        <v>3655</v>
      </c>
      <c r="ET35" s="414">
        <f t="shared" si="9"/>
        <v>3682</v>
      </c>
      <c r="EU35" s="414">
        <f t="shared" si="9"/>
        <v>3741</v>
      </c>
      <c r="EV35" s="414">
        <f t="shared" si="9"/>
        <v>3780</v>
      </c>
      <c r="EW35" s="414">
        <f t="shared" si="9"/>
        <v>3852</v>
      </c>
      <c r="EX35" s="414">
        <f t="shared" si="9"/>
        <v>3950</v>
      </c>
      <c r="EY35" s="414">
        <f t="shared" si="9"/>
        <v>4044</v>
      </c>
      <c r="EZ35" s="414">
        <f t="shared" si="9"/>
        <v>4141</v>
      </c>
      <c r="FA35" s="414">
        <f t="shared" si="9"/>
        <v>4230</v>
      </c>
      <c r="FB35" s="414">
        <f t="shared" si="9"/>
        <v>4276</v>
      </c>
      <c r="FC35" s="414">
        <f t="shared" si="9"/>
        <v>4330</v>
      </c>
      <c r="FD35" s="414">
        <f t="shared" si="9"/>
        <v>4393</v>
      </c>
      <c r="FE35" s="414">
        <f t="shared" si="9"/>
        <v>4457</v>
      </c>
      <c r="FF35" s="414">
        <f t="shared" si="9"/>
        <v>4495</v>
      </c>
      <c r="FG35" s="414">
        <f t="shared" si="9"/>
        <v>4534</v>
      </c>
      <c r="FH35" s="414">
        <f t="shared" si="9"/>
        <v>4588</v>
      </c>
      <c r="FI35" s="414">
        <f t="shared" si="9"/>
        <v>4631</v>
      </c>
      <c r="FJ35" s="414">
        <f t="shared" si="9"/>
        <v>4693</v>
      </c>
      <c r="FK35" s="414">
        <f t="shared" si="9"/>
        <v>4743</v>
      </c>
      <c r="FL35" s="414">
        <f t="shared" si="9"/>
        <v>4773</v>
      </c>
      <c r="FM35" s="414">
        <f t="shared" si="9"/>
        <v>4815</v>
      </c>
      <c r="FN35" s="414">
        <f t="shared" si="9"/>
        <v>4858</v>
      </c>
      <c r="FO35" s="414">
        <f t="shared" si="9"/>
        <v>4938</v>
      </c>
      <c r="FP35" s="414">
        <f t="shared" si="9"/>
        <v>5015</v>
      </c>
      <c r="FQ35" s="414">
        <f t="shared" si="9"/>
        <v>5096</v>
      </c>
      <c r="FR35" s="414">
        <f t="shared" si="9"/>
        <v>5142</v>
      </c>
      <c r="FS35" s="414">
        <f t="shared" si="9"/>
        <v>5195</v>
      </c>
      <c r="FT35" s="414">
        <f t="shared" si="9"/>
        <v>5227</v>
      </c>
      <c r="FU35" s="414">
        <f t="shared" si="9"/>
        <v>5321</v>
      </c>
      <c r="FV35" s="414">
        <f t="shared" si="9"/>
        <v>5413</v>
      </c>
      <c r="FW35" s="414">
        <f t="shared" si="9"/>
        <v>5505</v>
      </c>
      <c r="FX35" s="414">
        <f t="shared" si="9"/>
        <v>5601</v>
      </c>
      <c r="FY35" s="414">
        <f t="shared" si="9"/>
        <v>5669</v>
      </c>
      <c r="FZ35" s="414">
        <f t="shared" si="9"/>
        <v>5699</v>
      </c>
      <c r="GA35" s="414">
        <f t="shared" si="9"/>
        <v>5729</v>
      </c>
      <c r="GB35" s="414">
        <f t="shared" si="9"/>
        <v>5782</v>
      </c>
      <c r="GC35" s="414">
        <f t="shared" si="9"/>
        <v>5830</v>
      </c>
      <c r="GD35" s="414">
        <f t="shared" si="9"/>
        <v>5923</v>
      </c>
      <c r="GE35" s="414">
        <f t="shared" si="9"/>
        <v>5982</v>
      </c>
      <c r="GF35" s="414">
        <f t="shared" si="9"/>
        <v>6017</v>
      </c>
      <c r="GG35" s="414">
        <f t="shared" si="9"/>
        <v>6038</v>
      </c>
      <c r="GH35" s="414">
        <f t="shared" si="9"/>
        <v>6069</v>
      </c>
      <c r="GI35" s="414">
        <f t="shared" si="9"/>
        <v>6097</v>
      </c>
      <c r="GJ35" s="414">
        <f t="shared" si="9"/>
        <v>6173</v>
      </c>
      <c r="GK35" s="414">
        <f t="shared" si="9"/>
        <v>6230</v>
      </c>
      <c r="GL35" s="414">
        <f t="shared" si="9"/>
        <v>6280</v>
      </c>
      <c r="GM35" s="414">
        <f t="shared" si="9"/>
        <v>6353</v>
      </c>
      <c r="GN35" s="414">
        <f t="shared" si="9"/>
        <v>6376</v>
      </c>
      <c r="GO35" s="414">
        <f t="shared" si="9"/>
        <v>6404</v>
      </c>
      <c r="GP35" s="414">
        <f t="shared" si="9"/>
        <v>6424</v>
      </c>
      <c r="GQ35" s="414">
        <f t="shared" si="9"/>
        <v>6498</v>
      </c>
      <c r="GR35" s="414">
        <f t="shared" si="9"/>
        <v>6573</v>
      </c>
      <c r="GS35" s="414">
        <f t="shared" si="9"/>
        <v>6667</v>
      </c>
      <c r="GT35" s="414">
        <f t="shared" si="9"/>
        <v>6790</v>
      </c>
      <c r="GU35" s="414">
        <f t="shared" si="9"/>
        <v>6842</v>
      </c>
      <c r="GV35" s="414">
        <f t="shared" si="9"/>
        <v>6878</v>
      </c>
      <c r="GW35" s="414">
        <f t="shared" si="9"/>
        <v>6954</v>
      </c>
      <c r="GX35" s="414">
        <f t="shared" si="9"/>
        <v>7038</v>
      </c>
      <c r="GY35" s="414">
        <f t="shared" si="9"/>
        <v>7122</v>
      </c>
      <c r="GZ35" s="414">
        <f t="shared" si="9"/>
        <v>7289</v>
      </c>
      <c r="HA35" s="414">
        <f t="shared" si="9"/>
        <v>7391</v>
      </c>
      <c r="HB35" s="414">
        <f t="shared" si="9"/>
        <v>7591</v>
      </c>
      <c r="HC35" s="414">
        <f t="shared" si="9"/>
        <v>7672</v>
      </c>
      <c r="HD35" s="414">
        <f t="shared" si="9"/>
        <v>7812</v>
      </c>
      <c r="HE35" s="414">
        <f t="shared" si="9"/>
        <v>7985</v>
      </c>
      <c r="HF35" s="414">
        <f t="shared" si="9"/>
        <v>8181</v>
      </c>
      <c r="HG35" s="414">
        <f t="shared" si="9"/>
        <v>8405</v>
      </c>
      <c r="HH35" s="414">
        <f t="shared" si="9"/>
        <v>8573</v>
      </c>
      <c r="HI35" s="414">
        <f t="shared" si="9"/>
        <v>8753</v>
      </c>
      <c r="HJ35" s="414">
        <f t="shared" si="9"/>
        <v>8859</v>
      </c>
      <c r="HK35" s="414">
        <f t="shared" si="9"/>
        <v>9101</v>
      </c>
      <c r="HL35" s="414">
        <f t="shared" si="9"/>
        <v>9606</v>
      </c>
      <c r="HM35" s="414">
        <f t="shared" si="9"/>
        <v>10042</v>
      </c>
      <c r="HN35" s="414">
        <f t="shared" si="9"/>
        <v>10402</v>
      </c>
      <c r="HO35" s="414">
        <f t="shared" si="9"/>
        <v>10782</v>
      </c>
      <c r="HP35" s="414">
        <f t="shared" si="9"/>
        <v>11312</v>
      </c>
      <c r="HQ35" s="414">
        <f t="shared" si="9"/>
        <v>11646</v>
      </c>
      <c r="HR35" s="414">
        <f t="shared" si="9"/>
        <v>12154</v>
      </c>
      <c r="HS35" s="461"/>
      <c r="HT35" s="412"/>
      <c r="HU35" s="412"/>
      <c r="HV35" s="412"/>
      <c r="HW35" s="412"/>
      <c r="HX35" s="412"/>
      <c r="HY35" s="412"/>
      <c r="HZ35" s="412"/>
      <c r="IA35" s="412"/>
      <c r="IB35" s="412"/>
      <c r="IC35" s="412"/>
    </row>
    <row r="36">
      <c r="A36" s="453" t="s">
        <v>85</v>
      </c>
      <c r="B36" s="413">
        <f t="shared" si="6"/>
        <v>0</v>
      </c>
      <c r="C36" s="414">
        <f t="shared" ref="C36:HR36" si="10">B36+C13</f>
        <v>0</v>
      </c>
      <c r="D36" s="414">
        <f t="shared" si="10"/>
        <v>0</v>
      </c>
      <c r="E36" s="414">
        <f t="shared" si="10"/>
        <v>0</v>
      </c>
      <c r="F36" s="414">
        <f t="shared" si="10"/>
        <v>0</v>
      </c>
      <c r="G36" s="414">
        <f t="shared" si="10"/>
        <v>0</v>
      </c>
      <c r="H36" s="414">
        <f t="shared" si="10"/>
        <v>0</v>
      </c>
      <c r="I36" s="462">
        <f t="shared" si="10"/>
        <v>1</v>
      </c>
      <c r="J36" s="414">
        <f t="shared" si="10"/>
        <v>2</v>
      </c>
      <c r="K36" s="414">
        <f t="shared" si="10"/>
        <v>5</v>
      </c>
      <c r="L36" s="414">
        <f t="shared" si="10"/>
        <v>15</v>
      </c>
      <c r="M36" s="414">
        <f t="shared" si="10"/>
        <v>19</v>
      </c>
      <c r="N36" s="414">
        <f t="shared" si="10"/>
        <v>31</v>
      </c>
      <c r="O36" s="414">
        <f t="shared" si="10"/>
        <v>42</v>
      </c>
      <c r="P36" s="414">
        <f t="shared" si="10"/>
        <v>42</v>
      </c>
      <c r="Q36" s="414">
        <f t="shared" si="10"/>
        <v>48</v>
      </c>
      <c r="R36" s="414">
        <f t="shared" si="10"/>
        <v>57</v>
      </c>
      <c r="S36" s="414">
        <f t="shared" si="10"/>
        <v>91</v>
      </c>
      <c r="T36" s="414">
        <f t="shared" si="10"/>
        <v>106</v>
      </c>
      <c r="U36" s="414">
        <f t="shared" si="10"/>
        <v>111</v>
      </c>
      <c r="V36" s="414">
        <f t="shared" si="10"/>
        <v>129</v>
      </c>
      <c r="W36" s="414">
        <f t="shared" si="10"/>
        <v>144</v>
      </c>
      <c r="X36" s="414">
        <f t="shared" si="10"/>
        <v>158</v>
      </c>
      <c r="Y36" s="414">
        <f t="shared" si="10"/>
        <v>168</v>
      </c>
      <c r="Z36" s="414">
        <f t="shared" si="10"/>
        <v>182</v>
      </c>
      <c r="AA36" s="414">
        <f t="shared" si="10"/>
        <v>190</v>
      </c>
      <c r="AB36" s="414">
        <f t="shared" si="10"/>
        <v>202</v>
      </c>
      <c r="AC36" s="414">
        <f t="shared" si="10"/>
        <v>208</v>
      </c>
      <c r="AD36" s="414">
        <f t="shared" si="10"/>
        <v>221</v>
      </c>
      <c r="AE36" s="414">
        <f t="shared" si="10"/>
        <v>236</v>
      </c>
      <c r="AF36" s="414">
        <f t="shared" si="10"/>
        <v>248</v>
      </c>
      <c r="AG36" s="414">
        <f t="shared" si="10"/>
        <v>259</v>
      </c>
      <c r="AH36" s="414">
        <f t="shared" si="10"/>
        <v>326</v>
      </c>
      <c r="AI36" s="414">
        <f t="shared" si="10"/>
        <v>340</v>
      </c>
      <c r="AJ36" s="414">
        <f t="shared" si="10"/>
        <v>358</v>
      </c>
      <c r="AK36" s="414">
        <f t="shared" si="10"/>
        <v>400</v>
      </c>
      <c r="AL36" s="414">
        <f t="shared" si="10"/>
        <v>432</v>
      </c>
      <c r="AM36" s="414">
        <f t="shared" si="10"/>
        <v>463</v>
      </c>
      <c r="AN36" s="414">
        <f t="shared" si="10"/>
        <v>492</v>
      </c>
      <c r="AO36" s="414">
        <f t="shared" si="10"/>
        <v>529</v>
      </c>
      <c r="AP36" s="414">
        <f t="shared" si="10"/>
        <v>551</v>
      </c>
      <c r="AQ36" s="414">
        <f t="shared" si="10"/>
        <v>567</v>
      </c>
      <c r="AR36" s="414">
        <f t="shared" si="10"/>
        <v>572</v>
      </c>
      <c r="AS36" s="414">
        <f t="shared" si="10"/>
        <v>590</v>
      </c>
      <c r="AT36" s="414">
        <f t="shared" si="10"/>
        <v>607</v>
      </c>
      <c r="AU36" s="414">
        <f t="shared" si="10"/>
        <v>640</v>
      </c>
      <c r="AV36" s="414">
        <f t="shared" si="10"/>
        <v>660</v>
      </c>
      <c r="AW36" s="414">
        <f t="shared" si="10"/>
        <v>682</v>
      </c>
      <c r="AX36" s="414">
        <f t="shared" si="10"/>
        <v>695</v>
      </c>
      <c r="AY36" s="414">
        <f t="shared" si="10"/>
        <v>765</v>
      </c>
      <c r="AZ36" s="414">
        <f t="shared" si="10"/>
        <v>781</v>
      </c>
      <c r="BA36" s="414">
        <f t="shared" si="10"/>
        <v>813</v>
      </c>
      <c r="BB36" s="414">
        <f t="shared" si="10"/>
        <v>836</v>
      </c>
      <c r="BC36" s="414">
        <f t="shared" si="10"/>
        <v>855</v>
      </c>
      <c r="BD36" s="414">
        <f t="shared" si="10"/>
        <v>890</v>
      </c>
      <c r="BE36" s="414">
        <f t="shared" si="10"/>
        <v>904</v>
      </c>
      <c r="BF36" s="414">
        <f t="shared" si="10"/>
        <v>936</v>
      </c>
      <c r="BG36" s="414">
        <f t="shared" si="10"/>
        <v>954</v>
      </c>
      <c r="BH36" s="414">
        <f t="shared" si="10"/>
        <v>972</v>
      </c>
      <c r="BI36" s="414">
        <f t="shared" si="10"/>
        <v>1006</v>
      </c>
      <c r="BJ36" s="414">
        <f t="shared" si="10"/>
        <v>1049</v>
      </c>
      <c r="BK36" s="414">
        <f t="shared" si="10"/>
        <v>1068</v>
      </c>
      <c r="BL36" s="414">
        <f t="shared" si="10"/>
        <v>1071</v>
      </c>
      <c r="BM36" s="414">
        <f t="shared" si="10"/>
        <v>1098</v>
      </c>
      <c r="BN36" s="414">
        <f t="shared" si="10"/>
        <v>1136</v>
      </c>
      <c r="BO36" s="414">
        <f t="shared" si="10"/>
        <v>1147</v>
      </c>
      <c r="BP36" s="414">
        <f t="shared" si="10"/>
        <v>1163</v>
      </c>
      <c r="BQ36" s="414">
        <f t="shared" si="10"/>
        <v>1175</v>
      </c>
      <c r="BR36" s="414">
        <f t="shared" si="10"/>
        <v>1185</v>
      </c>
      <c r="BS36" s="414">
        <f t="shared" si="10"/>
        <v>1198</v>
      </c>
      <c r="BT36" s="414">
        <f t="shared" si="10"/>
        <v>1209</v>
      </c>
      <c r="BU36" s="414">
        <f t="shared" si="10"/>
        <v>1216</v>
      </c>
      <c r="BV36" s="414">
        <f t="shared" si="10"/>
        <v>1224</v>
      </c>
      <c r="BW36" s="414">
        <f t="shared" si="10"/>
        <v>1231</v>
      </c>
      <c r="BX36" s="414">
        <f t="shared" si="10"/>
        <v>1237</v>
      </c>
      <c r="BY36" s="414">
        <f t="shared" si="10"/>
        <v>1248</v>
      </c>
      <c r="BZ36" s="414">
        <f t="shared" si="10"/>
        <v>1254</v>
      </c>
      <c r="CA36" s="414">
        <f t="shared" si="10"/>
        <v>1270</v>
      </c>
      <c r="CB36" s="414">
        <f t="shared" si="10"/>
        <v>1276</v>
      </c>
      <c r="CC36" s="414">
        <f t="shared" si="10"/>
        <v>1309</v>
      </c>
      <c r="CD36" s="414">
        <f t="shared" si="10"/>
        <v>1321</v>
      </c>
      <c r="CE36" s="414">
        <f t="shared" si="10"/>
        <v>1344</v>
      </c>
      <c r="CF36" s="414">
        <f t="shared" si="10"/>
        <v>1359</v>
      </c>
      <c r="CG36" s="414">
        <f t="shared" si="10"/>
        <v>1381</v>
      </c>
      <c r="CH36" s="414">
        <f t="shared" si="10"/>
        <v>1409</v>
      </c>
      <c r="CI36" s="414">
        <f t="shared" si="10"/>
        <v>1455</v>
      </c>
      <c r="CJ36" s="414">
        <f t="shared" si="10"/>
        <v>1485</v>
      </c>
      <c r="CK36" s="414">
        <f t="shared" si="10"/>
        <v>1520</v>
      </c>
      <c r="CL36" s="414">
        <f t="shared" si="10"/>
        <v>1550</v>
      </c>
      <c r="CM36" s="414">
        <f t="shared" si="10"/>
        <v>1602</v>
      </c>
      <c r="CN36" s="414">
        <f t="shared" si="10"/>
        <v>1610</v>
      </c>
      <c r="CO36" s="414">
        <f t="shared" si="10"/>
        <v>1664</v>
      </c>
      <c r="CP36" s="414">
        <f t="shared" si="10"/>
        <v>1776</v>
      </c>
      <c r="CQ36" s="414">
        <f t="shared" si="10"/>
        <v>1823</v>
      </c>
      <c r="CR36" s="414">
        <f t="shared" si="10"/>
        <v>1885</v>
      </c>
      <c r="CS36" s="414">
        <f t="shared" si="10"/>
        <v>2004</v>
      </c>
      <c r="CT36" s="414">
        <f t="shared" si="10"/>
        <v>2081</v>
      </c>
      <c r="CU36" s="414">
        <f t="shared" si="10"/>
        <v>2126</v>
      </c>
      <c r="CV36" s="414">
        <f t="shared" si="10"/>
        <v>2164</v>
      </c>
      <c r="CW36" s="414">
        <f t="shared" si="10"/>
        <v>2237</v>
      </c>
      <c r="CX36" s="414">
        <f t="shared" si="10"/>
        <v>2327</v>
      </c>
      <c r="CY36" s="414">
        <f t="shared" si="10"/>
        <v>2364</v>
      </c>
      <c r="CZ36" s="414">
        <f t="shared" si="10"/>
        <v>2403</v>
      </c>
      <c r="DA36" s="414">
        <f t="shared" si="10"/>
        <v>2476</v>
      </c>
      <c r="DB36" s="414">
        <f t="shared" si="10"/>
        <v>2538</v>
      </c>
      <c r="DC36" s="414">
        <f t="shared" si="10"/>
        <v>2602</v>
      </c>
      <c r="DD36" s="414">
        <f t="shared" si="10"/>
        <v>2677</v>
      </c>
      <c r="DE36" s="414">
        <f t="shared" si="10"/>
        <v>2740</v>
      </c>
      <c r="DF36" s="414">
        <f t="shared" si="10"/>
        <v>2784</v>
      </c>
      <c r="DG36" s="414">
        <f t="shared" si="10"/>
        <v>2827</v>
      </c>
      <c r="DH36" s="414">
        <f t="shared" si="10"/>
        <v>2875</v>
      </c>
      <c r="DI36" s="414">
        <f t="shared" si="10"/>
        <v>2915</v>
      </c>
      <c r="DJ36" s="414">
        <f t="shared" si="10"/>
        <v>2954</v>
      </c>
      <c r="DK36" s="414">
        <f t="shared" si="10"/>
        <v>2988</v>
      </c>
      <c r="DL36" s="414">
        <f t="shared" si="10"/>
        <v>3008</v>
      </c>
      <c r="DM36" s="414">
        <f t="shared" si="10"/>
        <v>3057</v>
      </c>
      <c r="DN36" s="414">
        <f t="shared" si="10"/>
        <v>3083</v>
      </c>
      <c r="DO36" s="414">
        <f t="shared" si="10"/>
        <v>3104</v>
      </c>
      <c r="DP36" s="414">
        <f t="shared" si="10"/>
        <v>3121</v>
      </c>
      <c r="DQ36" s="414">
        <f t="shared" si="10"/>
        <v>3131</v>
      </c>
      <c r="DR36" s="414">
        <f t="shared" si="10"/>
        <v>3183</v>
      </c>
      <c r="DS36" s="414">
        <f t="shared" si="10"/>
        <v>3207</v>
      </c>
      <c r="DT36" s="414">
        <f t="shared" si="10"/>
        <v>3228</v>
      </c>
      <c r="DU36" s="414">
        <f t="shared" si="10"/>
        <v>3244</v>
      </c>
      <c r="DV36" s="414">
        <f t="shared" si="10"/>
        <v>3275</v>
      </c>
      <c r="DW36" s="414">
        <f t="shared" si="10"/>
        <v>3284</v>
      </c>
      <c r="DX36" s="414">
        <f t="shared" si="10"/>
        <v>3316</v>
      </c>
      <c r="DY36" s="414">
        <f t="shared" si="10"/>
        <v>3338</v>
      </c>
      <c r="DZ36" s="414">
        <f t="shared" si="10"/>
        <v>3354</v>
      </c>
      <c r="EA36" s="414">
        <f t="shared" si="10"/>
        <v>3388</v>
      </c>
      <c r="EB36" s="414">
        <f t="shared" si="10"/>
        <v>3417</v>
      </c>
      <c r="EC36" s="414">
        <f t="shared" si="10"/>
        <v>3435</v>
      </c>
      <c r="ED36" s="414">
        <f t="shared" si="10"/>
        <v>3454</v>
      </c>
      <c r="EE36" s="414">
        <f t="shared" si="10"/>
        <v>3485</v>
      </c>
      <c r="EF36" s="414">
        <f t="shared" si="10"/>
        <v>3523</v>
      </c>
      <c r="EG36" s="414">
        <f t="shared" si="10"/>
        <v>3553</v>
      </c>
      <c r="EH36" s="414">
        <f t="shared" si="10"/>
        <v>3575</v>
      </c>
      <c r="EI36" s="414">
        <f t="shared" si="10"/>
        <v>3611</v>
      </c>
      <c r="EJ36" s="414">
        <f t="shared" si="10"/>
        <v>3627</v>
      </c>
      <c r="EK36" s="414">
        <f t="shared" si="10"/>
        <v>3654</v>
      </c>
      <c r="EL36" s="414">
        <f t="shared" si="10"/>
        <v>3687</v>
      </c>
      <c r="EM36" s="414">
        <f t="shared" si="10"/>
        <v>3720</v>
      </c>
      <c r="EN36" s="414">
        <f t="shared" si="10"/>
        <v>3749</v>
      </c>
      <c r="EO36" s="414">
        <f t="shared" si="10"/>
        <v>3781</v>
      </c>
      <c r="EP36" s="414">
        <f t="shared" si="10"/>
        <v>3803</v>
      </c>
      <c r="EQ36" s="414">
        <f t="shared" si="10"/>
        <v>3821</v>
      </c>
      <c r="ER36" s="414">
        <f t="shared" si="10"/>
        <v>3850</v>
      </c>
      <c r="ES36" s="414">
        <f t="shared" si="10"/>
        <v>3880</v>
      </c>
      <c r="ET36" s="414">
        <f t="shared" si="10"/>
        <v>3947</v>
      </c>
      <c r="EU36" s="414">
        <f t="shared" si="10"/>
        <v>3977</v>
      </c>
      <c r="EV36" s="414">
        <f t="shared" si="10"/>
        <v>4019</v>
      </c>
      <c r="EW36" s="414">
        <f t="shared" si="10"/>
        <v>4032</v>
      </c>
      <c r="EX36" s="414">
        <f t="shared" si="10"/>
        <v>4052</v>
      </c>
      <c r="EY36" s="414">
        <f t="shared" si="10"/>
        <v>4091</v>
      </c>
      <c r="EZ36" s="414">
        <f t="shared" si="10"/>
        <v>4128</v>
      </c>
      <c r="FA36" s="414">
        <f t="shared" si="10"/>
        <v>4167</v>
      </c>
      <c r="FB36" s="414">
        <f t="shared" si="10"/>
        <v>4213</v>
      </c>
      <c r="FC36" s="414">
        <f t="shared" si="10"/>
        <v>4244</v>
      </c>
      <c r="FD36" s="414">
        <f t="shared" si="10"/>
        <v>4266</v>
      </c>
      <c r="FE36" s="414">
        <f t="shared" si="10"/>
        <v>4297</v>
      </c>
      <c r="FF36" s="414">
        <f t="shared" si="10"/>
        <v>4348</v>
      </c>
      <c r="FG36" s="414">
        <f t="shared" si="10"/>
        <v>4391</v>
      </c>
      <c r="FH36" s="414">
        <f t="shared" si="10"/>
        <v>4430</v>
      </c>
      <c r="FI36" s="414">
        <f t="shared" si="10"/>
        <v>4484</v>
      </c>
      <c r="FJ36" s="414">
        <f t="shared" si="10"/>
        <v>4526</v>
      </c>
      <c r="FK36" s="414">
        <f t="shared" si="10"/>
        <v>4596</v>
      </c>
      <c r="FL36" s="414">
        <f t="shared" si="10"/>
        <v>4640</v>
      </c>
      <c r="FM36" s="414">
        <f t="shared" si="10"/>
        <v>4688</v>
      </c>
      <c r="FN36" s="414">
        <f t="shared" si="10"/>
        <v>4719</v>
      </c>
      <c r="FO36" s="414">
        <f t="shared" si="10"/>
        <v>4763</v>
      </c>
      <c r="FP36" s="414">
        <f t="shared" si="10"/>
        <v>4812</v>
      </c>
      <c r="FQ36" s="414">
        <f t="shared" si="10"/>
        <v>4885</v>
      </c>
      <c r="FR36" s="414">
        <f t="shared" si="10"/>
        <v>4952</v>
      </c>
      <c r="FS36" s="414">
        <f t="shared" si="10"/>
        <v>5023</v>
      </c>
      <c r="FT36" s="414">
        <f t="shared" si="10"/>
        <v>5073</v>
      </c>
      <c r="FU36" s="414">
        <f t="shared" si="10"/>
        <v>5107</v>
      </c>
      <c r="FV36" s="414">
        <f t="shared" si="10"/>
        <v>5154</v>
      </c>
      <c r="FW36" s="414">
        <f t="shared" si="10"/>
        <v>5193</v>
      </c>
      <c r="FX36" s="414">
        <f t="shared" si="10"/>
        <v>5227</v>
      </c>
      <c r="FY36" s="414">
        <f t="shared" si="10"/>
        <v>5260</v>
      </c>
      <c r="FZ36" s="414">
        <f t="shared" si="10"/>
        <v>5292</v>
      </c>
      <c r="GA36" s="414">
        <f t="shared" si="10"/>
        <v>5323</v>
      </c>
      <c r="GB36" s="414">
        <f t="shared" si="10"/>
        <v>5357</v>
      </c>
      <c r="GC36" s="414">
        <f t="shared" si="10"/>
        <v>5405</v>
      </c>
      <c r="GD36" s="414">
        <f t="shared" si="10"/>
        <v>5448</v>
      </c>
      <c r="GE36" s="414">
        <f t="shared" si="10"/>
        <v>5479</v>
      </c>
      <c r="GF36" s="414">
        <f t="shared" si="10"/>
        <v>5499</v>
      </c>
      <c r="GG36" s="414">
        <f t="shared" si="10"/>
        <v>5507</v>
      </c>
      <c r="GH36" s="414">
        <f t="shared" si="10"/>
        <v>5519</v>
      </c>
      <c r="GI36" s="414">
        <f t="shared" si="10"/>
        <v>5531</v>
      </c>
      <c r="GJ36" s="414">
        <f t="shared" si="10"/>
        <v>5544</v>
      </c>
      <c r="GK36" s="414">
        <f t="shared" si="10"/>
        <v>5572</v>
      </c>
      <c r="GL36" s="414">
        <f t="shared" si="10"/>
        <v>5609</v>
      </c>
      <c r="GM36" s="414">
        <f t="shared" si="10"/>
        <v>5627</v>
      </c>
      <c r="GN36" s="414">
        <f t="shared" si="10"/>
        <v>5651</v>
      </c>
      <c r="GO36" s="414">
        <f t="shared" si="10"/>
        <v>5668</v>
      </c>
      <c r="GP36" s="414">
        <f t="shared" si="10"/>
        <v>5699</v>
      </c>
      <c r="GQ36" s="414">
        <f t="shared" si="10"/>
        <v>5740</v>
      </c>
      <c r="GR36" s="414">
        <f t="shared" si="10"/>
        <v>5817</v>
      </c>
      <c r="GS36" s="414">
        <f t="shared" si="10"/>
        <v>5878</v>
      </c>
      <c r="GT36" s="414">
        <f t="shared" si="10"/>
        <v>5932</v>
      </c>
      <c r="GU36" s="414">
        <f t="shared" si="10"/>
        <v>6025</v>
      </c>
      <c r="GV36" s="414">
        <f t="shared" si="10"/>
        <v>6076</v>
      </c>
      <c r="GW36" s="414">
        <f t="shared" si="10"/>
        <v>6160</v>
      </c>
      <c r="GX36" s="414">
        <f t="shared" si="10"/>
        <v>6244</v>
      </c>
      <c r="GY36" s="414">
        <f t="shared" si="10"/>
        <v>6322</v>
      </c>
      <c r="GZ36" s="414">
        <f t="shared" si="10"/>
        <v>6426</v>
      </c>
      <c r="HA36" s="414">
        <f t="shared" si="10"/>
        <v>6512</v>
      </c>
      <c r="HB36" s="414">
        <f t="shared" si="10"/>
        <v>6569</v>
      </c>
      <c r="HC36" s="414">
        <f t="shared" si="10"/>
        <v>6661</v>
      </c>
      <c r="HD36" s="414">
        <f t="shared" si="10"/>
        <v>6748</v>
      </c>
      <c r="HE36" s="414">
        <f t="shared" si="10"/>
        <v>6865</v>
      </c>
      <c r="HF36" s="414">
        <f t="shared" si="10"/>
        <v>7005</v>
      </c>
      <c r="HG36" s="414">
        <f t="shared" si="10"/>
        <v>7157</v>
      </c>
      <c r="HH36" s="414">
        <f t="shared" si="10"/>
        <v>7284</v>
      </c>
      <c r="HI36" s="414">
        <f t="shared" si="10"/>
        <v>7410</v>
      </c>
      <c r="HJ36" s="414">
        <f t="shared" si="10"/>
        <v>7565</v>
      </c>
      <c r="HK36" s="414">
        <f t="shared" si="10"/>
        <v>7788</v>
      </c>
      <c r="HL36" s="414">
        <f t="shared" si="10"/>
        <v>8067</v>
      </c>
      <c r="HM36" s="414">
        <f t="shared" si="10"/>
        <v>8430</v>
      </c>
      <c r="HN36" s="414">
        <f t="shared" si="10"/>
        <v>8841</v>
      </c>
      <c r="HO36" s="414">
        <f t="shared" si="10"/>
        <v>9155</v>
      </c>
      <c r="HP36" s="414">
        <f t="shared" si="10"/>
        <v>9499</v>
      </c>
      <c r="HQ36" s="414">
        <f t="shared" si="10"/>
        <v>9848</v>
      </c>
      <c r="HR36" s="414">
        <f t="shared" si="10"/>
        <v>10253</v>
      </c>
      <c r="HS36" s="461"/>
      <c r="HT36" s="412"/>
      <c r="HU36" s="412"/>
      <c r="HV36" s="412"/>
      <c r="HW36" s="412"/>
      <c r="HX36" s="412"/>
      <c r="HY36" s="412"/>
      <c r="HZ36" s="412"/>
      <c r="IA36" s="412"/>
      <c r="IB36" s="412"/>
      <c r="IC36" s="412"/>
    </row>
    <row r="37">
      <c r="A37" s="453" t="s">
        <v>86</v>
      </c>
      <c r="B37" s="413">
        <f t="shared" si="6"/>
        <v>0</v>
      </c>
      <c r="C37" s="414">
        <f t="shared" ref="C37:HR37" si="11">B37+C14</f>
        <v>0</v>
      </c>
      <c r="D37" s="414">
        <f t="shared" si="11"/>
        <v>0</v>
      </c>
      <c r="E37" s="414">
        <f t="shared" si="11"/>
        <v>0</v>
      </c>
      <c r="F37" s="414">
        <f t="shared" si="11"/>
        <v>0</v>
      </c>
      <c r="G37" s="414">
        <f t="shared" si="11"/>
        <v>0</v>
      </c>
      <c r="H37" s="414">
        <f t="shared" si="11"/>
        <v>0</v>
      </c>
      <c r="I37" s="414">
        <f t="shared" si="11"/>
        <v>0</v>
      </c>
      <c r="J37" s="414">
        <f t="shared" si="11"/>
        <v>0</v>
      </c>
      <c r="K37" s="414">
        <f t="shared" si="11"/>
        <v>0</v>
      </c>
      <c r="L37" s="462">
        <f t="shared" si="11"/>
        <v>2</v>
      </c>
      <c r="M37" s="414">
        <f t="shared" si="11"/>
        <v>2</v>
      </c>
      <c r="N37" s="414">
        <f t="shared" si="11"/>
        <v>2</v>
      </c>
      <c r="O37" s="414">
        <f t="shared" si="11"/>
        <v>8</v>
      </c>
      <c r="P37" s="414">
        <f t="shared" si="11"/>
        <v>9</v>
      </c>
      <c r="Q37" s="414">
        <f t="shared" si="11"/>
        <v>9</v>
      </c>
      <c r="R37" s="414">
        <f t="shared" si="11"/>
        <v>10</v>
      </c>
      <c r="S37" s="414">
        <f t="shared" si="11"/>
        <v>14</v>
      </c>
      <c r="T37" s="414">
        <f t="shared" si="11"/>
        <v>17</v>
      </c>
      <c r="U37" s="414">
        <f t="shared" si="11"/>
        <v>21</v>
      </c>
      <c r="V37" s="414">
        <f t="shared" si="11"/>
        <v>22</v>
      </c>
      <c r="W37" s="414">
        <f t="shared" si="11"/>
        <v>22</v>
      </c>
      <c r="X37" s="414">
        <f t="shared" si="11"/>
        <v>28</v>
      </c>
      <c r="Y37" s="414">
        <f t="shared" si="11"/>
        <v>32</v>
      </c>
      <c r="Z37" s="414">
        <f t="shared" si="11"/>
        <v>36</v>
      </c>
      <c r="AA37" s="414">
        <f t="shared" si="11"/>
        <v>45</v>
      </c>
      <c r="AB37" s="414">
        <f t="shared" si="11"/>
        <v>48</v>
      </c>
      <c r="AC37" s="414">
        <f t="shared" si="11"/>
        <v>54</v>
      </c>
      <c r="AD37" s="414">
        <f t="shared" si="11"/>
        <v>60</v>
      </c>
      <c r="AE37" s="414">
        <f t="shared" si="11"/>
        <v>70</v>
      </c>
      <c r="AF37" s="414">
        <f t="shared" si="11"/>
        <v>82</v>
      </c>
      <c r="AG37" s="414">
        <f t="shared" si="11"/>
        <v>104</v>
      </c>
      <c r="AH37" s="414">
        <f t="shared" si="11"/>
        <v>117</v>
      </c>
      <c r="AI37" s="414">
        <f t="shared" si="11"/>
        <v>125</v>
      </c>
      <c r="AJ37" s="414">
        <f t="shared" si="11"/>
        <v>135</v>
      </c>
      <c r="AK37" s="414">
        <f t="shared" si="11"/>
        <v>143</v>
      </c>
      <c r="AL37" s="414">
        <f t="shared" si="11"/>
        <v>153</v>
      </c>
      <c r="AM37" s="414">
        <f t="shared" si="11"/>
        <v>157</v>
      </c>
      <c r="AN37" s="414">
        <f t="shared" si="11"/>
        <v>163</v>
      </c>
      <c r="AO37" s="414">
        <f t="shared" si="11"/>
        <v>171</v>
      </c>
      <c r="AP37" s="414">
        <f t="shared" si="11"/>
        <v>175</v>
      </c>
      <c r="AQ37" s="414">
        <f t="shared" si="11"/>
        <v>175</v>
      </c>
      <c r="AR37" s="414">
        <f t="shared" si="11"/>
        <v>179</v>
      </c>
      <c r="AS37" s="414">
        <f t="shared" si="11"/>
        <v>181</v>
      </c>
      <c r="AT37" s="414">
        <f t="shared" si="11"/>
        <v>185</v>
      </c>
      <c r="AU37" s="414">
        <f t="shared" si="11"/>
        <v>207</v>
      </c>
      <c r="AV37" s="414">
        <f t="shared" si="11"/>
        <v>209</v>
      </c>
      <c r="AW37" s="414">
        <f t="shared" si="11"/>
        <v>215</v>
      </c>
      <c r="AX37" s="414">
        <f t="shared" si="11"/>
        <v>219</v>
      </c>
      <c r="AY37" s="414">
        <f t="shared" si="11"/>
        <v>231</v>
      </c>
      <c r="AZ37" s="414">
        <f t="shared" si="11"/>
        <v>243</v>
      </c>
      <c r="BA37" s="414">
        <f t="shared" si="11"/>
        <v>257</v>
      </c>
      <c r="BB37" s="414">
        <f t="shared" si="11"/>
        <v>296</v>
      </c>
      <c r="BC37" s="414">
        <f t="shared" si="11"/>
        <v>346</v>
      </c>
      <c r="BD37" s="414">
        <f t="shared" si="11"/>
        <v>357</v>
      </c>
      <c r="BE37" s="414">
        <f t="shared" si="11"/>
        <v>394</v>
      </c>
      <c r="BF37" s="414">
        <f t="shared" si="11"/>
        <v>424</v>
      </c>
      <c r="BG37" s="414">
        <f t="shared" si="11"/>
        <v>428</v>
      </c>
      <c r="BH37" s="414">
        <f t="shared" si="11"/>
        <v>434</v>
      </c>
      <c r="BI37" s="414">
        <f t="shared" si="11"/>
        <v>440</v>
      </c>
      <c r="BJ37" s="414">
        <f t="shared" si="11"/>
        <v>444</v>
      </c>
      <c r="BK37" s="414">
        <f t="shared" si="11"/>
        <v>444</v>
      </c>
      <c r="BL37" s="414">
        <f t="shared" si="11"/>
        <v>451</v>
      </c>
      <c r="BM37" s="414">
        <f t="shared" si="11"/>
        <v>460</v>
      </c>
      <c r="BN37" s="414">
        <f t="shared" si="11"/>
        <v>468</v>
      </c>
      <c r="BO37" s="414">
        <f t="shared" si="11"/>
        <v>477</v>
      </c>
      <c r="BP37" s="414">
        <f t="shared" si="11"/>
        <v>478</v>
      </c>
      <c r="BQ37" s="414">
        <f t="shared" si="11"/>
        <v>481</v>
      </c>
      <c r="BR37" s="414">
        <f t="shared" si="11"/>
        <v>485</v>
      </c>
      <c r="BS37" s="414">
        <f t="shared" si="11"/>
        <v>489</v>
      </c>
      <c r="BT37" s="414">
        <f t="shared" si="11"/>
        <v>491</v>
      </c>
      <c r="BU37" s="414">
        <f t="shared" si="11"/>
        <v>492</v>
      </c>
      <c r="BV37" s="414">
        <f t="shared" si="11"/>
        <v>493</v>
      </c>
      <c r="BW37" s="414">
        <f t="shared" si="11"/>
        <v>500</v>
      </c>
      <c r="BX37" s="414">
        <f t="shared" si="11"/>
        <v>502</v>
      </c>
      <c r="BY37" s="414">
        <f t="shared" si="11"/>
        <v>502</v>
      </c>
      <c r="BZ37" s="414">
        <f t="shared" si="11"/>
        <v>503</v>
      </c>
      <c r="CA37" s="414">
        <f t="shared" si="11"/>
        <v>508</v>
      </c>
      <c r="CB37" s="414">
        <f t="shared" si="11"/>
        <v>513</v>
      </c>
      <c r="CC37" s="414">
        <f t="shared" si="11"/>
        <v>517</v>
      </c>
      <c r="CD37" s="414">
        <f t="shared" si="11"/>
        <v>527</v>
      </c>
      <c r="CE37" s="414">
        <f t="shared" si="11"/>
        <v>533</v>
      </c>
      <c r="CF37" s="414">
        <f t="shared" si="11"/>
        <v>540</v>
      </c>
      <c r="CG37" s="414">
        <f t="shared" si="11"/>
        <v>542</v>
      </c>
      <c r="CH37" s="414">
        <f t="shared" si="11"/>
        <v>546</v>
      </c>
      <c r="CI37" s="414">
        <f t="shared" si="11"/>
        <v>548</v>
      </c>
      <c r="CJ37" s="414">
        <f t="shared" si="11"/>
        <v>552</v>
      </c>
      <c r="CK37" s="414">
        <f t="shared" si="11"/>
        <v>552</v>
      </c>
      <c r="CL37" s="414">
        <f t="shared" si="11"/>
        <v>553</v>
      </c>
      <c r="CM37" s="414">
        <f t="shared" si="11"/>
        <v>558</v>
      </c>
      <c r="CN37" s="414">
        <f t="shared" si="11"/>
        <v>559</v>
      </c>
      <c r="CO37" s="414">
        <f t="shared" si="11"/>
        <v>559</v>
      </c>
      <c r="CP37" s="414">
        <f t="shared" si="11"/>
        <v>560</v>
      </c>
      <c r="CQ37" s="414">
        <f t="shared" si="11"/>
        <v>564</v>
      </c>
      <c r="CR37" s="414">
        <f t="shared" si="11"/>
        <v>568</v>
      </c>
      <c r="CS37" s="414">
        <f t="shared" si="11"/>
        <v>569</v>
      </c>
      <c r="CT37" s="414">
        <f t="shared" si="11"/>
        <v>569</v>
      </c>
      <c r="CU37" s="414">
        <f t="shared" si="11"/>
        <v>574</v>
      </c>
      <c r="CV37" s="414">
        <f t="shared" si="11"/>
        <v>579</v>
      </c>
      <c r="CW37" s="414">
        <f t="shared" si="11"/>
        <v>579</v>
      </c>
      <c r="CX37" s="414">
        <f t="shared" si="11"/>
        <v>581</v>
      </c>
      <c r="CY37" s="414">
        <f t="shared" si="11"/>
        <v>587</v>
      </c>
      <c r="CZ37" s="414">
        <f t="shared" si="11"/>
        <v>588</v>
      </c>
      <c r="DA37" s="414">
        <f t="shared" si="11"/>
        <v>588</v>
      </c>
      <c r="DB37" s="414">
        <f t="shared" si="11"/>
        <v>590</v>
      </c>
      <c r="DC37" s="414">
        <f t="shared" si="11"/>
        <v>596</v>
      </c>
      <c r="DD37" s="414">
        <f t="shared" si="11"/>
        <v>599</v>
      </c>
      <c r="DE37" s="414">
        <f t="shared" si="11"/>
        <v>601</v>
      </c>
      <c r="DF37" s="414">
        <f t="shared" si="11"/>
        <v>603</v>
      </c>
      <c r="DG37" s="414">
        <f t="shared" si="11"/>
        <v>615</v>
      </c>
      <c r="DH37" s="414">
        <f t="shared" si="11"/>
        <v>617</v>
      </c>
      <c r="DI37" s="414">
        <f t="shared" si="11"/>
        <v>636</v>
      </c>
      <c r="DJ37" s="414">
        <f t="shared" si="11"/>
        <v>643</v>
      </c>
      <c r="DK37" s="414">
        <f t="shared" si="11"/>
        <v>646</v>
      </c>
      <c r="DL37" s="414">
        <f t="shared" si="11"/>
        <v>649</v>
      </c>
      <c r="DM37" s="414">
        <f t="shared" si="11"/>
        <v>653</v>
      </c>
      <c r="DN37" s="414">
        <f t="shared" si="11"/>
        <v>657</v>
      </c>
      <c r="DO37" s="414">
        <f t="shared" si="11"/>
        <v>666</v>
      </c>
      <c r="DP37" s="414">
        <f t="shared" si="11"/>
        <v>667</v>
      </c>
      <c r="DQ37" s="414">
        <f t="shared" si="11"/>
        <v>667</v>
      </c>
      <c r="DR37" s="414">
        <f t="shared" si="11"/>
        <v>677</v>
      </c>
      <c r="DS37" s="414">
        <f t="shared" si="11"/>
        <v>681</v>
      </c>
      <c r="DT37" s="414">
        <f t="shared" si="11"/>
        <v>685</v>
      </c>
      <c r="DU37" s="414">
        <f t="shared" si="11"/>
        <v>687</v>
      </c>
      <c r="DV37" s="414">
        <f t="shared" si="11"/>
        <v>688</v>
      </c>
      <c r="DW37" s="414">
        <f t="shared" si="11"/>
        <v>690</v>
      </c>
      <c r="DX37" s="414">
        <f t="shared" si="11"/>
        <v>693</v>
      </c>
      <c r="DY37" s="414">
        <f t="shared" si="11"/>
        <v>693</v>
      </c>
      <c r="DZ37" s="414">
        <f t="shared" si="11"/>
        <v>702</v>
      </c>
      <c r="EA37" s="414">
        <f t="shared" si="11"/>
        <v>706</v>
      </c>
      <c r="EB37" s="414">
        <f t="shared" si="11"/>
        <v>711</v>
      </c>
      <c r="EC37" s="414">
        <f t="shared" si="11"/>
        <v>713</v>
      </c>
      <c r="ED37" s="414">
        <f t="shared" si="11"/>
        <v>715</v>
      </c>
      <c r="EE37" s="414">
        <f t="shared" si="11"/>
        <v>715</v>
      </c>
      <c r="EF37" s="414">
        <f t="shared" si="11"/>
        <v>718</v>
      </c>
      <c r="EG37" s="414">
        <f t="shared" si="11"/>
        <v>726</v>
      </c>
      <c r="EH37" s="414">
        <f t="shared" si="11"/>
        <v>741</v>
      </c>
      <c r="EI37" s="414">
        <f t="shared" si="11"/>
        <v>745</v>
      </c>
      <c r="EJ37" s="414">
        <f t="shared" si="11"/>
        <v>746</v>
      </c>
      <c r="EK37" s="414">
        <f t="shared" si="11"/>
        <v>761</v>
      </c>
      <c r="EL37" s="414">
        <f t="shared" si="11"/>
        <v>774</v>
      </c>
      <c r="EM37" s="414">
        <f t="shared" si="11"/>
        <v>778</v>
      </c>
      <c r="EN37" s="414">
        <f t="shared" si="11"/>
        <v>787</v>
      </c>
      <c r="EO37" s="414">
        <f t="shared" si="11"/>
        <v>810</v>
      </c>
      <c r="EP37" s="414">
        <f t="shared" si="11"/>
        <v>829</v>
      </c>
      <c r="EQ37" s="414">
        <f t="shared" si="11"/>
        <v>832</v>
      </c>
      <c r="ER37" s="414">
        <f t="shared" si="11"/>
        <v>847</v>
      </c>
      <c r="ES37" s="414">
        <f t="shared" si="11"/>
        <v>875</v>
      </c>
      <c r="ET37" s="414">
        <f t="shared" si="11"/>
        <v>887</v>
      </c>
      <c r="EU37" s="414">
        <f t="shared" si="11"/>
        <v>902</v>
      </c>
      <c r="EV37" s="414">
        <f t="shared" si="11"/>
        <v>919</v>
      </c>
      <c r="EW37" s="414">
        <f t="shared" si="11"/>
        <v>943</v>
      </c>
      <c r="EX37" s="414">
        <f t="shared" si="11"/>
        <v>963</v>
      </c>
      <c r="EY37" s="414">
        <f t="shared" si="11"/>
        <v>980</v>
      </c>
      <c r="EZ37" s="414">
        <f t="shared" si="11"/>
        <v>997</v>
      </c>
      <c r="FA37" s="414">
        <f t="shared" si="11"/>
        <v>1026</v>
      </c>
      <c r="FB37" s="414">
        <f t="shared" si="11"/>
        <v>1067</v>
      </c>
      <c r="FC37" s="414">
        <f t="shared" si="11"/>
        <v>1120</v>
      </c>
      <c r="FD37" s="414">
        <f t="shared" si="11"/>
        <v>1160</v>
      </c>
      <c r="FE37" s="414">
        <f t="shared" si="11"/>
        <v>1208</v>
      </c>
      <c r="FF37" s="414">
        <f t="shared" si="11"/>
        <v>1238</v>
      </c>
      <c r="FG37" s="414">
        <f t="shared" si="11"/>
        <v>1313</v>
      </c>
      <c r="FH37" s="414">
        <f t="shared" si="11"/>
        <v>1374</v>
      </c>
      <c r="FI37" s="414">
        <f t="shared" si="11"/>
        <v>1420</v>
      </c>
      <c r="FJ37" s="414">
        <f t="shared" si="11"/>
        <v>1489</v>
      </c>
      <c r="FK37" s="414">
        <f t="shared" si="11"/>
        <v>1574</v>
      </c>
      <c r="FL37" s="414">
        <f t="shared" si="11"/>
        <v>1626</v>
      </c>
      <c r="FM37" s="414">
        <f t="shared" si="11"/>
        <v>1677</v>
      </c>
      <c r="FN37" s="414">
        <f t="shared" si="11"/>
        <v>1737</v>
      </c>
      <c r="FO37" s="414">
        <f t="shared" si="11"/>
        <v>1805</v>
      </c>
      <c r="FP37" s="414">
        <f t="shared" si="11"/>
        <v>1894</v>
      </c>
      <c r="FQ37" s="414">
        <f t="shared" si="11"/>
        <v>1959</v>
      </c>
      <c r="FR37" s="414">
        <f t="shared" si="11"/>
        <v>2045</v>
      </c>
      <c r="FS37" s="414">
        <f t="shared" si="11"/>
        <v>2105</v>
      </c>
      <c r="FT37" s="414">
        <f t="shared" si="11"/>
        <v>2198</v>
      </c>
      <c r="FU37" s="414">
        <f t="shared" si="11"/>
        <v>2258</v>
      </c>
      <c r="FV37" s="414">
        <f t="shared" si="11"/>
        <v>2329</v>
      </c>
      <c r="FW37" s="414">
        <f t="shared" si="11"/>
        <v>2371</v>
      </c>
      <c r="FX37" s="414">
        <f t="shared" si="11"/>
        <v>2416</v>
      </c>
      <c r="FY37" s="414">
        <f t="shared" si="11"/>
        <v>2469</v>
      </c>
      <c r="FZ37" s="414">
        <f t="shared" si="11"/>
        <v>2544</v>
      </c>
      <c r="GA37" s="414">
        <f t="shared" si="11"/>
        <v>2578</v>
      </c>
      <c r="GB37" s="414">
        <f t="shared" si="11"/>
        <v>2620</v>
      </c>
      <c r="GC37" s="414">
        <f t="shared" si="11"/>
        <v>2664</v>
      </c>
      <c r="GD37" s="414">
        <f t="shared" si="11"/>
        <v>2705</v>
      </c>
      <c r="GE37" s="414">
        <f t="shared" si="11"/>
        <v>2747</v>
      </c>
      <c r="GF37" s="414">
        <f t="shared" si="11"/>
        <v>2792</v>
      </c>
      <c r="GG37" s="414">
        <f t="shared" si="11"/>
        <v>2812</v>
      </c>
      <c r="GH37" s="414">
        <f t="shared" si="11"/>
        <v>2838</v>
      </c>
      <c r="GI37" s="414">
        <f t="shared" si="11"/>
        <v>2876</v>
      </c>
      <c r="GJ37" s="414">
        <f t="shared" si="11"/>
        <v>2908</v>
      </c>
      <c r="GK37" s="414">
        <f t="shared" si="11"/>
        <v>2947</v>
      </c>
      <c r="GL37" s="414">
        <f t="shared" si="11"/>
        <v>3026</v>
      </c>
      <c r="GM37" s="414">
        <f t="shared" si="11"/>
        <v>3081</v>
      </c>
      <c r="GN37" s="414">
        <f t="shared" si="11"/>
        <v>3127</v>
      </c>
      <c r="GO37" s="414">
        <f t="shared" si="11"/>
        <v>3168</v>
      </c>
      <c r="GP37" s="414">
        <f t="shared" si="11"/>
        <v>3221</v>
      </c>
      <c r="GQ37" s="414">
        <f t="shared" si="11"/>
        <v>3355</v>
      </c>
      <c r="GR37" s="414">
        <f t="shared" si="11"/>
        <v>3428</v>
      </c>
      <c r="GS37" s="414">
        <f t="shared" si="11"/>
        <v>3524</v>
      </c>
      <c r="GT37" s="414">
        <f t="shared" si="11"/>
        <v>3579</v>
      </c>
      <c r="GU37" s="414">
        <f t="shared" si="11"/>
        <v>3669</v>
      </c>
      <c r="GV37" s="414">
        <f t="shared" si="11"/>
        <v>3752</v>
      </c>
      <c r="GW37" s="414">
        <f t="shared" si="11"/>
        <v>3866</v>
      </c>
      <c r="GX37" s="414">
        <f t="shared" si="11"/>
        <v>4009</v>
      </c>
      <c r="GY37" s="414">
        <f t="shared" si="11"/>
        <v>4137</v>
      </c>
      <c r="GZ37" s="414">
        <f t="shared" si="11"/>
        <v>4288</v>
      </c>
      <c r="HA37" s="414">
        <f t="shared" si="11"/>
        <v>4479</v>
      </c>
      <c r="HB37" s="414">
        <f t="shared" si="11"/>
        <v>4629</v>
      </c>
      <c r="HC37" s="414">
        <f t="shared" si="11"/>
        <v>4756</v>
      </c>
      <c r="HD37" s="414">
        <f t="shared" si="11"/>
        <v>4950</v>
      </c>
      <c r="HE37" s="414">
        <f t="shared" si="11"/>
        <v>5130</v>
      </c>
      <c r="HF37" s="414">
        <f t="shared" si="11"/>
        <v>5358</v>
      </c>
      <c r="HG37" s="414">
        <f t="shared" si="11"/>
        <v>5602</v>
      </c>
      <c r="HH37" s="414">
        <f t="shared" si="11"/>
        <v>5825</v>
      </c>
      <c r="HI37" s="414">
        <f t="shared" si="11"/>
        <v>6027</v>
      </c>
      <c r="HJ37" s="414">
        <f t="shared" si="11"/>
        <v>6226</v>
      </c>
      <c r="HK37" s="414">
        <f t="shared" si="11"/>
        <v>6419</v>
      </c>
      <c r="HL37" s="414">
        <f t="shared" si="11"/>
        <v>6732</v>
      </c>
      <c r="HM37" s="414">
        <f t="shared" si="11"/>
        <v>7120</v>
      </c>
      <c r="HN37" s="414">
        <f t="shared" si="11"/>
        <v>7482</v>
      </c>
      <c r="HO37" s="414">
        <f t="shared" si="11"/>
        <v>7813</v>
      </c>
      <c r="HP37" s="414">
        <f t="shared" si="11"/>
        <v>8097</v>
      </c>
      <c r="HQ37" s="414">
        <f t="shared" si="11"/>
        <v>8415</v>
      </c>
      <c r="HR37" s="414">
        <f t="shared" si="11"/>
        <v>8759</v>
      </c>
      <c r="HS37" s="461"/>
      <c r="HT37" s="412"/>
      <c r="HU37" s="412"/>
      <c r="HV37" s="412"/>
      <c r="HW37" s="412"/>
      <c r="HX37" s="412"/>
      <c r="HY37" s="412"/>
      <c r="HZ37" s="412"/>
      <c r="IA37" s="412"/>
      <c r="IB37" s="412"/>
      <c r="IC37" s="412"/>
    </row>
    <row r="38">
      <c r="A38" s="453" t="s">
        <v>87</v>
      </c>
      <c r="B38" s="413">
        <f t="shared" si="6"/>
        <v>0</v>
      </c>
      <c r="C38" s="414">
        <f t="shared" ref="C38:HR38" si="12">B38+C15</f>
        <v>0</v>
      </c>
      <c r="D38" s="462">
        <f t="shared" si="12"/>
        <v>1</v>
      </c>
      <c r="E38" s="414">
        <f t="shared" si="12"/>
        <v>1</v>
      </c>
      <c r="F38" s="414">
        <f t="shared" si="12"/>
        <v>2</v>
      </c>
      <c r="G38" s="414">
        <f t="shared" si="12"/>
        <v>3</v>
      </c>
      <c r="H38" s="414">
        <f t="shared" si="12"/>
        <v>4</v>
      </c>
      <c r="I38" s="414">
        <f t="shared" si="12"/>
        <v>4</v>
      </c>
      <c r="J38" s="414">
        <f t="shared" si="12"/>
        <v>7</v>
      </c>
      <c r="K38" s="414">
        <f t="shared" si="12"/>
        <v>8</v>
      </c>
      <c r="L38" s="414">
        <f t="shared" si="12"/>
        <v>13</v>
      </c>
      <c r="M38" s="414">
        <f t="shared" si="12"/>
        <v>15</v>
      </c>
      <c r="N38" s="414">
        <f t="shared" si="12"/>
        <v>27</v>
      </c>
      <c r="O38" s="414">
        <f t="shared" si="12"/>
        <v>38</v>
      </c>
      <c r="P38" s="414">
        <f t="shared" si="12"/>
        <v>40</v>
      </c>
      <c r="Q38" s="414">
        <f t="shared" si="12"/>
        <v>53</v>
      </c>
      <c r="R38" s="414">
        <f t="shared" si="12"/>
        <v>58</v>
      </c>
      <c r="S38" s="414">
        <f t="shared" si="12"/>
        <v>66</v>
      </c>
      <c r="T38" s="414">
        <f t="shared" si="12"/>
        <v>79</v>
      </c>
      <c r="U38" s="414">
        <f t="shared" si="12"/>
        <v>101</v>
      </c>
      <c r="V38" s="414">
        <f t="shared" si="12"/>
        <v>134</v>
      </c>
      <c r="W38" s="414">
        <f t="shared" si="12"/>
        <v>150</v>
      </c>
      <c r="X38" s="414">
        <f t="shared" si="12"/>
        <v>165</v>
      </c>
      <c r="Y38" s="414">
        <f t="shared" si="12"/>
        <v>193</v>
      </c>
      <c r="Z38" s="414">
        <f t="shared" si="12"/>
        <v>214</v>
      </c>
      <c r="AA38" s="414">
        <f t="shared" si="12"/>
        <v>234</v>
      </c>
      <c r="AB38" s="414">
        <f t="shared" si="12"/>
        <v>258</v>
      </c>
      <c r="AC38" s="414">
        <f t="shared" si="12"/>
        <v>274</v>
      </c>
      <c r="AD38" s="414">
        <f t="shared" si="12"/>
        <v>326</v>
      </c>
      <c r="AE38" s="414">
        <f t="shared" si="12"/>
        <v>338</v>
      </c>
      <c r="AF38" s="414">
        <f t="shared" si="12"/>
        <v>400</v>
      </c>
      <c r="AG38" s="414">
        <f t="shared" si="12"/>
        <v>407</v>
      </c>
      <c r="AH38" s="414">
        <f t="shared" si="12"/>
        <v>468</v>
      </c>
      <c r="AI38" s="414">
        <f t="shared" si="12"/>
        <v>488</v>
      </c>
      <c r="AJ38" s="414">
        <f t="shared" si="12"/>
        <v>527</v>
      </c>
      <c r="AK38" s="414">
        <f t="shared" si="12"/>
        <v>539</v>
      </c>
      <c r="AL38" s="414">
        <f t="shared" si="12"/>
        <v>568</v>
      </c>
      <c r="AM38" s="414">
        <f t="shared" si="12"/>
        <v>637</v>
      </c>
      <c r="AN38" s="414">
        <f t="shared" si="12"/>
        <v>660</v>
      </c>
      <c r="AO38" s="414">
        <f t="shared" si="12"/>
        <v>697</v>
      </c>
      <c r="AP38" s="414">
        <f t="shared" si="12"/>
        <v>709</v>
      </c>
      <c r="AQ38" s="414">
        <f t="shared" si="12"/>
        <v>723</v>
      </c>
      <c r="AR38" s="414">
        <f t="shared" si="12"/>
        <v>764</v>
      </c>
      <c r="AS38" s="414">
        <f t="shared" si="12"/>
        <v>819</v>
      </c>
      <c r="AT38" s="414">
        <f t="shared" si="12"/>
        <v>893</v>
      </c>
      <c r="AU38" s="414">
        <f t="shared" si="12"/>
        <v>949</v>
      </c>
      <c r="AV38" s="414">
        <f t="shared" si="12"/>
        <v>1044</v>
      </c>
      <c r="AW38" s="414">
        <f t="shared" si="12"/>
        <v>1077</v>
      </c>
      <c r="AX38" s="414">
        <f t="shared" si="12"/>
        <v>1118</v>
      </c>
      <c r="AY38" s="414">
        <f t="shared" si="12"/>
        <v>1144</v>
      </c>
      <c r="AZ38" s="414">
        <f t="shared" si="12"/>
        <v>1212</v>
      </c>
      <c r="BA38" s="414">
        <f t="shared" si="12"/>
        <v>1235</v>
      </c>
      <c r="BB38" s="414">
        <f t="shared" si="12"/>
        <v>1278</v>
      </c>
      <c r="BC38" s="414">
        <f t="shared" si="12"/>
        <v>1341</v>
      </c>
      <c r="BD38" s="414">
        <f t="shared" si="12"/>
        <v>1412</v>
      </c>
      <c r="BE38" s="414">
        <f t="shared" si="12"/>
        <v>1461</v>
      </c>
      <c r="BF38" s="414">
        <f t="shared" si="12"/>
        <v>1520</v>
      </c>
      <c r="BG38" s="414">
        <f t="shared" si="12"/>
        <v>1563</v>
      </c>
      <c r="BH38" s="414">
        <f t="shared" si="12"/>
        <v>1580</v>
      </c>
      <c r="BI38" s="414">
        <f t="shared" si="12"/>
        <v>1620</v>
      </c>
      <c r="BJ38" s="414">
        <f t="shared" si="12"/>
        <v>1645</v>
      </c>
      <c r="BK38" s="414">
        <f t="shared" si="12"/>
        <v>1723</v>
      </c>
      <c r="BL38" s="414">
        <f t="shared" si="12"/>
        <v>1769</v>
      </c>
      <c r="BM38" s="414">
        <f t="shared" si="12"/>
        <v>1789</v>
      </c>
      <c r="BN38" s="414">
        <f t="shared" si="12"/>
        <v>1825</v>
      </c>
      <c r="BO38" s="414">
        <f t="shared" si="12"/>
        <v>1870</v>
      </c>
      <c r="BP38" s="414">
        <f t="shared" si="12"/>
        <v>1903</v>
      </c>
      <c r="BQ38" s="414">
        <f t="shared" si="12"/>
        <v>2002</v>
      </c>
      <c r="BR38" s="414">
        <f t="shared" si="12"/>
        <v>2024</v>
      </c>
      <c r="BS38" s="414">
        <f t="shared" si="12"/>
        <v>2056</v>
      </c>
      <c r="BT38" s="414">
        <f t="shared" si="12"/>
        <v>2100</v>
      </c>
      <c r="BU38" s="414">
        <f t="shared" si="12"/>
        <v>2125</v>
      </c>
      <c r="BV38" s="414">
        <f t="shared" si="12"/>
        <v>2141</v>
      </c>
      <c r="BW38" s="414">
        <f t="shared" si="12"/>
        <v>2160</v>
      </c>
      <c r="BX38" s="414">
        <f t="shared" si="12"/>
        <v>2166</v>
      </c>
      <c r="BY38" s="414">
        <f t="shared" si="12"/>
        <v>2226</v>
      </c>
      <c r="BZ38" s="414">
        <f t="shared" si="12"/>
        <v>2257</v>
      </c>
      <c r="CA38" s="414">
        <f t="shared" si="12"/>
        <v>2276</v>
      </c>
      <c r="CB38" s="414">
        <f t="shared" si="12"/>
        <v>2295</v>
      </c>
      <c r="CC38" s="414">
        <f t="shared" si="12"/>
        <v>2366</v>
      </c>
      <c r="CD38" s="414">
        <f t="shared" si="12"/>
        <v>2399</v>
      </c>
      <c r="CE38" s="414">
        <f t="shared" si="12"/>
        <v>2418</v>
      </c>
      <c r="CF38" s="414">
        <f t="shared" si="12"/>
        <v>2455</v>
      </c>
      <c r="CG38" s="414">
        <f t="shared" si="12"/>
        <v>2471</v>
      </c>
      <c r="CH38" s="414">
        <f t="shared" si="12"/>
        <v>2512</v>
      </c>
      <c r="CI38" s="414">
        <f t="shared" si="12"/>
        <v>2530</v>
      </c>
      <c r="CJ38" s="414">
        <f t="shared" si="12"/>
        <v>2556</v>
      </c>
      <c r="CK38" s="414">
        <f t="shared" si="12"/>
        <v>2581</v>
      </c>
      <c r="CL38" s="414">
        <f t="shared" si="12"/>
        <v>2594</v>
      </c>
      <c r="CM38" s="414">
        <f t="shared" si="12"/>
        <v>2630</v>
      </c>
      <c r="CN38" s="414">
        <f t="shared" si="12"/>
        <v>2639</v>
      </c>
      <c r="CO38" s="414">
        <f t="shared" si="12"/>
        <v>2649</v>
      </c>
      <c r="CP38" s="414">
        <f t="shared" si="12"/>
        <v>2660</v>
      </c>
      <c r="CQ38" s="414">
        <f t="shared" si="12"/>
        <v>2680</v>
      </c>
      <c r="CR38" s="414">
        <f t="shared" si="12"/>
        <v>2700</v>
      </c>
      <c r="CS38" s="414">
        <f t="shared" si="12"/>
        <v>2708</v>
      </c>
      <c r="CT38" s="414">
        <f t="shared" si="12"/>
        <v>2724</v>
      </c>
      <c r="CU38" s="414">
        <f t="shared" si="12"/>
        <v>2736</v>
      </c>
      <c r="CV38" s="414">
        <f t="shared" si="12"/>
        <v>2739</v>
      </c>
      <c r="CW38" s="414">
        <f t="shared" si="12"/>
        <v>2749</v>
      </c>
      <c r="CX38" s="414">
        <f t="shared" si="12"/>
        <v>2750</v>
      </c>
      <c r="CY38" s="414">
        <f t="shared" si="12"/>
        <v>2767</v>
      </c>
      <c r="CZ38" s="414">
        <f t="shared" si="12"/>
        <v>2767</v>
      </c>
      <c r="DA38" s="414">
        <f t="shared" si="12"/>
        <v>2767</v>
      </c>
      <c r="DB38" s="414">
        <f t="shared" si="12"/>
        <v>2778</v>
      </c>
      <c r="DC38" s="414">
        <f t="shared" si="12"/>
        <v>2814</v>
      </c>
      <c r="DD38" s="414">
        <f t="shared" si="12"/>
        <v>2825</v>
      </c>
      <c r="DE38" s="414">
        <f t="shared" si="12"/>
        <v>2838</v>
      </c>
      <c r="DF38" s="414">
        <f t="shared" si="12"/>
        <v>2851</v>
      </c>
      <c r="DG38" s="414">
        <f t="shared" si="12"/>
        <v>2853</v>
      </c>
      <c r="DH38" s="414">
        <f t="shared" si="12"/>
        <v>2857</v>
      </c>
      <c r="DI38" s="414">
        <f t="shared" si="12"/>
        <v>2867</v>
      </c>
      <c r="DJ38" s="414">
        <f t="shared" si="12"/>
        <v>2878</v>
      </c>
      <c r="DK38" s="414">
        <f t="shared" si="12"/>
        <v>2884</v>
      </c>
      <c r="DL38" s="414">
        <f t="shared" si="12"/>
        <v>2902</v>
      </c>
      <c r="DM38" s="414">
        <f t="shared" si="12"/>
        <v>2908</v>
      </c>
      <c r="DN38" s="414">
        <f t="shared" si="12"/>
        <v>2910</v>
      </c>
      <c r="DO38" s="414">
        <f t="shared" si="12"/>
        <v>2913</v>
      </c>
      <c r="DP38" s="414">
        <f t="shared" si="12"/>
        <v>2919</v>
      </c>
      <c r="DQ38" s="414">
        <f t="shared" si="12"/>
        <v>2924</v>
      </c>
      <c r="DR38" s="414">
        <f t="shared" si="12"/>
        <v>2930</v>
      </c>
      <c r="DS38" s="414">
        <f t="shared" si="12"/>
        <v>2933</v>
      </c>
      <c r="DT38" s="414">
        <f t="shared" si="12"/>
        <v>2936</v>
      </c>
      <c r="DU38" s="414">
        <f t="shared" si="12"/>
        <v>2936</v>
      </c>
      <c r="DV38" s="414">
        <f t="shared" si="12"/>
        <v>2941</v>
      </c>
      <c r="DW38" s="414">
        <f t="shared" si="12"/>
        <v>2950</v>
      </c>
      <c r="DX38" s="414">
        <f t="shared" si="12"/>
        <v>2952</v>
      </c>
      <c r="DY38" s="414">
        <f t="shared" si="12"/>
        <v>2957</v>
      </c>
      <c r="DZ38" s="414">
        <f t="shared" si="12"/>
        <v>2970</v>
      </c>
      <c r="EA38" s="414">
        <f t="shared" si="12"/>
        <v>2972</v>
      </c>
      <c r="EB38" s="414">
        <f t="shared" si="12"/>
        <v>2974</v>
      </c>
      <c r="EC38" s="414">
        <f t="shared" si="12"/>
        <v>2975</v>
      </c>
      <c r="ED38" s="414">
        <f t="shared" si="12"/>
        <v>2983</v>
      </c>
      <c r="EE38" s="414">
        <f t="shared" si="12"/>
        <v>2991</v>
      </c>
      <c r="EF38" s="414">
        <f t="shared" si="12"/>
        <v>3017</v>
      </c>
      <c r="EG38" s="414">
        <f t="shared" si="12"/>
        <v>3025</v>
      </c>
      <c r="EH38" s="414">
        <f t="shared" si="12"/>
        <v>3042</v>
      </c>
      <c r="EI38" s="414">
        <f t="shared" si="12"/>
        <v>3051</v>
      </c>
      <c r="EJ38" s="414">
        <f t="shared" si="12"/>
        <v>3073</v>
      </c>
      <c r="EK38" s="414">
        <f t="shared" si="12"/>
        <v>3076</v>
      </c>
      <c r="EL38" s="414">
        <f t="shared" si="12"/>
        <v>3094</v>
      </c>
      <c r="EM38" s="414">
        <f t="shared" si="12"/>
        <v>3101</v>
      </c>
      <c r="EN38" s="414">
        <f t="shared" si="12"/>
        <v>3130</v>
      </c>
      <c r="EO38" s="414">
        <f t="shared" si="12"/>
        <v>3151</v>
      </c>
      <c r="EP38" s="414">
        <f t="shared" si="12"/>
        <v>3161</v>
      </c>
      <c r="EQ38" s="414">
        <f t="shared" si="12"/>
        <v>3170</v>
      </c>
      <c r="ER38" s="414">
        <f t="shared" si="12"/>
        <v>3201</v>
      </c>
      <c r="ES38" s="414">
        <f t="shared" si="12"/>
        <v>3218</v>
      </c>
      <c r="ET38" s="414">
        <f t="shared" si="12"/>
        <v>3223</v>
      </c>
      <c r="EU38" s="414">
        <f t="shared" si="12"/>
        <v>3258</v>
      </c>
      <c r="EV38" s="414">
        <f t="shared" si="12"/>
        <v>3273</v>
      </c>
      <c r="EW38" s="414">
        <f t="shared" si="12"/>
        <v>3289</v>
      </c>
      <c r="EX38" s="414">
        <f t="shared" si="12"/>
        <v>3306</v>
      </c>
      <c r="EY38" s="414">
        <f t="shared" si="12"/>
        <v>3353</v>
      </c>
      <c r="EZ38" s="414">
        <f t="shared" si="12"/>
        <v>3375</v>
      </c>
      <c r="FA38" s="414">
        <f t="shared" si="12"/>
        <v>3414</v>
      </c>
      <c r="FB38" s="414">
        <f t="shared" si="12"/>
        <v>3436</v>
      </c>
      <c r="FC38" s="414">
        <f t="shared" si="12"/>
        <v>3471</v>
      </c>
      <c r="FD38" s="414">
        <f t="shared" si="12"/>
        <v>3483</v>
      </c>
      <c r="FE38" s="414">
        <f t="shared" si="12"/>
        <v>3501</v>
      </c>
      <c r="FF38" s="414">
        <f t="shared" si="12"/>
        <v>3528</v>
      </c>
      <c r="FG38" s="414">
        <f t="shared" si="12"/>
        <v>3559</v>
      </c>
      <c r="FH38" s="414">
        <f t="shared" si="12"/>
        <v>3582</v>
      </c>
      <c r="FI38" s="414">
        <f t="shared" si="12"/>
        <v>3603</v>
      </c>
      <c r="FJ38" s="414">
        <f t="shared" si="12"/>
        <v>3660</v>
      </c>
      <c r="FK38" s="414">
        <f t="shared" si="12"/>
        <v>3671</v>
      </c>
      <c r="FL38" s="414">
        <f t="shared" si="12"/>
        <v>3688</v>
      </c>
      <c r="FM38" s="414">
        <f t="shared" si="12"/>
        <v>3721</v>
      </c>
      <c r="FN38" s="414">
        <f t="shared" si="12"/>
        <v>3752</v>
      </c>
      <c r="FO38" s="414">
        <f t="shared" si="12"/>
        <v>3773</v>
      </c>
      <c r="FP38" s="414">
        <f t="shared" si="12"/>
        <v>3803</v>
      </c>
      <c r="FQ38" s="414">
        <f t="shared" si="12"/>
        <v>3834</v>
      </c>
      <c r="FR38" s="414">
        <f t="shared" si="12"/>
        <v>3858</v>
      </c>
      <c r="FS38" s="414">
        <f t="shared" si="12"/>
        <v>3878</v>
      </c>
      <c r="FT38" s="414">
        <f t="shared" si="12"/>
        <v>3922</v>
      </c>
      <c r="FU38" s="414">
        <f t="shared" si="12"/>
        <v>3937</v>
      </c>
      <c r="FV38" s="414">
        <f t="shared" si="12"/>
        <v>3965</v>
      </c>
      <c r="FW38" s="414">
        <f t="shared" si="12"/>
        <v>3995</v>
      </c>
      <c r="FX38" s="414">
        <f t="shared" si="12"/>
        <v>4039</v>
      </c>
      <c r="FY38" s="414">
        <f t="shared" si="12"/>
        <v>4049</v>
      </c>
      <c r="FZ38" s="414">
        <f t="shared" si="12"/>
        <v>4059</v>
      </c>
      <c r="GA38" s="414">
        <f t="shared" si="12"/>
        <v>4094</v>
      </c>
      <c r="GB38" s="414">
        <f t="shared" si="12"/>
        <v>4107</v>
      </c>
      <c r="GC38" s="414">
        <f t="shared" si="12"/>
        <v>4131</v>
      </c>
      <c r="GD38" s="414">
        <f t="shared" si="12"/>
        <v>4158</v>
      </c>
      <c r="GE38" s="414">
        <f t="shared" si="12"/>
        <v>4181</v>
      </c>
      <c r="GF38" s="414">
        <f t="shared" si="12"/>
        <v>4189</v>
      </c>
      <c r="GG38" s="414">
        <f t="shared" si="12"/>
        <v>4195</v>
      </c>
      <c r="GH38" s="414">
        <f t="shared" si="12"/>
        <v>4244</v>
      </c>
      <c r="GI38" s="414">
        <f t="shared" si="12"/>
        <v>4278</v>
      </c>
      <c r="GJ38" s="414">
        <f t="shared" si="12"/>
        <v>4298</v>
      </c>
      <c r="GK38" s="414">
        <f t="shared" si="12"/>
        <v>4345</v>
      </c>
      <c r="GL38" s="414">
        <f t="shared" si="12"/>
        <v>4356</v>
      </c>
      <c r="GM38" s="414">
        <f t="shared" si="12"/>
        <v>4372</v>
      </c>
      <c r="GN38" s="414">
        <f t="shared" si="12"/>
        <v>4381</v>
      </c>
      <c r="GO38" s="414">
        <f t="shared" si="12"/>
        <v>4441</v>
      </c>
      <c r="GP38" s="414">
        <f t="shared" si="12"/>
        <v>4488</v>
      </c>
      <c r="GQ38" s="414">
        <f t="shared" si="12"/>
        <v>4513</v>
      </c>
      <c r="GR38" s="414">
        <f t="shared" si="12"/>
        <v>4550</v>
      </c>
      <c r="GS38" s="414">
        <f t="shared" si="12"/>
        <v>4633</v>
      </c>
      <c r="GT38" s="414">
        <f t="shared" si="12"/>
        <v>4678</v>
      </c>
      <c r="GU38" s="414">
        <f t="shared" si="12"/>
        <v>4687</v>
      </c>
      <c r="GV38" s="414">
        <f t="shared" si="12"/>
        <v>4734</v>
      </c>
      <c r="GW38" s="414">
        <f t="shared" si="12"/>
        <v>4780</v>
      </c>
      <c r="GX38" s="414">
        <f t="shared" si="12"/>
        <v>4838</v>
      </c>
      <c r="GY38" s="414">
        <f t="shared" si="12"/>
        <v>4890</v>
      </c>
      <c r="GZ38" s="414">
        <f t="shared" si="12"/>
        <v>4953</v>
      </c>
      <c r="HA38" s="414">
        <f t="shared" si="12"/>
        <v>5002</v>
      </c>
      <c r="HB38" s="414">
        <f t="shared" si="12"/>
        <v>5030</v>
      </c>
      <c r="HC38" s="414">
        <f t="shared" si="12"/>
        <v>5094</v>
      </c>
      <c r="HD38" s="414">
        <f t="shared" si="12"/>
        <v>5163</v>
      </c>
      <c r="HE38" s="414">
        <f t="shared" si="12"/>
        <v>5259</v>
      </c>
      <c r="HF38" s="414">
        <f t="shared" si="12"/>
        <v>5360</v>
      </c>
      <c r="HG38" s="414">
        <f t="shared" si="12"/>
        <v>5423</v>
      </c>
      <c r="HH38" s="414">
        <f t="shared" si="12"/>
        <v>5485</v>
      </c>
      <c r="HI38" s="414">
        <f t="shared" si="12"/>
        <v>5572</v>
      </c>
      <c r="HJ38" s="414">
        <f t="shared" si="12"/>
        <v>5712</v>
      </c>
      <c r="HK38" s="414">
        <f t="shared" si="12"/>
        <v>5896</v>
      </c>
      <c r="HL38" s="414">
        <f t="shared" si="12"/>
        <v>6154</v>
      </c>
      <c r="HM38" s="414">
        <f t="shared" si="12"/>
        <v>6404</v>
      </c>
      <c r="HN38" s="414">
        <f t="shared" si="12"/>
        <v>6646</v>
      </c>
      <c r="HO38" s="414">
        <f t="shared" si="12"/>
        <v>6832</v>
      </c>
      <c r="HP38" s="414">
        <f t="shared" si="12"/>
        <v>7031</v>
      </c>
      <c r="HQ38" s="414">
        <f t="shared" si="12"/>
        <v>7373</v>
      </c>
      <c r="HR38" s="414">
        <f t="shared" si="12"/>
        <v>7688</v>
      </c>
      <c r="HS38" s="461"/>
      <c r="HT38" s="412"/>
      <c r="HU38" s="412"/>
      <c r="HV38" s="412"/>
      <c r="HW38" s="412"/>
      <c r="HX38" s="412"/>
      <c r="HY38" s="412"/>
      <c r="HZ38" s="412"/>
      <c r="IA38" s="412"/>
      <c r="IB38" s="412"/>
      <c r="IC38" s="412"/>
    </row>
    <row r="39">
      <c r="A39" s="453" t="s">
        <v>88</v>
      </c>
      <c r="B39" s="413">
        <f t="shared" si="6"/>
        <v>0</v>
      </c>
      <c r="C39" s="414">
        <f t="shared" ref="C39:HR39" si="13">B39+C16</f>
        <v>0</v>
      </c>
      <c r="D39" s="414">
        <f t="shared" si="13"/>
        <v>0</v>
      </c>
      <c r="E39" s="414">
        <f t="shared" si="13"/>
        <v>0</v>
      </c>
      <c r="F39" s="414">
        <f t="shared" si="13"/>
        <v>0</v>
      </c>
      <c r="G39" s="414">
        <f t="shared" si="13"/>
        <v>0</v>
      </c>
      <c r="H39" s="414">
        <f t="shared" si="13"/>
        <v>0</v>
      </c>
      <c r="I39" s="462">
        <f t="shared" si="13"/>
        <v>1</v>
      </c>
      <c r="J39" s="414">
        <f t="shared" si="13"/>
        <v>3</v>
      </c>
      <c r="K39" s="414">
        <f t="shared" si="13"/>
        <v>6</v>
      </c>
      <c r="L39" s="414">
        <f t="shared" si="13"/>
        <v>7</v>
      </c>
      <c r="M39" s="414">
        <f t="shared" si="13"/>
        <v>8</v>
      </c>
      <c r="N39" s="414">
        <f t="shared" si="13"/>
        <v>11</v>
      </c>
      <c r="O39" s="414">
        <f t="shared" si="13"/>
        <v>11</v>
      </c>
      <c r="P39" s="435">
        <f t="shared" si="13"/>
        <v>14</v>
      </c>
      <c r="Q39" s="435">
        <f t="shared" si="13"/>
        <v>17</v>
      </c>
      <c r="R39" s="435">
        <f t="shared" si="13"/>
        <v>19</v>
      </c>
      <c r="S39" s="435">
        <f t="shared" si="13"/>
        <v>25</v>
      </c>
      <c r="T39" s="435">
        <f t="shared" si="13"/>
        <v>29</v>
      </c>
      <c r="U39" s="435">
        <f t="shared" si="13"/>
        <v>30</v>
      </c>
      <c r="V39" s="435">
        <f t="shared" si="13"/>
        <v>37</v>
      </c>
      <c r="W39" s="435">
        <f t="shared" si="13"/>
        <v>43</v>
      </c>
      <c r="X39" s="435">
        <f t="shared" si="13"/>
        <v>53</v>
      </c>
      <c r="Y39" s="435">
        <f t="shared" si="13"/>
        <v>61</v>
      </c>
      <c r="Z39" s="435">
        <f t="shared" si="13"/>
        <v>71</v>
      </c>
      <c r="AA39" s="435">
        <f t="shared" si="13"/>
        <v>76</v>
      </c>
      <c r="AB39" s="435">
        <f t="shared" si="13"/>
        <v>80</v>
      </c>
      <c r="AC39" s="435">
        <f t="shared" si="13"/>
        <v>95</v>
      </c>
      <c r="AD39" s="435">
        <f t="shared" si="13"/>
        <v>104</v>
      </c>
      <c r="AE39" s="435">
        <f t="shared" si="13"/>
        <v>111</v>
      </c>
      <c r="AF39" s="435">
        <f t="shared" si="13"/>
        <v>125</v>
      </c>
      <c r="AG39" s="435">
        <f t="shared" si="13"/>
        <v>136</v>
      </c>
      <c r="AH39" s="435">
        <f t="shared" si="13"/>
        <v>149</v>
      </c>
      <c r="AI39" s="435">
        <f t="shared" si="13"/>
        <v>156</v>
      </c>
      <c r="AJ39" s="435">
        <f t="shared" si="13"/>
        <v>168</v>
      </c>
      <c r="AK39" s="435">
        <f t="shared" si="13"/>
        <v>180</v>
      </c>
      <c r="AL39" s="435">
        <f t="shared" si="13"/>
        <v>194</v>
      </c>
      <c r="AM39" s="435">
        <f t="shared" si="13"/>
        <v>209</v>
      </c>
      <c r="AN39" s="435">
        <f t="shared" si="13"/>
        <v>220</v>
      </c>
      <c r="AO39" s="435">
        <f t="shared" si="13"/>
        <v>221</v>
      </c>
      <c r="AP39" s="435">
        <f t="shared" si="13"/>
        <v>225</v>
      </c>
      <c r="AQ39" s="435">
        <f t="shared" si="13"/>
        <v>234</v>
      </c>
      <c r="AR39" s="435">
        <f t="shared" si="13"/>
        <v>243</v>
      </c>
      <c r="AS39" s="435">
        <f t="shared" si="13"/>
        <v>246</v>
      </c>
      <c r="AT39" s="435">
        <f t="shared" si="13"/>
        <v>251</v>
      </c>
      <c r="AU39" s="435">
        <f t="shared" si="13"/>
        <v>259</v>
      </c>
      <c r="AV39" s="435">
        <f t="shared" si="13"/>
        <v>263</v>
      </c>
      <c r="AW39" s="435">
        <f t="shared" si="13"/>
        <v>266</v>
      </c>
      <c r="AX39" s="435">
        <f t="shared" si="13"/>
        <v>270</v>
      </c>
      <c r="AY39" s="435">
        <f t="shared" si="13"/>
        <v>276</v>
      </c>
      <c r="AZ39" s="435">
        <f t="shared" si="13"/>
        <v>279</v>
      </c>
      <c r="BA39" s="435">
        <f t="shared" si="13"/>
        <v>288</v>
      </c>
      <c r="BB39" s="435">
        <f t="shared" si="13"/>
        <v>311</v>
      </c>
      <c r="BC39" s="435">
        <f t="shared" si="13"/>
        <v>313</v>
      </c>
      <c r="BD39" s="435">
        <f t="shared" si="13"/>
        <v>316</v>
      </c>
      <c r="BE39" s="435">
        <f t="shared" si="13"/>
        <v>325</v>
      </c>
      <c r="BF39" s="435">
        <f t="shared" si="13"/>
        <v>328</v>
      </c>
      <c r="BG39" s="435">
        <f t="shared" si="13"/>
        <v>329</v>
      </c>
      <c r="BH39" s="435">
        <f t="shared" si="13"/>
        <v>337</v>
      </c>
      <c r="BI39" s="435">
        <f t="shared" si="13"/>
        <v>341</v>
      </c>
      <c r="BJ39" s="435">
        <f t="shared" si="13"/>
        <v>350</v>
      </c>
      <c r="BK39" s="435">
        <f t="shared" si="13"/>
        <v>363</v>
      </c>
      <c r="BL39" s="435">
        <f t="shared" si="13"/>
        <v>366</v>
      </c>
      <c r="BM39" s="435">
        <f t="shared" si="13"/>
        <v>366</v>
      </c>
      <c r="BN39" s="435">
        <f t="shared" si="13"/>
        <v>368</v>
      </c>
      <c r="BO39" s="414">
        <f t="shared" si="13"/>
        <v>370</v>
      </c>
      <c r="BP39" s="435">
        <f t="shared" si="13"/>
        <v>370</v>
      </c>
      <c r="BQ39" s="435">
        <f t="shared" si="13"/>
        <v>371</v>
      </c>
      <c r="BR39" s="435">
        <f t="shared" si="13"/>
        <v>371</v>
      </c>
      <c r="BS39" s="435">
        <f t="shared" si="13"/>
        <v>371</v>
      </c>
      <c r="BT39" s="435">
        <f t="shared" si="13"/>
        <v>371</v>
      </c>
      <c r="BU39" s="435">
        <f t="shared" si="13"/>
        <v>373</v>
      </c>
      <c r="BV39" s="435">
        <f t="shared" si="13"/>
        <v>373</v>
      </c>
      <c r="BW39" s="435">
        <f t="shared" si="13"/>
        <v>374</v>
      </c>
      <c r="BX39" s="435">
        <f t="shared" si="13"/>
        <v>374</v>
      </c>
      <c r="BY39" s="435">
        <f t="shared" si="13"/>
        <v>374</v>
      </c>
      <c r="BZ39" s="435">
        <f t="shared" si="13"/>
        <v>374</v>
      </c>
      <c r="CA39" s="435">
        <f t="shared" si="13"/>
        <v>374</v>
      </c>
      <c r="CB39" s="435">
        <f t="shared" si="13"/>
        <v>375</v>
      </c>
      <c r="CC39" s="435">
        <f t="shared" si="13"/>
        <v>376</v>
      </c>
      <c r="CD39" s="435">
        <f t="shared" si="13"/>
        <v>377</v>
      </c>
      <c r="CE39" s="435">
        <f t="shared" si="13"/>
        <v>379</v>
      </c>
      <c r="CF39" s="435">
        <f t="shared" si="13"/>
        <v>379</v>
      </c>
      <c r="CG39" s="435">
        <f t="shared" si="13"/>
        <v>379</v>
      </c>
      <c r="CH39" s="435">
        <f t="shared" si="13"/>
        <v>379</v>
      </c>
      <c r="CI39" s="435">
        <f t="shared" si="13"/>
        <v>381</v>
      </c>
      <c r="CJ39" s="435">
        <f t="shared" si="13"/>
        <v>383</v>
      </c>
      <c r="CK39" s="435">
        <f t="shared" si="13"/>
        <v>383</v>
      </c>
      <c r="CL39" s="435">
        <f t="shared" si="13"/>
        <v>388</v>
      </c>
      <c r="CM39" s="435">
        <f t="shared" si="13"/>
        <v>388</v>
      </c>
      <c r="CN39" s="435">
        <f t="shared" si="13"/>
        <v>388</v>
      </c>
      <c r="CO39" s="435">
        <f t="shared" si="13"/>
        <v>389</v>
      </c>
      <c r="CP39" s="435">
        <f t="shared" si="13"/>
        <v>389</v>
      </c>
      <c r="CQ39" s="435">
        <f t="shared" si="13"/>
        <v>389</v>
      </c>
      <c r="CR39" s="435">
        <f t="shared" si="13"/>
        <v>390</v>
      </c>
      <c r="CS39" s="435">
        <f t="shared" si="13"/>
        <v>392</v>
      </c>
      <c r="CT39" s="435">
        <f t="shared" si="13"/>
        <v>397</v>
      </c>
      <c r="CU39" s="435">
        <f t="shared" si="13"/>
        <v>408</v>
      </c>
      <c r="CV39" s="435">
        <f t="shared" si="13"/>
        <v>413</v>
      </c>
      <c r="CW39" s="435">
        <f t="shared" si="13"/>
        <v>415</v>
      </c>
      <c r="CX39" s="435">
        <f t="shared" si="13"/>
        <v>423</v>
      </c>
      <c r="CY39" s="435">
        <f t="shared" si="13"/>
        <v>439</v>
      </c>
      <c r="CZ39" s="435">
        <f t="shared" si="13"/>
        <v>459</v>
      </c>
      <c r="DA39" s="435">
        <f t="shared" si="13"/>
        <v>473</v>
      </c>
      <c r="DB39" s="435">
        <f t="shared" si="13"/>
        <v>486</v>
      </c>
      <c r="DC39" s="435">
        <f t="shared" si="13"/>
        <v>505</v>
      </c>
      <c r="DD39" s="435">
        <f t="shared" si="13"/>
        <v>517</v>
      </c>
      <c r="DE39" s="435">
        <f t="shared" si="13"/>
        <v>530</v>
      </c>
      <c r="DF39" s="435">
        <f t="shared" si="13"/>
        <v>537</v>
      </c>
      <c r="DG39" s="435">
        <f t="shared" si="13"/>
        <v>550</v>
      </c>
      <c r="DH39" s="435">
        <f t="shared" si="13"/>
        <v>558</v>
      </c>
      <c r="DI39" s="435">
        <f t="shared" si="13"/>
        <v>566</v>
      </c>
      <c r="DJ39" s="435">
        <f t="shared" si="13"/>
        <v>578</v>
      </c>
      <c r="DK39" s="435">
        <f t="shared" si="13"/>
        <v>590</v>
      </c>
      <c r="DL39" s="435">
        <f t="shared" si="13"/>
        <v>604</v>
      </c>
      <c r="DM39" s="435">
        <f t="shared" si="13"/>
        <v>622</v>
      </c>
      <c r="DN39" s="435">
        <f t="shared" si="13"/>
        <v>636</v>
      </c>
      <c r="DO39" s="435">
        <f t="shared" si="13"/>
        <v>648</v>
      </c>
      <c r="DP39" s="435">
        <f t="shared" si="13"/>
        <v>650</v>
      </c>
      <c r="DQ39" s="435">
        <f t="shared" si="13"/>
        <v>670</v>
      </c>
      <c r="DR39" s="435">
        <f t="shared" si="13"/>
        <v>683</v>
      </c>
      <c r="DS39" s="435">
        <f t="shared" si="13"/>
        <v>695</v>
      </c>
      <c r="DT39" s="435">
        <f t="shared" si="13"/>
        <v>735</v>
      </c>
      <c r="DU39" s="435">
        <f t="shared" si="13"/>
        <v>762</v>
      </c>
      <c r="DV39" s="435">
        <f t="shared" si="13"/>
        <v>775</v>
      </c>
      <c r="DW39" s="435">
        <f t="shared" si="13"/>
        <v>792</v>
      </c>
      <c r="DX39" s="435">
        <f t="shared" si="13"/>
        <v>819</v>
      </c>
      <c r="DY39" s="435">
        <f t="shared" si="13"/>
        <v>826</v>
      </c>
      <c r="DZ39" s="435">
        <f t="shared" si="13"/>
        <v>842</v>
      </c>
      <c r="EA39" s="435">
        <f t="shared" si="13"/>
        <v>851</v>
      </c>
      <c r="EB39" s="435">
        <f t="shared" si="13"/>
        <v>897</v>
      </c>
      <c r="EC39" s="435">
        <f t="shared" si="13"/>
        <v>959</v>
      </c>
      <c r="ED39" s="435">
        <f t="shared" si="13"/>
        <v>971</v>
      </c>
      <c r="EE39" s="435">
        <f t="shared" si="13"/>
        <v>980</v>
      </c>
      <c r="EF39" s="435">
        <f t="shared" si="13"/>
        <v>1016</v>
      </c>
      <c r="EG39" s="435">
        <f t="shared" si="13"/>
        <v>1034</v>
      </c>
      <c r="EH39" s="435">
        <f t="shared" si="13"/>
        <v>1059</v>
      </c>
      <c r="EI39" s="435">
        <f t="shared" si="13"/>
        <v>1076</v>
      </c>
      <c r="EJ39" s="435">
        <f t="shared" si="13"/>
        <v>1098</v>
      </c>
      <c r="EK39" s="435">
        <f t="shared" si="13"/>
        <v>1106</v>
      </c>
      <c r="EL39" s="435">
        <f t="shared" si="13"/>
        <v>1123</v>
      </c>
      <c r="EM39" s="435">
        <f t="shared" si="13"/>
        <v>1143</v>
      </c>
      <c r="EN39" s="435">
        <f t="shared" si="13"/>
        <v>1150</v>
      </c>
      <c r="EO39" s="435">
        <f t="shared" si="13"/>
        <v>1171</v>
      </c>
      <c r="EP39" s="435">
        <f t="shared" si="13"/>
        <v>1183</v>
      </c>
      <c r="EQ39" s="435">
        <f t="shared" si="13"/>
        <v>1189</v>
      </c>
      <c r="ER39" s="435">
        <f t="shared" si="13"/>
        <v>1208</v>
      </c>
      <c r="ES39" s="435">
        <f t="shared" si="13"/>
        <v>1231</v>
      </c>
      <c r="ET39" s="435">
        <f t="shared" si="13"/>
        <v>1276</v>
      </c>
      <c r="EU39" s="435">
        <f t="shared" si="13"/>
        <v>1304</v>
      </c>
      <c r="EV39" s="435">
        <f t="shared" si="13"/>
        <v>1330</v>
      </c>
      <c r="EW39" s="435">
        <f t="shared" si="13"/>
        <v>1353</v>
      </c>
      <c r="EX39" s="435">
        <f t="shared" si="13"/>
        <v>1395</v>
      </c>
      <c r="EY39" s="435">
        <f t="shared" si="13"/>
        <v>1436</v>
      </c>
      <c r="EZ39" s="435">
        <f t="shared" si="13"/>
        <v>1468</v>
      </c>
      <c r="FA39" s="435">
        <f t="shared" si="13"/>
        <v>1501</v>
      </c>
      <c r="FB39" s="435">
        <f t="shared" si="13"/>
        <v>1536</v>
      </c>
      <c r="FC39" s="435">
        <f t="shared" si="13"/>
        <v>1580</v>
      </c>
      <c r="FD39" s="435">
        <f t="shared" si="13"/>
        <v>1608</v>
      </c>
      <c r="FE39" s="435">
        <f t="shared" si="13"/>
        <v>1645</v>
      </c>
      <c r="FF39" s="435">
        <f t="shared" si="13"/>
        <v>1661</v>
      </c>
      <c r="FG39" s="435">
        <f t="shared" si="13"/>
        <v>1683</v>
      </c>
      <c r="FH39" s="435">
        <f t="shared" si="13"/>
        <v>1729</v>
      </c>
      <c r="FI39" s="435">
        <f t="shared" si="13"/>
        <v>1768</v>
      </c>
      <c r="FJ39" s="435">
        <f t="shared" si="13"/>
        <v>1804</v>
      </c>
      <c r="FK39" s="435">
        <f t="shared" si="13"/>
        <v>1842</v>
      </c>
      <c r="FL39" s="435">
        <f t="shared" si="13"/>
        <v>1879</v>
      </c>
      <c r="FM39" s="435">
        <f t="shared" si="13"/>
        <v>1918</v>
      </c>
      <c r="FN39" s="435">
        <f t="shared" si="13"/>
        <v>1951</v>
      </c>
      <c r="FO39" s="435">
        <f t="shared" si="13"/>
        <v>1977</v>
      </c>
      <c r="FP39" s="435">
        <f t="shared" si="13"/>
        <v>2023</v>
      </c>
      <c r="FQ39" s="435">
        <f t="shared" si="13"/>
        <v>2055</v>
      </c>
      <c r="FR39" s="435">
        <f t="shared" si="13"/>
        <v>2100</v>
      </c>
      <c r="FS39" s="435">
        <f t="shared" si="13"/>
        <v>2121</v>
      </c>
      <c r="FT39" s="435">
        <f t="shared" si="13"/>
        <v>2180</v>
      </c>
      <c r="FU39" s="435">
        <f t="shared" si="13"/>
        <v>2229</v>
      </c>
      <c r="FV39" s="435">
        <f t="shared" si="13"/>
        <v>2262</v>
      </c>
      <c r="FW39" s="435">
        <f t="shared" si="13"/>
        <v>2332</v>
      </c>
      <c r="FX39" s="435">
        <f t="shared" si="13"/>
        <v>2374</v>
      </c>
      <c r="FY39" s="435">
        <f t="shared" si="13"/>
        <v>2404</v>
      </c>
      <c r="FZ39" s="435">
        <f t="shared" si="13"/>
        <v>2436</v>
      </c>
      <c r="GA39" s="435">
        <f t="shared" si="13"/>
        <v>2462</v>
      </c>
      <c r="GB39" s="435">
        <f t="shared" si="13"/>
        <v>2508</v>
      </c>
      <c r="GC39" s="435">
        <f t="shared" si="13"/>
        <v>2540</v>
      </c>
      <c r="GD39" s="435">
        <f t="shared" si="13"/>
        <v>2632</v>
      </c>
      <c r="GE39" s="435">
        <f t="shared" si="13"/>
        <v>2690</v>
      </c>
      <c r="GF39" s="435">
        <f t="shared" si="13"/>
        <v>2723</v>
      </c>
      <c r="GG39" s="435">
        <f t="shared" si="13"/>
        <v>2746</v>
      </c>
      <c r="GH39" s="435">
        <f t="shared" si="13"/>
        <v>2762</v>
      </c>
      <c r="GI39" s="435">
        <f t="shared" si="13"/>
        <v>2784</v>
      </c>
      <c r="GJ39" s="435">
        <f t="shared" si="13"/>
        <v>2801</v>
      </c>
      <c r="GK39" s="435">
        <f t="shared" si="13"/>
        <v>2847</v>
      </c>
      <c r="GL39" s="435">
        <f t="shared" si="13"/>
        <v>2886</v>
      </c>
      <c r="GM39" s="435">
        <f t="shared" si="13"/>
        <v>2919</v>
      </c>
      <c r="GN39" s="435">
        <f t="shared" si="13"/>
        <v>2960</v>
      </c>
      <c r="GO39" s="435">
        <f t="shared" si="13"/>
        <v>2980</v>
      </c>
      <c r="GP39" s="435">
        <f t="shared" si="13"/>
        <v>3014</v>
      </c>
      <c r="GQ39" s="435">
        <f t="shared" si="13"/>
        <v>3055</v>
      </c>
      <c r="GR39" s="435">
        <f t="shared" si="13"/>
        <v>3102</v>
      </c>
      <c r="GS39" s="435">
        <f t="shared" si="13"/>
        <v>3171</v>
      </c>
      <c r="GT39" s="435">
        <f t="shared" si="13"/>
        <v>3233</v>
      </c>
      <c r="GU39" s="435">
        <f t="shared" si="13"/>
        <v>3291</v>
      </c>
      <c r="GV39" s="435">
        <f t="shared" si="13"/>
        <v>3321</v>
      </c>
      <c r="GW39" s="435">
        <f t="shared" si="13"/>
        <v>3345</v>
      </c>
      <c r="GX39" s="435">
        <f t="shared" si="13"/>
        <v>3407</v>
      </c>
      <c r="GY39" s="435">
        <f t="shared" si="13"/>
        <v>3462</v>
      </c>
      <c r="GZ39" s="435">
        <f t="shared" si="13"/>
        <v>3534</v>
      </c>
      <c r="HA39" s="435">
        <f t="shared" si="13"/>
        <v>3604</v>
      </c>
      <c r="HB39" s="435">
        <f t="shared" si="13"/>
        <v>3677</v>
      </c>
      <c r="HC39" s="435">
        <f t="shared" si="13"/>
        <v>3792</v>
      </c>
      <c r="HD39" s="435">
        <f t="shared" si="13"/>
        <v>3886</v>
      </c>
      <c r="HE39" s="435">
        <f t="shared" si="13"/>
        <v>3993</v>
      </c>
      <c r="HF39" s="435">
        <f t="shared" si="13"/>
        <v>4211</v>
      </c>
      <c r="HG39" s="435">
        <f t="shared" si="13"/>
        <v>4352</v>
      </c>
      <c r="HH39" s="435">
        <f t="shared" si="13"/>
        <v>4493</v>
      </c>
      <c r="HI39" s="435">
        <f t="shared" si="13"/>
        <v>4635</v>
      </c>
      <c r="HJ39" s="435">
        <f t="shared" si="13"/>
        <v>4772</v>
      </c>
      <c r="HK39" s="435">
        <f t="shared" si="13"/>
        <v>4913</v>
      </c>
      <c r="HL39" s="435">
        <f t="shared" si="13"/>
        <v>5169</v>
      </c>
      <c r="HM39" s="435">
        <f t="shared" si="13"/>
        <v>5537</v>
      </c>
      <c r="HN39" s="435">
        <f t="shared" si="13"/>
        <v>5884</v>
      </c>
      <c r="HO39" s="435">
        <f t="shared" si="13"/>
        <v>6199</v>
      </c>
      <c r="HP39" s="435">
        <f t="shared" si="13"/>
        <v>6533</v>
      </c>
      <c r="HQ39" s="435">
        <f t="shared" si="13"/>
        <v>6924</v>
      </c>
      <c r="HR39" s="435">
        <f t="shared" si="13"/>
        <v>7243</v>
      </c>
      <c r="HS39" s="463"/>
      <c r="HT39" s="459"/>
      <c r="HU39" s="459"/>
      <c r="HV39" s="459"/>
      <c r="HW39" s="459"/>
      <c r="HX39" s="459"/>
      <c r="HY39" s="459"/>
      <c r="HZ39" s="459"/>
      <c r="IA39" s="459"/>
      <c r="IB39" s="459"/>
      <c r="IC39" s="459"/>
    </row>
    <row r="40">
      <c r="A40" s="453" t="s">
        <v>89</v>
      </c>
      <c r="B40" s="413">
        <f t="shared" si="6"/>
        <v>0</v>
      </c>
      <c r="C40" s="414">
        <f t="shared" ref="C40:HR40" si="14">B40+C17</f>
        <v>0</v>
      </c>
      <c r="D40" s="414">
        <f t="shared" si="14"/>
        <v>0</v>
      </c>
      <c r="E40" s="414">
        <f t="shared" si="14"/>
        <v>0</v>
      </c>
      <c r="F40" s="414">
        <f t="shared" si="14"/>
        <v>0</v>
      </c>
      <c r="G40" s="414">
        <f t="shared" si="14"/>
        <v>0</v>
      </c>
      <c r="H40" s="414">
        <f t="shared" si="14"/>
        <v>0</v>
      </c>
      <c r="I40" s="414">
        <f t="shared" si="14"/>
        <v>0</v>
      </c>
      <c r="J40" s="414">
        <f t="shared" si="14"/>
        <v>0</v>
      </c>
      <c r="K40" s="414">
        <f t="shared" si="14"/>
        <v>0</v>
      </c>
      <c r="L40" s="414">
        <f t="shared" si="14"/>
        <v>0</v>
      </c>
      <c r="M40" s="414">
        <f t="shared" si="14"/>
        <v>0</v>
      </c>
      <c r="N40" s="414">
        <f t="shared" si="14"/>
        <v>0</v>
      </c>
      <c r="O40" s="462">
        <f t="shared" si="14"/>
        <v>8</v>
      </c>
      <c r="P40" s="414">
        <f t="shared" si="14"/>
        <v>8</v>
      </c>
      <c r="Q40" s="414">
        <f t="shared" si="14"/>
        <v>11</v>
      </c>
      <c r="R40" s="414">
        <f t="shared" si="14"/>
        <v>14</v>
      </c>
      <c r="S40" s="414">
        <f t="shared" si="14"/>
        <v>18</v>
      </c>
      <c r="T40" s="414">
        <f t="shared" si="14"/>
        <v>18</v>
      </c>
      <c r="U40" s="414">
        <f t="shared" si="14"/>
        <v>21</v>
      </c>
      <c r="V40" s="414">
        <f t="shared" si="14"/>
        <v>22</v>
      </c>
      <c r="W40" s="414">
        <f t="shared" si="14"/>
        <v>27</v>
      </c>
      <c r="X40" s="414">
        <f t="shared" si="14"/>
        <v>31</v>
      </c>
      <c r="Y40" s="414">
        <f t="shared" si="14"/>
        <v>33</v>
      </c>
      <c r="Z40" s="414">
        <f t="shared" si="14"/>
        <v>37</v>
      </c>
      <c r="AA40" s="414">
        <f t="shared" si="14"/>
        <v>47</v>
      </c>
      <c r="AB40" s="414">
        <f t="shared" si="14"/>
        <v>72</v>
      </c>
      <c r="AC40" s="414">
        <f t="shared" si="14"/>
        <v>76</v>
      </c>
      <c r="AD40" s="414">
        <f t="shared" si="14"/>
        <v>84</v>
      </c>
      <c r="AE40" s="414">
        <f t="shared" si="14"/>
        <v>157</v>
      </c>
      <c r="AF40" s="414">
        <f t="shared" si="14"/>
        <v>199</v>
      </c>
      <c r="AG40" s="414">
        <f t="shared" si="14"/>
        <v>224</v>
      </c>
      <c r="AH40" s="414">
        <f t="shared" si="14"/>
        <v>241</v>
      </c>
      <c r="AI40" s="414">
        <f t="shared" si="14"/>
        <v>245</v>
      </c>
      <c r="AJ40" s="414">
        <f t="shared" si="14"/>
        <v>264</v>
      </c>
      <c r="AK40" s="414">
        <f t="shared" si="14"/>
        <v>277</v>
      </c>
      <c r="AL40" s="414">
        <f t="shared" si="14"/>
        <v>280</v>
      </c>
      <c r="AM40" s="414">
        <f t="shared" si="14"/>
        <v>290</v>
      </c>
      <c r="AN40" s="414">
        <f t="shared" si="14"/>
        <v>313</v>
      </c>
      <c r="AO40" s="414">
        <f t="shared" si="14"/>
        <v>336</v>
      </c>
      <c r="AP40" s="414">
        <f t="shared" si="14"/>
        <v>345</v>
      </c>
      <c r="AQ40" s="414">
        <f t="shared" si="14"/>
        <v>352</v>
      </c>
      <c r="AR40" s="414">
        <f t="shared" si="14"/>
        <v>359</v>
      </c>
      <c r="AS40" s="414">
        <f t="shared" si="14"/>
        <v>367</v>
      </c>
      <c r="AT40" s="414">
        <f t="shared" si="14"/>
        <v>387</v>
      </c>
      <c r="AU40" s="414">
        <f t="shared" si="14"/>
        <v>398</v>
      </c>
      <c r="AV40" s="414">
        <f t="shared" si="14"/>
        <v>406</v>
      </c>
      <c r="AW40" s="414">
        <f t="shared" si="14"/>
        <v>421</v>
      </c>
      <c r="AX40" s="414">
        <f t="shared" si="14"/>
        <v>438</v>
      </c>
      <c r="AY40" s="414">
        <f t="shared" si="14"/>
        <v>452</v>
      </c>
      <c r="AZ40" s="414">
        <f t="shared" si="14"/>
        <v>460</v>
      </c>
      <c r="BA40" s="414">
        <f t="shared" si="14"/>
        <v>471</v>
      </c>
      <c r="BB40" s="414">
        <f t="shared" si="14"/>
        <v>474</v>
      </c>
      <c r="BC40" s="414">
        <f t="shared" si="14"/>
        <v>478</v>
      </c>
      <c r="BD40" s="414">
        <f t="shared" si="14"/>
        <v>483</v>
      </c>
      <c r="BE40" s="414">
        <f t="shared" si="14"/>
        <v>518</v>
      </c>
      <c r="BF40" s="414">
        <f t="shared" si="14"/>
        <v>537</v>
      </c>
      <c r="BG40" s="414">
        <f t="shared" si="14"/>
        <v>544</v>
      </c>
      <c r="BH40" s="414">
        <f t="shared" si="14"/>
        <v>550</v>
      </c>
      <c r="BI40" s="414">
        <f t="shared" si="14"/>
        <v>554</v>
      </c>
      <c r="BJ40" s="414">
        <f t="shared" si="14"/>
        <v>557</v>
      </c>
      <c r="BK40" s="414">
        <f t="shared" si="14"/>
        <v>557</v>
      </c>
      <c r="BL40" s="414">
        <f t="shared" si="14"/>
        <v>561</v>
      </c>
      <c r="BM40" s="414">
        <f t="shared" si="14"/>
        <v>561</v>
      </c>
      <c r="BN40" s="414">
        <f t="shared" si="14"/>
        <v>566</v>
      </c>
      <c r="BO40" s="414">
        <f t="shared" si="14"/>
        <v>571</v>
      </c>
      <c r="BP40" s="414">
        <f t="shared" si="14"/>
        <v>572</v>
      </c>
      <c r="BQ40" s="414">
        <f t="shared" si="14"/>
        <v>574</v>
      </c>
      <c r="BR40" s="414">
        <f t="shared" si="14"/>
        <v>577</v>
      </c>
      <c r="BS40" s="414">
        <f t="shared" si="14"/>
        <v>577</v>
      </c>
      <c r="BT40" s="414">
        <f t="shared" si="14"/>
        <v>577</v>
      </c>
      <c r="BU40" s="414">
        <f t="shared" si="14"/>
        <v>578</v>
      </c>
      <c r="BV40" s="414">
        <f t="shared" si="14"/>
        <v>581</v>
      </c>
      <c r="BW40" s="414">
        <f t="shared" si="14"/>
        <v>582</v>
      </c>
      <c r="BX40" s="414">
        <f t="shared" si="14"/>
        <v>582</v>
      </c>
      <c r="BY40" s="414">
        <f t="shared" si="14"/>
        <v>582</v>
      </c>
      <c r="BZ40" s="414">
        <f t="shared" si="14"/>
        <v>583</v>
      </c>
      <c r="CA40" s="414">
        <f t="shared" si="14"/>
        <v>584</v>
      </c>
      <c r="CB40" s="414">
        <f t="shared" si="14"/>
        <v>587</v>
      </c>
      <c r="CC40" s="414">
        <f t="shared" si="14"/>
        <v>589</v>
      </c>
      <c r="CD40" s="414">
        <f t="shared" si="14"/>
        <v>590</v>
      </c>
      <c r="CE40" s="414">
        <f t="shared" si="14"/>
        <v>591</v>
      </c>
      <c r="CF40" s="414">
        <f t="shared" si="14"/>
        <v>592</v>
      </c>
      <c r="CG40" s="414">
        <f t="shared" si="14"/>
        <v>592</v>
      </c>
      <c r="CH40" s="414">
        <f t="shared" si="14"/>
        <v>593</v>
      </c>
      <c r="CI40" s="414">
        <f t="shared" si="14"/>
        <v>593</v>
      </c>
      <c r="CJ40" s="414">
        <f t="shared" si="14"/>
        <v>593</v>
      </c>
      <c r="CK40" s="414">
        <f t="shared" si="14"/>
        <v>593</v>
      </c>
      <c r="CL40" s="414">
        <f t="shared" si="14"/>
        <v>593</v>
      </c>
      <c r="CM40" s="414">
        <f t="shared" si="14"/>
        <v>593</v>
      </c>
      <c r="CN40" s="414">
        <f t="shared" si="14"/>
        <v>594</v>
      </c>
      <c r="CO40" s="414">
        <f t="shared" si="14"/>
        <v>595</v>
      </c>
      <c r="CP40" s="414">
        <f t="shared" si="14"/>
        <v>599</v>
      </c>
      <c r="CQ40" s="414">
        <f t="shared" si="14"/>
        <v>601</v>
      </c>
      <c r="CR40" s="414">
        <f t="shared" si="14"/>
        <v>601</v>
      </c>
      <c r="CS40" s="414">
        <f t="shared" si="14"/>
        <v>601</v>
      </c>
      <c r="CT40" s="414">
        <f t="shared" si="14"/>
        <v>602</v>
      </c>
      <c r="CU40" s="414">
        <f t="shared" si="14"/>
        <v>603</v>
      </c>
      <c r="CV40" s="414">
        <f t="shared" si="14"/>
        <v>606</v>
      </c>
      <c r="CW40" s="414">
        <f t="shared" si="14"/>
        <v>608</v>
      </c>
      <c r="CX40" s="414">
        <f t="shared" si="14"/>
        <v>610</v>
      </c>
      <c r="CY40" s="414">
        <f t="shared" si="14"/>
        <v>614</v>
      </c>
      <c r="CZ40" s="414">
        <f t="shared" si="14"/>
        <v>626</v>
      </c>
      <c r="DA40" s="414">
        <f t="shared" si="14"/>
        <v>626</v>
      </c>
      <c r="DB40" s="414">
        <f t="shared" si="14"/>
        <v>627</v>
      </c>
      <c r="DC40" s="414">
        <f t="shared" si="14"/>
        <v>630</v>
      </c>
      <c r="DD40" s="414">
        <f t="shared" si="14"/>
        <v>641</v>
      </c>
      <c r="DE40" s="414">
        <f t="shared" si="14"/>
        <v>644</v>
      </c>
      <c r="DF40" s="414">
        <f t="shared" si="14"/>
        <v>649</v>
      </c>
      <c r="DG40" s="414">
        <f t="shared" si="14"/>
        <v>652</v>
      </c>
      <c r="DH40" s="414">
        <f t="shared" si="14"/>
        <v>652</v>
      </c>
      <c r="DI40" s="414">
        <f t="shared" si="14"/>
        <v>652</v>
      </c>
      <c r="DJ40" s="414">
        <f t="shared" si="14"/>
        <v>653</v>
      </c>
      <c r="DK40" s="414">
        <f t="shared" si="14"/>
        <v>661</v>
      </c>
      <c r="DL40" s="414">
        <f t="shared" si="14"/>
        <v>661</v>
      </c>
      <c r="DM40" s="414">
        <f t="shared" si="14"/>
        <v>666</v>
      </c>
      <c r="DN40" s="414">
        <f t="shared" si="14"/>
        <v>669</v>
      </c>
      <c r="DO40" s="414">
        <f t="shared" si="14"/>
        <v>669</v>
      </c>
      <c r="DP40" s="414">
        <f t="shared" si="14"/>
        <v>672</v>
      </c>
      <c r="DQ40" s="414">
        <f t="shared" si="14"/>
        <v>676</v>
      </c>
      <c r="DR40" s="414">
        <f t="shared" si="14"/>
        <v>678</v>
      </c>
      <c r="DS40" s="414">
        <f t="shared" si="14"/>
        <v>679</v>
      </c>
      <c r="DT40" s="414">
        <f t="shared" si="14"/>
        <v>679</v>
      </c>
      <c r="DU40" s="414">
        <f t="shared" si="14"/>
        <v>681</v>
      </c>
      <c r="DV40" s="414">
        <f t="shared" si="14"/>
        <v>684</v>
      </c>
      <c r="DW40" s="414">
        <f t="shared" si="14"/>
        <v>685</v>
      </c>
      <c r="DX40" s="414">
        <f t="shared" si="14"/>
        <v>690</v>
      </c>
      <c r="DY40" s="414">
        <f t="shared" si="14"/>
        <v>693</v>
      </c>
      <c r="DZ40" s="414">
        <f t="shared" si="14"/>
        <v>694</v>
      </c>
      <c r="EA40" s="414">
        <f t="shared" si="14"/>
        <v>696</v>
      </c>
      <c r="EB40" s="414">
        <f t="shared" si="14"/>
        <v>696</v>
      </c>
      <c r="EC40" s="414">
        <f t="shared" si="14"/>
        <v>696</v>
      </c>
      <c r="ED40" s="414">
        <f t="shared" si="14"/>
        <v>702</v>
      </c>
      <c r="EE40" s="414">
        <f t="shared" si="14"/>
        <v>707</v>
      </c>
      <c r="EF40" s="414">
        <f t="shared" si="14"/>
        <v>713</v>
      </c>
      <c r="EG40" s="414">
        <f t="shared" si="14"/>
        <v>713</v>
      </c>
      <c r="EH40" s="414">
        <f t="shared" si="14"/>
        <v>717</v>
      </c>
      <c r="EI40" s="414">
        <f t="shared" si="14"/>
        <v>720</v>
      </c>
      <c r="EJ40" s="414">
        <f t="shared" si="14"/>
        <v>724</v>
      </c>
      <c r="EK40" s="414">
        <f t="shared" si="14"/>
        <v>724</v>
      </c>
      <c r="EL40" s="414">
        <f t="shared" si="14"/>
        <v>726</v>
      </c>
      <c r="EM40" s="414">
        <f t="shared" si="14"/>
        <v>727</v>
      </c>
      <c r="EN40" s="414">
        <f t="shared" si="14"/>
        <v>736</v>
      </c>
      <c r="EO40" s="414">
        <f t="shared" si="14"/>
        <v>739</v>
      </c>
      <c r="EP40" s="414">
        <f t="shared" si="14"/>
        <v>749</v>
      </c>
      <c r="EQ40" s="414">
        <f t="shared" si="14"/>
        <v>750</v>
      </c>
      <c r="ER40" s="414">
        <f t="shared" si="14"/>
        <v>754</v>
      </c>
      <c r="ES40" s="414">
        <f t="shared" si="14"/>
        <v>764</v>
      </c>
      <c r="ET40" s="414">
        <f t="shared" si="14"/>
        <v>773</v>
      </c>
      <c r="EU40" s="414">
        <f t="shared" si="14"/>
        <v>790</v>
      </c>
      <c r="EV40" s="414">
        <f t="shared" si="14"/>
        <v>801</v>
      </c>
      <c r="EW40" s="414">
        <f t="shared" si="14"/>
        <v>810</v>
      </c>
      <c r="EX40" s="414">
        <f t="shared" si="14"/>
        <v>819</v>
      </c>
      <c r="EY40" s="414">
        <f t="shared" si="14"/>
        <v>822</v>
      </c>
      <c r="EZ40" s="414">
        <f t="shared" si="14"/>
        <v>827</v>
      </c>
      <c r="FA40" s="414">
        <f t="shared" si="14"/>
        <v>838</v>
      </c>
      <c r="FB40" s="414">
        <f t="shared" si="14"/>
        <v>846</v>
      </c>
      <c r="FC40" s="414">
        <f t="shared" si="14"/>
        <v>870</v>
      </c>
      <c r="FD40" s="414">
        <f t="shared" si="14"/>
        <v>875</v>
      </c>
      <c r="FE40" s="414">
        <f t="shared" si="14"/>
        <v>887</v>
      </c>
      <c r="FF40" s="414">
        <f t="shared" si="14"/>
        <v>921</v>
      </c>
      <c r="FG40" s="414">
        <f t="shared" si="14"/>
        <v>928</v>
      </c>
      <c r="FH40" s="414">
        <f t="shared" si="14"/>
        <v>942</v>
      </c>
      <c r="FI40" s="414">
        <f t="shared" si="14"/>
        <v>964</v>
      </c>
      <c r="FJ40" s="414">
        <f t="shared" si="14"/>
        <v>975</v>
      </c>
      <c r="FK40" s="414">
        <f t="shared" si="14"/>
        <v>988</v>
      </c>
      <c r="FL40" s="414">
        <f t="shared" si="14"/>
        <v>1016</v>
      </c>
      <c r="FM40" s="414">
        <f t="shared" si="14"/>
        <v>1033</v>
      </c>
      <c r="FN40" s="414">
        <f t="shared" si="14"/>
        <v>1050</v>
      </c>
      <c r="FO40" s="414">
        <f t="shared" si="14"/>
        <v>1071</v>
      </c>
      <c r="FP40" s="414">
        <f t="shared" si="14"/>
        <v>1102</v>
      </c>
      <c r="FQ40" s="414">
        <f t="shared" si="14"/>
        <v>1120</v>
      </c>
      <c r="FR40" s="414">
        <f t="shared" si="14"/>
        <v>1126</v>
      </c>
      <c r="FS40" s="414">
        <f t="shared" si="14"/>
        <v>1153</v>
      </c>
      <c r="FT40" s="414">
        <f t="shared" si="14"/>
        <v>1183</v>
      </c>
      <c r="FU40" s="414">
        <f t="shared" si="14"/>
        <v>1206</v>
      </c>
      <c r="FV40" s="414">
        <f t="shared" si="14"/>
        <v>1230</v>
      </c>
      <c r="FW40" s="414">
        <f t="shared" si="14"/>
        <v>1268</v>
      </c>
      <c r="FX40" s="414">
        <f t="shared" si="14"/>
        <v>1291</v>
      </c>
      <c r="FY40" s="414">
        <f t="shared" si="14"/>
        <v>1313</v>
      </c>
      <c r="FZ40" s="414">
        <f t="shared" si="14"/>
        <v>1333</v>
      </c>
      <c r="GA40" s="414">
        <f t="shared" si="14"/>
        <v>1368</v>
      </c>
      <c r="GB40" s="414">
        <f t="shared" si="14"/>
        <v>1384</v>
      </c>
      <c r="GC40" s="414">
        <f t="shared" si="14"/>
        <v>1417</v>
      </c>
      <c r="GD40" s="414">
        <f t="shared" si="14"/>
        <v>1428</v>
      </c>
      <c r="GE40" s="414">
        <f t="shared" si="14"/>
        <v>1441</v>
      </c>
      <c r="GF40" s="414">
        <f t="shared" si="14"/>
        <v>1460</v>
      </c>
      <c r="GG40" s="414">
        <f t="shared" si="14"/>
        <v>1475</v>
      </c>
      <c r="GH40" s="414">
        <f t="shared" si="14"/>
        <v>1483</v>
      </c>
      <c r="GI40" s="414">
        <f t="shared" si="14"/>
        <v>1497</v>
      </c>
      <c r="GJ40" s="414">
        <f t="shared" si="14"/>
        <v>1517</v>
      </c>
      <c r="GK40" s="414">
        <f t="shared" si="14"/>
        <v>1532</v>
      </c>
      <c r="GL40" s="414">
        <f t="shared" si="14"/>
        <v>1586</v>
      </c>
      <c r="GM40" s="414">
        <f t="shared" si="14"/>
        <v>1607</v>
      </c>
      <c r="GN40" s="414">
        <f t="shared" si="14"/>
        <v>1631</v>
      </c>
      <c r="GO40" s="414">
        <f t="shared" si="14"/>
        <v>1653</v>
      </c>
      <c r="GP40" s="414">
        <f t="shared" si="14"/>
        <v>1688</v>
      </c>
      <c r="GQ40" s="414">
        <f t="shared" si="14"/>
        <v>1703</v>
      </c>
      <c r="GR40" s="414">
        <f t="shared" si="14"/>
        <v>1745</v>
      </c>
      <c r="GS40" s="414">
        <f t="shared" si="14"/>
        <v>1780</v>
      </c>
      <c r="GT40" s="414">
        <f t="shared" si="14"/>
        <v>1806</v>
      </c>
      <c r="GU40" s="414">
        <f t="shared" si="14"/>
        <v>1827</v>
      </c>
      <c r="GV40" s="414">
        <f t="shared" si="14"/>
        <v>1840</v>
      </c>
      <c r="GW40" s="414">
        <f t="shared" si="14"/>
        <v>1894</v>
      </c>
      <c r="GX40" s="414">
        <f t="shared" si="14"/>
        <v>1935</v>
      </c>
      <c r="GY40" s="414">
        <f t="shared" si="14"/>
        <v>2097</v>
      </c>
      <c r="GZ40" s="414">
        <f t="shared" si="14"/>
        <v>2263</v>
      </c>
      <c r="HA40" s="414">
        <f t="shared" si="14"/>
        <v>2335</v>
      </c>
      <c r="HB40" s="414">
        <f t="shared" si="14"/>
        <v>2487</v>
      </c>
      <c r="HC40" s="414">
        <f t="shared" si="14"/>
        <v>2607</v>
      </c>
      <c r="HD40" s="414">
        <f t="shared" si="14"/>
        <v>2685</v>
      </c>
      <c r="HE40" s="414">
        <f t="shared" si="14"/>
        <v>2864</v>
      </c>
      <c r="HF40" s="414">
        <f t="shared" si="14"/>
        <v>3082</v>
      </c>
      <c r="HG40" s="414">
        <f t="shared" si="14"/>
        <v>3192</v>
      </c>
      <c r="HH40" s="414">
        <f t="shared" si="14"/>
        <v>3421</v>
      </c>
      <c r="HI40" s="414">
        <f t="shared" si="14"/>
        <v>3530</v>
      </c>
      <c r="HJ40" s="414">
        <f t="shared" si="14"/>
        <v>3683</v>
      </c>
      <c r="HK40" s="414">
        <f t="shared" si="14"/>
        <v>3867</v>
      </c>
      <c r="HL40" s="414">
        <f t="shared" si="14"/>
        <v>4178</v>
      </c>
      <c r="HM40" s="414">
        <f t="shared" si="14"/>
        <v>4502</v>
      </c>
      <c r="HN40" s="414">
        <f t="shared" si="14"/>
        <v>5056</v>
      </c>
      <c r="HO40" s="414">
        <f t="shared" si="14"/>
        <v>5192</v>
      </c>
      <c r="HP40" s="414">
        <f t="shared" si="14"/>
        <v>5450</v>
      </c>
      <c r="HQ40" s="414">
        <f t="shared" si="14"/>
        <v>5791</v>
      </c>
      <c r="HR40" s="414">
        <f t="shared" si="14"/>
        <v>6147</v>
      </c>
      <c r="HS40" s="461"/>
      <c r="HT40" s="412"/>
      <c r="HU40" s="412"/>
      <c r="HV40" s="412"/>
      <c r="HW40" s="412"/>
      <c r="HX40" s="412"/>
      <c r="HY40" s="412"/>
      <c r="HZ40" s="412"/>
      <c r="IA40" s="412"/>
      <c r="IB40" s="412"/>
      <c r="IC40" s="412"/>
    </row>
    <row r="41">
      <c r="A41" s="453" t="s">
        <v>90</v>
      </c>
      <c r="B41" s="413">
        <f t="shared" si="6"/>
        <v>0</v>
      </c>
      <c r="C41" s="414">
        <f t="shared" ref="C41:HR41" si="15">B41+C18</f>
        <v>0</v>
      </c>
      <c r="D41" s="414">
        <f t="shared" si="15"/>
        <v>0</v>
      </c>
      <c r="E41" s="414">
        <f t="shared" si="15"/>
        <v>0</v>
      </c>
      <c r="F41" s="414">
        <f t="shared" si="15"/>
        <v>0</v>
      </c>
      <c r="G41" s="414">
        <f t="shared" si="15"/>
        <v>0</v>
      </c>
      <c r="H41" s="462">
        <f t="shared" si="15"/>
        <v>1</v>
      </c>
      <c r="I41" s="414">
        <f t="shared" si="15"/>
        <v>2</v>
      </c>
      <c r="J41" s="414">
        <f t="shared" si="15"/>
        <v>6</v>
      </c>
      <c r="K41" s="414">
        <f t="shared" si="15"/>
        <v>7</v>
      </c>
      <c r="L41" s="414">
        <f t="shared" si="15"/>
        <v>15</v>
      </c>
      <c r="M41" s="414">
        <f t="shared" si="15"/>
        <v>17</v>
      </c>
      <c r="N41" s="414">
        <f t="shared" si="15"/>
        <v>18</v>
      </c>
      <c r="O41" s="414">
        <f t="shared" si="15"/>
        <v>22</v>
      </c>
      <c r="P41" s="414">
        <f t="shared" si="15"/>
        <v>22</v>
      </c>
      <c r="Q41" s="414">
        <f t="shared" si="15"/>
        <v>25</v>
      </c>
      <c r="R41" s="414">
        <f t="shared" si="15"/>
        <v>28</v>
      </c>
      <c r="S41" s="414">
        <f t="shared" si="15"/>
        <v>31</v>
      </c>
      <c r="T41" s="414">
        <f t="shared" si="15"/>
        <v>39</v>
      </c>
      <c r="U41" s="414">
        <f t="shared" si="15"/>
        <v>48</v>
      </c>
      <c r="V41" s="414">
        <f t="shared" si="15"/>
        <v>54</v>
      </c>
      <c r="W41" s="414">
        <f t="shared" si="15"/>
        <v>60</v>
      </c>
      <c r="X41" s="414">
        <f t="shared" si="15"/>
        <v>74</v>
      </c>
      <c r="Y41" s="414">
        <f t="shared" si="15"/>
        <v>78</v>
      </c>
      <c r="Z41" s="414">
        <f t="shared" si="15"/>
        <v>87</v>
      </c>
      <c r="AA41" s="414">
        <f t="shared" si="15"/>
        <v>105</v>
      </c>
      <c r="AB41" s="414">
        <f t="shared" si="15"/>
        <v>114</v>
      </c>
      <c r="AC41" s="414">
        <f t="shared" si="15"/>
        <v>132</v>
      </c>
      <c r="AD41" s="414">
        <f t="shared" si="15"/>
        <v>133</v>
      </c>
      <c r="AE41" s="414">
        <f t="shared" si="15"/>
        <v>151</v>
      </c>
      <c r="AF41" s="414">
        <f t="shared" si="15"/>
        <v>158</v>
      </c>
      <c r="AG41" s="414">
        <f t="shared" si="15"/>
        <v>165</v>
      </c>
      <c r="AH41" s="414">
        <f t="shared" si="15"/>
        <v>174</v>
      </c>
      <c r="AI41" s="414">
        <f t="shared" si="15"/>
        <v>181</v>
      </c>
      <c r="AJ41" s="414">
        <f t="shared" si="15"/>
        <v>192</v>
      </c>
      <c r="AK41" s="414">
        <f t="shared" si="15"/>
        <v>200</v>
      </c>
      <c r="AL41" s="414">
        <f t="shared" si="15"/>
        <v>205</v>
      </c>
      <c r="AM41" s="414">
        <f t="shared" si="15"/>
        <v>222</v>
      </c>
      <c r="AN41" s="414">
        <f t="shared" si="15"/>
        <v>225</v>
      </c>
      <c r="AO41" s="414">
        <f t="shared" si="15"/>
        <v>234</v>
      </c>
      <c r="AP41" s="414">
        <f t="shared" si="15"/>
        <v>240</v>
      </c>
      <c r="AQ41" s="414">
        <f t="shared" si="15"/>
        <v>245</v>
      </c>
      <c r="AR41" s="414">
        <f t="shared" si="15"/>
        <v>270</v>
      </c>
      <c r="AS41" s="414">
        <f t="shared" si="15"/>
        <v>279</v>
      </c>
      <c r="AT41" s="414">
        <f t="shared" si="15"/>
        <v>290</v>
      </c>
      <c r="AU41" s="414">
        <f t="shared" si="15"/>
        <v>293</v>
      </c>
      <c r="AV41" s="414">
        <f t="shared" si="15"/>
        <v>308</v>
      </c>
      <c r="AW41" s="414">
        <f t="shared" si="15"/>
        <v>311</v>
      </c>
      <c r="AX41" s="414">
        <f t="shared" si="15"/>
        <v>325</v>
      </c>
      <c r="AY41" s="414">
        <f t="shared" si="15"/>
        <v>332</v>
      </c>
      <c r="AZ41" s="414">
        <f t="shared" si="15"/>
        <v>336</v>
      </c>
      <c r="BA41" s="414">
        <f t="shared" si="15"/>
        <v>342</v>
      </c>
      <c r="BB41" s="414">
        <f t="shared" si="15"/>
        <v>346</v>
      </c>
      <c r="BC41" s="414">
        <f t="shared" si="15"/>
        <v>351</v>
      </c>
      <c r="BD41" s="414">
        <f t="shared" si="15"/>
        <v>353</v>
      </c>
      <c r="BE41" s="414">
        <f t="shared" si="15"/>
        <v>356</v>
      </c>
      <c r="BF41" s="414">
        <f t="shared" si="15"/>
        <v>359</v>
      </c>
      <c r="BG41" s="414">
        <f t="shared" si="15"/>
        <v>360</v>
      </c>
      <c r="BH41" s="414">
        <f t="shared" si="15"/>
        <v>365</v>
      </c>
      <c r="BI41" s="414">
        <f t="shared" si="15"/>
        <v>367</v>
      </c>
      <c r="BJ41" s="414">
        <f t="shared" si="15"/>
        <v>374</v>
      </c>
      <c r="BK41" s="414">
        <f t="shared" si="15"/>
        <v>374</v>
      </c>
      <c r="BL41" s="414">
        <f t="shared" si="15"/>
        <v>376</v>
      </c>
      <c r="BM41" s="414">
        <f t="shared" si="15"/>
        <v>380</v>
      </c>
      <c r="BN41" s="414">
        <f t="shared" si="15"/>
        <v>381</v>
      </c>
      <c r="BO41" s="414">
        <f t="shared" si="15"/>
        <v>384</v>
      </c>
      <c r="BP41" s="414">
        <f t="shared" si="15"/>
        <v>386</v>
      </c>
      <c r="BQ41" s="414">
        <f t="shared" si="15"/>
        <v>388</v>
      </c>
      <c r="BR41" s="414">
        <f t="shared" si="15"/>
        <v>392</v>
      </c>
      <c r="BS41" s="414">
        <f t="shared" si="15"/>
        <v>396</v>
      </c>
      <c r="BT41" s="414">
        <f t="shared" si="15"/>
        <v>398</v>
      </c>
      <c r="BU41" s="414">
        <f t="shared" si="15"/>
        <v>400</v>
      </c>
      <c r="BV41" s="414">
        <f t="shared" si="15"/>
        <v>401</v>
      </c>
      <c r="BW41" s="414">
        <f t="shared" si="15"/>
        <v>401</v>
      </c>
      <c r="BX41" s="414">
        <f t="shared" si="15"/>
        <v>402</v>
      </c>
      <c r="BY41" s="414">
        <f t="shared" si="15"/>
        <v>409</v>
      </c>
      <c r="BZ41" s="414">
        <f t="shared" si="15"/>
        <v>409</v>
      </c>
      <c r="CA41" s="414">
        <f t="shared" si="15"/>
        <v>411</v>
      </c>
      <c r="CB41" s="414">
        <f t="shared" si="15"/>
        <v>417</v>
      </c>
      <c r="CC41" s="414">
        <f t="shared" si="15"/>
        <v>420</v>
      </c>
      <c r="CD41" s="414">
        <f t="shared" si="15"/>
        <v>421</v>
      </c>
      <c r="CE41" s="414">
        <f t="shared" si="15"/>
        <v>434</v>
      </c>
      <c r="CF41" s="414">
        <f t="shared" si="15"/>
        <v>446</v>
      </c>
      <c r="CG41" s="414">
        <f t="shared" si="15"/>
        <v>449</v>
      </c>
      <c r="CH41" s="414">
        <f t="shared" si="15"/>
        <v>469</v>
      </c>
      <c r="CI41" s="414">
        <f t="shared" si="15"/>
        <v>485</v>
      </c>
      <c r="CJ41" s="414">
        <f t="shared" si="15"/>
        <v>486</v>
      </c>
      <c r="CK41" s="414">
        <f t="shared" si="15"/>
        <v>486</v>
      </c>
      <c r="CL41" s="414">
        <f t="shared" si="15"/>
        <v>493</v>
      </c>
      <c r="CM41" s="414">
        <f t="shared" si="15"/>
        <v>495</v>
      </c>
      <c r="CN41" s="414">
        <f t="shared" si="15"/>
        <v>495</v>
      </c>
      <c r="CO41" s="414">
        <f t="shared" si="15"/>
        <v>503</v>
      </c>
      <c r="CP41" s="414">
        <f t="shared" si="15"/>
        <v>504</v>
      </c>
      <c r="CQ41" s="414">
        <f t="shared" si="15"/>
        <v>505</v>
      </c>
      <c r="CR41" s="414">
        <f t="shared" si="15"/>
        <v>508</v>
      </c>
      <c r="CS41" s="414">
        <f t="shared" si="15"/>
        <v>514</v>
      </c>
      <c r="CT41" s="414">
        <f t="shared" si="15"/>
        <v>515</v>
      </c>
      <c r="CU41" s="414">
        <f t="shared" si="15"/>
        <v>519</v>
      </c>
      <c r="CV41" s="414">
        <f t="shared" si="15"/>
        <v>520</v>
      </c>
      <c r="CW41" s="414">
        <f t="shared" si="15"/>
        <v>522</v>
      </c>
      <c r="CX41" s="414">
        <f t="shared" si="15"/>
        <v>524</v>
      </c>
      <c r="CY41" s="414">
        <f t="shared" si="15"/>
        <v>530</v>
      </c>
      <c r="CZ41" s="414">
        <f t="shared" si="15"/>
        <v>543</v>
      </c>
      <c r="DA41" s="414">
        <f t="shared" si="15"/>
        <v>544</v>
      </c>
      <c r="DB41" s="414">
        <f t="shared" si="15"/>
        <v>553</v>
      </c>
      <c r="DC41" s="414">
        <f t="shared" si="15"/>
        <v>564</v>
      </c>
      <c r="DD41" s="414">
        <f t="shared" si="15"/>
        <v>570</v>
      </c>
      <c r="DE41" s="414">
        <f t="shared" si="15"/>
        <v>585</v>
      </c>
      <c r="DF41" s="414">
        <f t="shared" si="15"/>
        <v>590</v>
      </c>
      <c r="DG41" s="414">
        <f t="shared" si="15"/>
        <v>601</v>
      </c>
      <c r="DH41" s="414">
        <f t="shared" si="15"/>
        <v>606</v>
      </c>
      <c r="DI41" s="414">
        <f t="shared" si="15"/>
        <v>610</v>
      </c>
      <c r="DJ41" s="414">
        <f t="shared" si="15"/>
        <v>614</v>
      </c>
      <c r="DK41" s="414">
        <f t="shared" si="15"/>
        <v>619</v>
      </c>
      <c r="DL41" s="414">
        <f t="shared" si="15"/>
        <v>622</v>
      </c>
      <c r="DM41" s="414">
        <f t="shared" si="15"/>
        <v>632</v>
      </c>
      <c r="DN41" s="414">
        <f t="shared" si="15"/>
        <v>642</v>
      </c>
      <c r="DO41" s="414">
        <f t="shared" si="15"/>
        <v>651</v>
      </c>
      <c r="DP41" s="414">
        <f t="shared" si="15"/>
        <v>651</v>
      </c>
      <c r="DQ41" s="414">
        <f t="shared" si="15"/>
        <v>658</v>
      </c>
      <c r="DR41" s="414">
        <f t="shared" si="15"/>
        <v>664</v>
      </c>
      <c r="DS41" s="414">
        <f t="shared" si="15"/>
        <v>668</v>
      </c>
      <c r="DT41" s="414">
        <f t="shared" si="15"/>
        <v>678</v>
      </c>
      <c r="DU41" s="414">
        <f t="shared" si="15"/>
        <v>692</v>
      </c>
      <c r="DV41" s="414">
        <f t="shared" si="15"/>
        <v>718</v>
      </c>
      <c r="DW41" s="414">
        <f t="shared" si="15"/>
        <v>733</v>
      </c>
      <c r="DX41" s="414">
        <f t="shared" si="15"/>
        <v>743</v>
      </c>
      <c r="DY41" s="414">
        <f t="shared" si="15"/>
        <v>747</v>
      </c>
      <c r="DZ41" s="414">
        <f t="shared" si="15"/>
        <v>760</v>
      </c>
      <c r="EA41" s="414">
        <f t="shared" si="15"/>
        <v>774</v>
      </c>
      <c r="EB41" s="414">
        <f t="shared" si="15"/>
        <v>814</v>
      </c>
      <c r="EC41" s="414">
        <f t="shared" si="15"/>
        <v>822</v>
      </c>
      <c r="ED41" s="414">
        <f t="shared" si="15"/>
        <v>834</v>
      </c>
      <c r="EE41" s="414">
        <f t="shared" si="15"/>
        <v>845</v>
      </c>
      <c r="EF41" s="414">
        <f t="shared" si="15"/>
        <v>849</v>
      </c>
      <c r="EG41" s="414">
        <f t="shared" si="15"/>
        <v>860</v>
      </c>
      <c r="EH41" s="414">
        <f t="shared" si="15"/>
        <v>875</v>
      </c>
      <c r="EI41" s="414">
        <f t="shared" si="15"/>
        <v>882</v>
      </c>
      <c r="EJ41" s="414">
        <f t="shared" si="15"/>
        <v>882</v>
      </c>
      <c r="EK41" s="414">
        <f t="shared" si="15"/>
        <v>884</v>
      </c>
      <c r="EL41" s="414">
        <f t="shared" si="15"/>
        <v>891</v>
      </c>
      <c r="EM41" s="414">
        <f t="shared" si="15"/>
        <v>892</v>
      </c>
      <c r="EN41" s="414">
        <f t="shared" si="15"/>
        <v>899</v>
      </c>
      <c r="EO41" s="414">
        <f t="shared" si="15"/>
        <v>911</v>
      </c>
      <c r="EP41" s="414">
        <f t="shared" si="15"/>
        <v>924</v>
      </c>
      <c r="EQ41" s="414">
        <f t="shared" si="15"/>
        <v>927</v>
      </c>
      <c r="ER41" s="414">
        <f t="shared" si="15"/>
        <v>927</v>
      </c>
      <c r="ES41" s="414">
        <f t="shared" si="15"/>
        <v>945</v>
      </c>
      <c r="ET41" s="414">
        <f t="shared" si="15"/>
        <v>956</v>
      </c>
      <c r="EU41" s="414">
        <f t="shared" si="15"/>
        <v>976</v>
      </c>
      <c r="EV41" s="414">
        <f t="shared" si="15"/>
        <v>994</v>
      </c>
      <c r="EW41" s="414">
        <f t="shared" si="15"/>
        <v>1001</v>
      </c>
      <c r="EX41" s="414">
        <f t="shared" si="15"/>
        <v>1014</v>
      </c>
      <c r="EY41" s="414">
        <f t="shared" si="15"/>
        <v>1022</v>
      </c>
      <c r="EZ41" s="414">
        <f t="shared" si="15"/>
        <v>1047</v>
      </c>
      <c r="FA41" s="414">
        <f t="shared" si="15"/>
        <v>1060</v>
      </c>
      <c r="FB41" s="414">
        <f t="shared" si="15"/>
        <v>1074</v>
      </c>
      <c r="FC41" s="414">
        <f t="shared" si="15"/>
        <v>1096</v>
      </c>
      <c r="FD41" s="414">
        <f t="shared" si="15"/>
        <v>1113</v>
      </c>
      <c r="FE41" s="414">
        <f t="shared" si="15"/>
        <v>1130</v>
      </c>
      <c r="FF41" s="414">
        <f t="shared" si="15"/>
        <v>1138</v>
      </c>
      <c r="FG41" s="414">
        <f t="shared" si="15"/>
        <v>1177</v>
      </c>
      <c r="FH41" s="414">
        <f t="shared" si="15"/>
        <v>1223</v>
      </c>
      <c r="FI41" s="414">
        <f t="shared" si="15"/>
        <v>1246</v>
      </c>
      <c r="FJ41" s="414">
        <f t="shared" si="15"/>
        <v>1262</v>
      </c>
      <c r="FK41" s="414">
        <f t="shared" si="15"/>
        <v>1262</v>
      </c>
      <c r="FL41" s="414">
        <f t="shared" si="15"/>
        <v>1268</v>
      </c>
      <c r="FM41" s="414">
        <f t="shared" si="15"/>
        <v>1287</v>
      </c>
      <c r="FN41" s="414">
        <f t="shared" si="15"/>
        <v>1315</v>
      </c>
      <c r="FO41" s="414">
        <f t="shared" si="15"/>
        <v>1331</v>
      </c>
      <c r="FP41" s="414">
        <f t="shared" si="15"/>
        <v>1352</v>
      </c>
      <c r="FQ41" s="414">
        <f t="shared" si="15"/>
        <v>1375</v>
      </c>
      <c r="FR41" s="414">
        <f t="shared" si="15"/>
        <v>1387</v>
      </c>
      <c r="FS41" s="414">
        <f t="shared" si="15"/>
        <v>1394</v>
      </c>
      <c r="FT41" s="414">
        <f t="shared" si="15"/>
        <v>1423</v>
      </c>
      <c r="FU41" s="414">
        <f t="shared" si="15"/>
        <v>1443</v>
      </c>
      <c r="FV41" s="414">
        <f t="shared" si="15"/>
        <v>1457</v>
      </c>
      <c r="FW41" s="414">
        <f t="shared" si="15"/>
        <v>1484</v>
      </c>
      <c r="FX41" s="414">
        <f t="shared" si="15"/>
        <v>1500</v>
      </c>
      <c r="FY41" s="414">
        <f t="shared" si="15"/>
        <v>1569</v>
      </c>
      <c r="FZ41" s="414">
        <f t="shared" si="15"/>
        <v>1587</v>
      </c>
      <c r="GA41" s="414">
        <f t="shared" si="15"/>
        <v>1600</v>
      </c>
      <c r="GB41" s="414">
        <f t="shared" si="15"/>
        <v>1619</v>
      </c>
      <c r="GC41" s="414">
        <f t="shared" si="15"/>
        <v>1659</v>
      </c>
      <c r="GD41" s="414">
        <f t="shared" si="15"/>
        <v>1686</v>
      </c>
      <c r="GE41" s="414">
        <f t="shared" si="15"/>
        <v>1701</v>
      </c>
      <c r="GF41" s="414">
        <f t="shared" si="15"/>
        <v>1714</v>
      </c>
      <c r="GG41" s="414">
        <f t="shared" si="15"/>
        <v>1727</v>
      </c>
      <c r="GH41" s="414">
        <f t="shared" si="15"/>
        <v>1733</v>
      </c>
      <c r="GI41" s="414">
        <f t="shared" si="15"/>
        <v>1752</v>
      </c>
      <c r="GJ41" s="414">
        <f t="shared" si="15"/>
        <v>1773</v>
      </c>
      <c r="GK41" s="414">
        <f t="shared" si="15"/>
        <v>1799</v>
      </c>
      <c r="GL41" s="414">
        <f t="shared" si="15"/>
        <v>1828</v>
      </c>
      <c r="GM41" s="414">
        <f t="shared" si="15"/>
        <v>1854</v>
      </c>
      <c r="GN41" s="414">
        <f t="shared" si="15"/>
        <v>1858</v>
      </c>
      <c r="GO41" s="414">
        <f t="shared" si="15"/>
        <v>1880</v>
      </c>
      <c r="GP41" s="414">
        <f t="shared" si="15"/>
        <v>1922</v>
      </c>
      <c r="GQ41" s="414">
        <f t="shared" si="15"/>
        <v>1925</v>
      </c>
      <c r="GR41" s="414">
        <f t="shared" si="15"/>
        <v>1964</v>
      </c>
      <c r="GS41" s="414">
        <f t="shared" si="15"/>
        <v>2086</v>
      </c>
      <c r="GT41" s="414">
        <f t="shared" si="15"/>
        <v>2121</v>
      </c>
      <c r="GU41" s="414">
        <f t="shared" si="15"/>
        <v>2169</v>
      </c>
      <c r="GV41" s="414">
        <f t="shared" si="15"/>
        <v>2190</v>
      </c>
      <c r="GW41" s="414">
        <f t="shared" si="15"/>
        <v>2236</v>
      </c>
      <c r="GX41" s="414">
        <f t="shared" si="15"/>
        <v>2294</v>
      </c>
      <c r="GY41" s="414">
        <f t="shared" si="15"/>
        <v>2353</v>
      </c>
      <c r="GZ41" s="414">
        <f t="shared" si="15"/>
        <v>2413</v>
      </c>
      <c r="HA41" s="414">
        <f t="shared" si="15"/>
        <v>2490</v>
      </c>
      <c r="HB41" s="414">
        <f t="shared" si="15"/>
        <v>2577</v>
      </c>
      <c r="HC41" s="414">
        <f t="shared" si="15"/>
        <v>2606</v>
      </c>
      <c r="HD41" s="414">
        <f t="shared" si="15"/>
        <v>2688</v>
      </c>
      <c r="HE41" s="414">
        <f t="shared" si="15"/>
        <v>2786</v>
      </c>
      <c r="HF41" s="414">
        <f t="shared" si="15"/>
        <v>2883</v>
      </c>
      <c r="HG41" s="414">
        <f t="shared" si="15"/>
        <v>2999</v>
      </c>
      <c r="HH41" s="414">
        <f t="shared" si="15"/>
        <v>3101</v>
      </c>
      <c r="HI41" s="414">
        <f t="shared" si="15"/>
        <v>3273</v>
      </c>
      <c r="HJ41" s="414">
        <f t="shared" si="15"/>
        <v>3411</v>
      </c>
      <c r="HK41" s="414">
        <f t="shared" si="15"/>
        <v>3517</v>
      </c>
      <c r="HL41" s="414">
        <f t="shared" si="15"/>
        <v>3721</v>
      </c>
      <c r="HM41" s="414">
        <f t="shared" si="15"/>
        <v>3906</v>
      </c>
      <c r="HN41" s="414">
        <f t="shared" si="15"/>
        <v>4157</v>
      </c>
      <c r="HO41" s="414">
        <f t="shared" si="15"/>
        <v>4461</v>
      </c>
      <c r="HP41" s="414">
        <f t="shared" si="15"/>
        <v>4840</v>
      </c>
      <c r="HQ41" s="414">
        <f t="shared" si="15"/>
        <v>5003</v>
      </c>
      <c r="HR41" s="414">
        <f t="shared" si="15"/>
        <v>5259</v>
      </c>
      <c r="HS41" s="461"/>
      <c r="HT41" s="412"/>
      <c r="HU41" s="412"/>
      <c r="HV41" s="412"/>
      <c r="HW41" s="412"/>
      <c r="HX41" s="412"/>
      <c r="HY41" s="412"/>
      <c r="HZ41" s="412"/>
      <c r="IA41" s="412"/>
      <c r="IB41" s="412"/>
      <c r="IC41" s="412"/>
    </row>
    <row r="42">
      <c r="A42" s="453" t="s">
        <v>91</v>
      </c>
      <c r="B42" s="413">
        <f t="shared" si="6"/>
        <v>0</v>
      </c>
      <c r="C42" s="414">
        <f t="shared" ref="C42:HR42" si="16">B42+C19</f>
        <v>0</v>
      </c>
      <c r="D42" s="414">
        <f t="shared" si="16"/>
        <v>0</v>
      </c>
      <c r="E42" s="414">
        <f t="shared" si="16"/>
        <v>0</v>
      </c>
      <c r="F42" s="414">
        <f t="shared" si="16"/>
        <v>0</v>
      </c>
      <c r="G42" s="414">
        <f t="shared" si="16"/>
        <v>0</v>
      </c>
      <c r="H42" s="414">
        <f t="shared" si="16"/>
        <v>0</v>
      </c>
      <c r="I42" s="462">
        <f t="shared" si="16"/>
        <v>1</v>
      </c>
      <c r="J42" s="414">
        <f t="shared" si="16"/>
        <v>2</v>
      </c>
      <c r="K42" s="414">
        <f t="shared" si="16"/>
        <v>2</v>
      </c>
      <c r="L42" s="414">
        <f t="shared" si="16"/>
        <v>4</v>
      </c>
      <c r="M42" s="414">
        <f t="shared" si="16"/>
        <v>4</v>
      </c>
      <c r="N42" s="414">
        <f t="shared" si="16"/>
        <v>6</v>
      </c>
      <c r="O42" s="414">
        <f t="shared" si="16"/>
        <v>8</v>
      </c>
      <c r="P42" s="414">
        <f t="shared" si="16"/>
        <v>9</v>
      </c>
      <c r="Q42" s="414">
        <f t="shared" si="16"/>
        <v>10</v>
      </c>
      <c r="R42" s="414">
        <f t="shared" si="16"/>
        <v>10</v>
      </c>
      <c r="S42" s="414">
        <f t="shared" si="16"/>
        <v>10</v>
      </c>
      <c r="T42" s="414">
        <f t="shared" si="16"/>
        <v>14</v>
      </c>
      <c r="U42" s="414">
        <f t="shared" si="16"/>
        <v>19</v>
      </c>
      <c r="V42" s="414">
        <f t="shared" si="16"/>
        <v>21</v>
      </c>
      <c r="W42" s="414">
        <f t="shared" si="16"/>
        <v>23</v>
      </c>
      <c r="X42" s="414">
        <f t="shared" si="16"/>
        <v>26</v>
      </c>
      <c r="Y42" s="414">
        <f t="shared" si="16"/>
        <v>28</v>
      </c>
      <c r="Z42" s="414">
        <f t="shared" si="16"/>
        <v>31</v>
      </c>
      <c r="AA42" s="414">
        <f t="shared" si="16"/>
        <v>43</v>
      </c>
      <c r="AB42" s="414">
        <f t="shared" si="16"/>
        <v>54</v>
      </c>
      <c r="AC42" s="414">
        <f t="shared" si="16"/>
        <v>70</v>
      </c>
      <c r="AD42" s="414">
        <f t="shared" si="16"/>
        <v>75</v>
      </c>
      <c r="AE42" s="414">
        <f t="shared" si="16"/>
        <v>78</v>
      </c>
      <c r="AF42" s="414">
        <f t="shared" si="16"/>
        <v>90</v>
      </c>
      <c r="AG42" s="414">
        <f t="shared" si="16"/>
        <v>90</v>
      </c>
      <c r="AH42" s="414">
        <f t="shared" si="16"/>
        <v>94</v>
      </c>
      <c r="AI42" s="414">
        <f t="shared" si="16"/>
        <v>101</v>
      </c>
      <c r="AJ42" s="414">
        <f t="shared" si="16"/>
        <v>107</v>
      </c>
      <c r="AK42" s="414">
        <f t="shared" si="16"/>
        <v>116</v>
      </c>
      <c r="AL42" s="414">
        <f t="shared" si="16"/>
        <v>125</v>
      </c>
      <c r="AM42" s="414">
        <f t="shared" si="16"/>
        <v>130</v>
      </c>
      <c r="AN42" s="414">
        <f t="shared" si="16"/>
        <v>143</v>
      </c>
      <c r="AO42" s="414">
        <f t="shared" si="16"/>
        <v>151</v>
      </c>
      <c r="AP42" s="414">
        <f t="shared" si="16"/>
        <v>171</v>
      </c>
      <c r="AQ42" s="414">
        <f t="shared" si="16"/>
        <v>206</v>
      </c>
      <c r="AR42" s="414">
        <f t="shared" si="16"/>
        <v>219</v>
      </c>
      <c r="AS42" s="414">
        <f t="shared" si="16"/>
        <v>230</v>
      </c>
      <c r="AT42" s="414">
        <f t="shared" si="16"/>
        <v>254</v>
      </c>
      <c r="AU42" s="414">
        <f t="shared" si="16"/>
        <v>271</v>
      </c>
      <c r="AV42" s="414">
        <f t="shared" si="16"/>
        <v>276</v>
      </c>
      <c r="AW42" s="414">
        <f t="shared" si="16"/>
        <v>292</v>
      </c>
      <c r="AX42" s="414">
        <f t="shared" si="16"/>
        <v>298</v>
      </c>
      <c r="AY42" s="414">
        <f t="shared" si="16"/>
        <v>324</v>
      </c>
      <c r="AZ42" s="414">
        <f t="shared" si="16"/>
        <v>330</v>
      </c>
      <c r="BA42" s="414">
        <f t="shared" si="16"/>
        <v>345</v>
      </c>
      <c r="BB42" s="414">
        <f t="shared" si="16"/>
        <v>352</v>
      </c>
      <c r="BC42" s="414">
        <f t="shared" si="16"/>
        <v>363</v>
      </c>
      <c r="BD42" s="414">
        <f t="shared" si="16"/>
        <v>373</v>
      </c>
      <c r="BE42" s="414">
        <f t="shared" si="16"/>
        <v>378</v>
      </c>
      <c r="BF42" s="414">
        <f t="shared" si="16"/>
        <v>390</v>
      </c>
      <c r="BG42" s="414">
        <f t="shared" si="16"/>
        <v>394</v>
      </c>
      <c r="BH42" s="414">
        <f t="shared" si="16"/>
        <v>398</v>
      </c>
      <c r="BI42" s="414">
        <f t="shared" si="16"/>
        <v>407</v>
      </c>
      <c r="BJ42" s="414">
        <f t="shared" si="16"/>
        <v>422</v>
      </c>
      <c r="BK42" s="414">
        <f t="shared" si="16"/>
        <v>435</v>
      </c>
      <c r="BL42" s="414">
        <f t="shared" si="16"/>
        <v>440</v>
      </c>
      <c r="BM42" s="414">
        <f t="shared" si="16"/>
        <v>450</v>
      </c>
      <c r="BN42" s="414">
        <f t="shared" si="16"/>
        <v>459</v>
      </c>
      <c r="BO42" s="414">
        <f t="shared" si="16"/>
        <v>475</v>
      </c>
      <c r="BP42" s="414">
        <f t="shared" si="16"/>
        <v>478</v>
      </c>
      <c r="BQ42" s="414">
        <f t="shared" si="16"/>
        <v>490</v>
      </c>
      <c r="BR42" s="414">
        <f t="shared" si="16"/>
        <v>495</v>
      </c>
      <c r="BS42" s="414">
        <f t="shared" si="16"/>
        <v>498</v>
      </c>
      <c r="BT42" s="414">
        <f t="shared" si="16"/>
        <v>502</v>
      </c>
      <c r="BU42" s="414">
        <f t="shared" si="16"/>
        <v>510</v>
      </c>
      <c r="BV42" s="414">
        <f t="shared" si="16"/>
        <v>527</v>
      </c>
      <c r="BW42" s="414">
        <f t="shared" si="16"/>
        <v>535</v>
      </c>
      <c r="BX42" s="414">
        <f t="shared" si="16"/>
        <v>544</v>
      </c>
      <c r="BY42" s="414">
        <f t="shared" si="16"/>
        <v>551</v>
      </c>
      <c r="BZ42" s="414">
        <f t="shared" si="16"/>
        <v>555</v>
      </c>
      <c r="CA42" s="414">
        <f t="shared" si="16"/>
        <v>568</v>
      </c>
      <c r="CB42" s="414">
        <f t="shared" si="16"/>
        <v>576</v>
      </c>
      <c r="CC42" s="414">
        <f t="shared" si="16"/>
        <v>586</v>
      </c>
      <c r="CD42" s="414">
        <f t="shared" si="16"/>
        <v>590</v>
      </c>
      <c r="CE42" s="414">
        <f t="shared" si="16"/>
        <v>593</v>
      </c>
      <c r="CF42" s="414">
        <f t="shared" si="16"/>
        <v>598</v>
      </c>
      <c r="CG42" s="414">
        <f t="shared" si="16"/>
        <v>601</v>
      </c>
      <c r="CH42" s="414">
        <f t="shared" si="16"/>
        <v>610</v>
      </c>
      <c r="CI42" s="414">
        <f t="shared" si="16"/>
        <v>622</v>
      </c>
      <c r="CJ42" s="414">
        <f t="shared" si="16"/>
        <v>631</v>
      </c>
      <c r="CK42" s="414">
        <f t="shared" si="16"/>
        <v>642</v>
      </c>
      <c r="CL42" s="414">
        <f t="shared" si="16"/>
        <v>643</v>
      </c>
      <c r="CM42" s="414">
        <f t="shared" si="16"/>
        <v>652</v>
      </c>
      <c r="CN42" s="414">
        <f t="shared" si="16"/>
        <v>666</v>
      </c>
      <c r="CO42" s="414">
        <f t="shared" si="16"/>
        <v>685</v>
      </c>
      <c r="CP42" s="414">
        <f t="shared" si="16"/>
        <v>693</v>
      </c>
      <c r="CQ42" s="414">
        <f t="shared" si="16"/>
        <v>701</v>
      </c>
      <c r="CR42" s="414">
        <f t="shared" si="16"/>
        <v>720</v>
      </c>
      <c r="CS42" s="414">
        <f t="shared" si="16"/>
        <v>728</v>
      </c>
      <c r="CT42" s="414">
        <f t="shared" si="16"/>
        <v>737</v>
      </c>
      <c r="CU42" s="414">
        <f t="shared" si="16"/>
        <v>747</v>
      </c>
      <c r="CV42" s="414">
        <f t="shared" si="16"/>
        <v>760</v>
      </c>
      <c r="CW42" s="414">
        <f t="shared" si="16"/>
        <v>763</v>
      </c>
      <c r="CX42" s="414">
        <f t="shared" si="16"/>
        <v>772</v>
      </c>
      <c r="CY42" s="414">
        <f t="shared" si="16"/>
        <v>790</v>
      </c>
      <c r="CZ42" s="414">
        <f t="shared" si="16"/>
        <v>795</v>
      </c>
      <c r="DA42" s="414">
        <f t="shared" si="16"/>
        <v>803</v>
      </c>
      <c r="DB42" s="414">
        <f t="shared" si="16"/>
        <v>811</v>
      </c>
      <c r="DC42" s="414">
        <f t="shared" si="16"/>
        <v>818</v>
      </c>
      <c r="DD42" s="414">
        <f t="shared" si="16"/>
        <v>824</v>
      </c>
      <c r="DE42" s="414">
        <f t="shared" si="16"/>
        <v>834</v>
      </c>
      <c r="DF42" s="414">
        <f t="shared" si="16"/>
        <v>838</v>
      </c>
      <c r="DG42" s="414">
        <f t="shared" si="16"/>
        <v>852</v>
      </c>
      <c r="DH42" s="414">
        <f t="shared" si="16"/>
        <v>852</v>
      </c>
      <c r="DI42" s="414">
        <f t="shared" si="16"/>
        <v>857</v>
      </c>
      <c r="DJ42" s="414">
        <f t="shared" si="16"/>
        <v>866</v>
      </c>
      <c r="DK42" s="414">
        <f t="shared" si="16"/>
        <v>889</v>
      </c>
      <c r="DL42" s="414">
        <f t="shared" si="16"/>
        <v>892</v>
      </c>
      <c r="DM42" s="414">
        <f t="shared" si="16"/>
        <v>913</v>
      </c>
      <c r="DN42" s="414">
        <f t="shared" si="16"/>
        <v>932</v>
      </c>
      <c r="DO42" s="414">
        <f t="shared" si="16"/>
        <v>940</v>
      </c>
      <c r="DP42" s="414">
        <f t="shared" si="16"/>
        <v>941</v>
      </c>
      <c r="DQ42" s="414">
        <f t="shared" si="16"/>
        <v>948</v>
      </c>
      <c r="DR42" s="414">
        <f t="shared" si="16"/>
        <v>955</v>
      </c>
      <c r="DS42" s="414">
        <f t="shared" si="16"/>
        <v>964</v>
      </c>
      <c r="DT42" s="414">
        <f t="shared" si="16"/>
        <v>967</v>
      </c>
      <c r="DU42" s="414">
        <f t="shared" si="16"/>
        <v>972</v>
      </c>
      <c r="DV42" s="414">
        <f t="shared" si="16"/>
        <v>973</v>
      </c>
      <c r="DW42" s="414">
        <f t="shared" si="16"/>
        <v>976</v>
      </c>
      <c r="DX42" s="414">
        <f t="shared" si="16"/>
        <v>980</v>
      </c>
      <c r="DY42" s="414">
        <f t="shared" si="16"/>
        <v>986</v>
      </c>
      <c r="DZ42" s="414">
        <f t="shared" si="16"/>
        <v>995</v>
      </c>
      <c r="EA42" s="414">
        <f t="shared" si="16"/>
        <v>1003</v>
      </c>
      <c r="EB42" s="414">
        <f t="shared" si="16"/>
        <v>1009</v>
      </c>
      <c r="EC42" s="414">
        <f t="shared" si="16"/>
        <v>1010</v>
      </c>
      <c r="ED42" s="414">
        <f t="shared" si="16"/>
        <v>1012</v>
      </c>
      <c r="EE42" s="414">
        <f t="shared" si="16"/>
        <v>1015</v>
      </c>
      <c r="EF42" s="414">
        <f t="shared" si="16"/>
        <v>1019</v>
      </c>
      <c r="EG42" s="414">
        <f t="shared" si="16"/>
        <v>1023</v>
      </c>
      <c r="EH42" s="414">
        <f t="shared" si="16"/>
        <v>1028</v>
      </c>
      <c r="EI42" s="414">
        <f t="shared" si="16"/>
        <v>1036</v>
      </c>
      <c r="EJ42" s="414">
        <f t="shared" si="16"/>
        <v>1040</v>
      </c>
      <c r="EK42" s="414">
        <f t="shared" si="16"/>
        <v>1044</v>
      </c>
      <c r="EL42" s="414">
        <f t="shared" si="16"/>
        <v>1064</v>
      </c>
      <c r="EM42" s="414">
        <f t="shared" si="16"/>
        <v>1085</v>
      </c>
      <c r="EN42" s="414">
        <f t="shared" si="16"/>
        <v>1093</v>
      </c>
      <c r="EO42" s="414">
        <f t="shared" si="16"/>
        <v>1113</v>
      </c>
      <c r="EP42" s="414">
        <f t="shared" si="16"/>
        <v>1129</v>
      </c>
      <c r="EQ42" s="414">
        <f t="shared" si="16"/>
        <v>1130</v>
      </c>
      <c r="ER42" s="414">
        <f t="shared" si="16"/>
        <v>1146</v>
      </c>
      <c r="ES42" s="414">
        <f t="shared" si="16"/>
        <v>1151</v>
      </c>
      <c r="ET42" s="414">
        <f t="shared" si="16"/>
        <v>1168</v>
      </c>
      <c r="EU42" s="414">
        <f t="shared" si="16"/>
        <v>1181</v>
      </c>
      <c r="EV42" s="414">
        <f t="shared" si="16"/>
        <v>1188</v>
      </c>
      <c r="EW42" s="414">
        <f t="shared" si="16"/>
        <v>1204</v>
      </c>
      <c r="EX42" s="414">
        <f t="shared" si="16"/>
        <v>1207</v>
      </c>
      <c r="EY42" s="414">
        <f t="shared" si="16"/>
        <v>1214</v>
      </c>
      <c r="EZ42" s="414">
        <f t="shared" si="16"/>
        <v>1235</v>
      </c>
      <c r="FA42" s="414">
        <f t="shared" si="16"/>
        <v>1260</v>
      </c>
      <c r="FB42" s="414">
        <f t="shared" si="16"/>
        <v>1286</v>
      </c>
      <c r="FC42" s="414">
        <f t="shared" si="16"/>
        <v>1303</v>
      </c>
      <c r="FD42" s="414">
        <f t="shared" si="16"/>
        <v>1316</v>
      </c>
      <c r="FE42" s="414">
        <f t="shared" si="16"/>
        <v>1323</v>
      </c>
      <c r="FF42" s="414">
        <f t="shared" si="16"/>
        <v>1343</v>
      </c>
      <c r="FG42" s="414">
        <f t="shared" si="16"/>
        <v>1351</v>
      </c>
      <c r="FH42" s="414">
        <f t="shared" si="16"/>
        <v>1366</v>
      </c>
      <c r="FI42" s="414">
        <f t="shared" si="16"/>
        <v>1397</v>
      </c>
      <c r="FJ42" s="414">
        <f t="shared" si="16"/>
        <v>1404</v>
      </c>
      <c r="FK42" s="414">
        <f t="shared" si="16"/>
        <v>1418</v>
      </c>
      <c r="FL42" s="414">
        <f t="shared" si="16"/>
        <v>1441</v>
      </c>
      <c r="FM42" s="414">
        <f t="shared" si="16"/>
        <v>1456</v>
      </c>
      <c r="FN42" s="414">
        <f t="shared" si="16"/>
        <v>1468</v>
      </c>
      <c r="FO42" s="414">
        <f t="shared" si="16"/>
        <v>1476</v>
      </c>
      <c r="FP42" s="414">
        <f t="shared" si="16"/>
        <v>1501</v>
      </c>
      <c r="FQ42" s="414">
        <f t="shared" si="16"/>
        <v>1530</v>
      </c>
      <c r="FR42" s="414">
        <f t="shared" si="16"/>
        <v>1535</v>
      </c>
      <c r="FS42" s="414">
        <f t="shared" si="16"/>
        <v>1545</v>
      </c>
      <c r="FT42" s="414">
        <f t="shared" si="16"/>
        <v>1555</v>
      </c>
      <c r="FU42" s="414">
        <f t="shared" si="16"/>
        <v>1572</v>
      </c>
      <c r="FV42" s="414">
        <f t="shared" si="16"/>
        <v>1588</v>
      </c>
      <c r="FW42" s="414">
        <f t="shared" si="16"/>
        <v>1603</v>
      </c>
      <c r="FX42" s="414">
        <f t="shared" si="16"/>
        <v>1611</v>
      </c>
      <c r="FY42" s="414">
        <f t="shared" si="16"/>
        <v>1619</v>
      </c>
      <c r="FZ42" s="414">
        <f t="shared" si="16"/>
        <v>1630</v>
      </c>
      <c r="GA42" s="414">
        <f t="shared" si="16"/>
        <v>1644</v>
      </c>
      <c r="GB42" s="414">
        <f t="shared" si="16"/>
        <v>1652</v>
      </c>
      <c r="GC42" s="414">
        <f t="shared" si="16"/>
        <v>1660</v>
      </c>
      <c r="GD42" s="414">
        <f t="shared" si="16"/>
        <v>1669</v>
      </c>
      <c r="GE42" s="414">
        <f t="shared" si="16"/>
        <v>1678</v>
      </c>
      <c r="GF42" s="414">
        <f t="shared" si="16"/>
        <v>1714</v>
      </c>
      <c r="GG42" s="414">
        <f t="shared" si="16"/>
        <v>1719</v>
      </c>
      <c r="GH42" s="414">
        <f t="shared" si="16"/>
        <v>1726</v>
      </c>
      <c r="GI42" s="414">
        <f t="shared" si="16"/>
        <v>1738</v>
      </c>
      <c r="GJ42" s="414">
        <f t="shared" si="16"/>
        <v>1762</v>
      </c>
      <c r="GK42" s="414">
        <f t="shared" si="16"/>
        <v>1778</v>
      </c>
      <c r="GL42" s="414">
        <f t="shared" si="16"/>
        <v>1792</v>
      </c>
      <c r="GM42" s="414">
        <f t="shared" si="16"/>
        <v>1797</v>
      </c>
      <c r="GN42" s="414">
        <f t="shared" si="16"/>
        <v>1823</v>
      </c>
      <c r="GO42" s="414">
        <f t="shared" si="16"/>
        <v>1851</v>
      </c>
      <c r="GP42" s="414">
        <f t="shared" si="16"/>
        <v>1870</v>
      </c>
      <c r="GQ42" s="414">
        <f t="shared" si="16"/>
        <v>1889</v>
      </c>
      <c r="GR42" s="414">
        <f t="shared" si="16"/>
        <v>1908</v>
      </c>
      <c r="GS42" s="414">
        <f t="shared" si="16"/>
        <v>1943</v>
      </c>
      <c r="GT42" s="414">
        <f t="shared" si="16"/>
        <v>2027</v>
      </c>
      <c r="GU42" s="414">
        <f t="shared" si="16"/>
        <v>2097</v>
      </c>
      <c r="GV42" s="414">
        <f t="shared" si="16"/>
        <v>2125</v>
      </c>
      <c r="GW42" s="414">
        <f t="shared" si="16"/>
        <v>2149</v>
      </c>
      <c r="GX42" s="414">
        <f t="shared" si="16"/>
        <v>2168</v>
      </c>
      <c r="GY42" s="414">
        <f t="shared" si="16"/>
        <v>2206</v>
      </c>
      <c r="GZ42" s="414">
        <f t="shared" si="16"/>
        <v>2238</v>
      </c>
      <c r="HA42" s="414">
        <f t="shared" si="16"/>
        <v>2254</v>
      </c>
      <c r="HB42" s="414">
        <f t="shared" si="16"/>
        <v>2289</v>
      </c>
      <c r="HC42" s="414">
        <f t="shared" si="16"/>
        <v>2325</v>
      </c>
      <c r="HD42" s="414">
        <f t="shared" si="16"/>
        <v>2361</v>
      </c>
      <c r="HE42" s="414">
        <f t="shared" si="16"/>
        <v>2382</v>
      </c>
      <c r="HF42" s="414">
        <f t="shared" si="16"/>
        <v>2438</v>
      </c>
      <c r="HG42" s="414">
        <f t="shared" si="16"/>
        <v>2491</v>
      </c>
      <c r="HH42" s="414">
        <f t="shared" si="16"/>
        <v>2535</v>
      </c>
      <c r="HI42" s="414">
        <f t="shared" si="16"/>
        <v>2583</v>
      </c>
      <c r="HJ42" s="414">
        <f t="shared" si="16"/>
        <v>2636</v>
      </c>
      <c r="HK42" s="414">
        <f t="shared" si="16"/>
        <v>2686</v>
      </c>
      <c r="HL42" s="414">
        <f t="shared" si="16"/>
        <v>2776</v>
      </c>
      <c r="HM42" s="414">
        <f t="shared" si="16"/>
        <v>2892</v>
      </c>
      <c r="HN42" s="414">
        <f t="shared" si="16"/>
        <v>3033</v>
      </c>
      <c r="HO42" s="414">
        <f t="shared" si="16"/>
        <v>3156</v>
      </c>
      <c r="HP42" s="414">
        <f t="shared" si="16"/>
        <v>3309</v>
      </c>
      <c r="HQ42" s="414">
        <f t="shared" si="16"/>
        <v>3550</v>
      </c>
      <c r="HR42" s="414">
        <f t="shared" si="16"/>
        <v>3783</v>
      </c>
      <c r="HS42" s="461"/>
      <c r="HT42" s="412"/>
      <c r="HU42" s="412"/>
      <c r="HV42" s="412"/>
      <c r="HW42" s="412"/>
      <c r="HX42" s="412"/>
      <c r="HY42" s="412"/>
      <c r="HZ42" s="412"/>
      <c r="IA42" s="412"/>
      <c r="IB42" s="412"/>
      <c r="IC42" s="412"/>
    </row>
    <row r="43">
      <c r="A43" s="453" t="s">
        <v>92</v>
      </c>
      <c r="B43" s="413">
        <f t="shared" si="6"/>
        <v>0</v>
      </c>
      <c r="C43" s="414">
        <f t="shared" ref="C43:HR43" si="17">B43+C20</f>
        <v>0</v>
      </c>
      <c r="D43" s="414">
        <f t="shared" si="17"/>
        <v>0</v>
      </c>
      <c r="E43" s="414">
        <f t="shared" si="17"/>
        <v>0</v>
      </c>
      <c r="F43" s="414">
        <f t="shared" si="17"/>
        <v>0</v>
      </c>
      <c r="G43" s="414">
        <f t="shared" si="17"/>
        <v>0</v>
      </c>
      <c r="H43" s="414">
        <f t="shared" si="17"/>
        <v>0</v>
      </c>
      <c r="I43" s="414">
        <f t="shared" si="17"/>
        <v>0</v>
      </c>
      <c r="J43" s="414">
        <f t="shared" si="17"/>
        <v>0</v>
      </c>
      <c r="K43" s="414">
        <f t="shared" si="17"/>
        <v>0</v>
      </c>
      <c r="L43" s="462">
        <f t="shared" si="17"/>
        <v>2</v>
      </c>
      <c r="M43" s="414">
        <f t="shared" si="17"/>
        <v>3</v>
      </c>
      <c r="N43" s="414">
        <f t="shared" si="17"/>
        <v>3</v>
      </c>
      <c r="O43" s="414">
        <f t="shared" si="17"/>
        <v>3</v>
      </c>
      <c r="P43" s="414">
        <f t="shared" si="17"/>
        <v>4</v>
      </c>
      <c r="Q43" s="414">
        <f t="shared" si="17"/>
        <v>5</v>
      </c>
      <c r="R43" s="414">
        <f t="shared" si="17"/>
        <v>6</v>
      </c>
      <c r="S43" s="414">
        <f t="shared" si="17"/>
        <v>7</v>
      </c>
      <c r="T43" s="414">
        <f t="shared" si="17"/>
        <v>7</v>
      </c>
      <c r="U43" s="414">
        <f t="shared" si="17"/>
        <v>8</v>
      </c>
      <c r="V43" s="414">
        <f t="shared" si="17"/>
        <v>8</v>
      </c>
      <c r="W43" s="414">
        <f t="shared" si="17"/>
        <v>14</v>
      </c>
      <c r="X43" s="414">
        <f t="shared" si="17"/>
        <v>15</v>
      </c>
      <c r="Y43" s="435">
        <f t="shared" si="17"/>
        <v>22</v>
      </c>
      <c r="Z43" s="435">
        <f t="shared" si="17"/>
        <v>27</v>
      </c>
      <c r="AA43" s="435">
        <f t="shared" si="17"/>
        <v>34</v>
      </c>
      <c r="AB43" s="435">
        <f t="shared" si="17"/>
        <v>37</v>
      </c>
      <c r="AC43" s="435">
        <f t="shared" si="17"/>
        <v>49</v>
      </c>
      <c r="AD43" s="435">
        <f t="shared" si="17"/>
        <v>55</v>
      </c>
      <c r="AE43" s="435">
        <f t="shared" si="17"/>
        <v>62</v>
      </c>
      <c r="AF43" s="435">
        <f t="shared" si="17"/>
        <v>79</v>
      </c>
      <c r="AG43" s="435">
        <f t="shared" si="17"/>
        <v>81</v>
      </c>
      <c r="AH43" s="435">
        <f t="shared" si="17"/>
        <v>93</v>
      </c>
      <c r="AI43" s="435">
        <f t="shared" si="17"/>
        <v>103</v>
      </c>
      <c r="AJ43" s="435">
        <f t="shared" si="17"/>
        <v>120</v>
      </c>
      <c r="AK43" s="435">
        <f t="shared" si="17"/>
        <v>127</v>
      </c>
      <c r="AL43" s="435">
        <f t="shared" si="17"/>
        <v>129</v>
      </c>
      <c r="AM43" s="435">
        <f t="shared" si="17"/>
        <v>130</v>
      </c>
      <c r="AN43" s="435">
        <f t="shared" si="17"/>
        <v>136</v>
      </c>
      <c r="AO43" s="435">
        <f t="shared" si="17"/>
        <v>141</v>
      </c>
      <c r="AP43" s="435">
        <f t="shared" si="17"/>
        <v>141</v>
      </c>
      <c r="AQ43" s="435">
        <f t="shared" si="17"/>
        <v>154</v>
      </c>
      <c r="AR43" s="435">
        <f t="shared" si="17"/>
        <v>170</v>
      </c>
      <c r="AS43" s="435">
        <f t="shared" si="17"/>
        <v>175</v>
      </c>
      <c r="AT43" s="435">
        <f t="shared" si="17"/>
        <v>193</v>
      </c>
      <c r="AU43" s="435">
        <f t="shared" si="17"/>
        <v>203</v>
      </c>
      <c r="AV43" s="435">
        <f t="shared" si="17"/>
        <v>210</v>
      </c>
      <c r="AW43" s="435">
        <f t="shared" si="17"/>
        <v>227</v>
      </c>
      <c r="AX43" s="435">
        <f t="shared" si="17"/>
        <v>238</v>
      </c>
      <c r="AY43" s="435">
        <f t="shared" si="17"/>
        <v>247</v>
      </c>
      <c r="AZ43" s="435">
        <f t="shared" si="17"/>
        <v>248</v>
      </c>
      <c r="BA43" s="435">
        <f t="shared" si="17"/>
        <v>254</v>
      </c>
      <c r="BB43" s="435">
        <f t="shared" si="17"/>
        <v>255</v>
      </c>
      <c r="BC43" s="435">
        <f t="shared" si="17"/>
        <v>258</v>
      </c>
      <c r="BD43" s="435">
        <f t="shared" si="17"/>
        <v>261</v>
      </c>
      <c r="BE43" s="435">
        <f t="shared" si="17"/>
        <v>264</v>
      </c>
      <c r="BF43" s="435">
        <f t="shared" si="17"/>
        <v>266</v>
      </c>
      <c r="BG43" s="435">
        <f t="shared" si="17"/>
        <v>270</v>
      </c>
      <c r="BH43" s="435">
        <f t="shared" si="17"/>
        <v>270</v>
      </c>
      <c r="BI43" s="435">
        <f t="shared" si="17"/>
        <v>271</v>
      </c>
      <c r="BJ43" s="435">
        <f t="shared" si="17"/>
        <v>278</v>
      </c>
      <c r="BK43" s="435">
        <f t="shared" si="17"/>
        <v>282</v>
      </c>
      <c r="BL43" s="435">
        <f t="shared" si="17"/>
        <v>300</v>
      </c>
      <c r="BM43" s="435">
        <f t="shared" si="17"/>
        <v>300</v>
      </c>
      <c r="BN43" s="435">
        <f t="shared" si="17"/>
        <v>303</v>
      </c>
      <c r="BO43" s="414">
        <f t="shared" si="17"/>
        <v>312</v>
      </c>
      <c r="BP43" s="435">
        <f t="shared" si="17"/>
        <v>321</v>
      </c>
      <c r="BQ43" s="435">
        <f t="shared" si="17"/>
        <v>325</v>
      </c>
      <c r="BR43" s="435">
        <f t="shared" si="17"/>
        <v>325</v>
      </c>
      <c r="BS43" s="435">
        <f t="shared" si="17"/>
        <v>328</v>
      </c>
      <c r="BT43" s="435">
        <f t="shared" si="17"/>
        <v>337</v>
      </c>
      <c r="BU43" s="435">
        <f t="shared" si="17"/>
        <v>337</v>
      </c>
      <c r="BV43" s="435">
        <f t="shared" si="17"/>
        <v>340</v>
      </c>
      <c r="BW43" s="435">
        <f t="shared" si="17"/>
        <v>341</v>
      </c>
      <c r="BX43" s="435">
        <f t="shared" si="17"/>
        <v>341</v>
      </c>
      <c r="BY43" s="435">
        <f t="shared" si="17"/>
        <v>352</v>
      </c>
      <c r="BZ43" s="435">
        <f t="shared" si="17"/>
        <v>353</v>
      </c>
      <c r="CA43" s="435">
        <f t="shared" si="17"/>
        <v>357</v>
      </c>
      <c r="CB43" s="435">
        <f t="shared" si="17"/>
        <v>361</v>
      </c>
      <c r="CC43" s="435">
        <f t="shared" si="17"/>
        <v>366</v>
      </c>
      <c r="CD43" s="435">
        <f t="shared" si="17"/>
        <v>374</v>
      </c>
      <c r="CE43" s="414">
        <f t="shared" si="17"/>
        <v>381</v>
      </c>
      <c r="CF43" s="435">
        <f t="shared" si="17"/>
        <v>391</v>
      </c>
      <c r="CG43" s="435">
        <f t="shared" si="17"/>
        <v>398</v>
      </c>
      <c r="CH43" s="435">
        <f t="shared" si="17"/>
        <v>407</v>
      </c>
      <c r="CI43" s="435">
        <f t="shared" si="17"/>
        <v>431</v>
      </c>
      <c r="CJ43" s="435">
        <f t="shared" si="17"/>
        <v>438</v>
      </c>
      <c r="CK43" s="435">
        <f t="shared" si="17"/>
        <v>472</v>
      </c>
      <c r="CL43" s="435">
        <f t="shared" si="17"/>
        <v>479</v>
      </c>
      <c r="CM43" s="435">
        <f t="shared" si="17"/>
        <v>485</v>
      </c>
      <c r="CN43" s="435">
        <f t="shared" si="17"/>
        <v>492</v>
      </c>
      <c r="CO43" s="435">
        <f t="shared" si="17"/>
        <v>501</v>
      </c>
      <c r="CP43" s="435">
        <f t="shared" si="17"/>
        <v>510</v>
      </c>
      <c r="CQ43" s="435">
        <f t="shared" si="17"/>
        <v>511</v>
      </c>
      <c r="CR43" s="435">
        <f t="shared" si="17"/>
        <v>514</v>
      </c>
      <c r="CS43" s="435">
        <f t="shared" si="17"/>
        <v>514</v>
      </c>
      <c r="CT43" s="435">
        <f t="shared" si="17"/>
        <v>554</v>
      </c>
      <c r="CU43" s="435">
        <f t="shared" si="17"/>
        <v>568</v>
      </c>
      <c r="CV43" s="435">
        <f t="shared" si="17"/>
        <v>579</v>
      </c>
      <c r="CW43" s="435">
        <f t="shared" si="17"/>
        <v>584</v>
      </c>
      <c r="CX43" s="435">
        <f t="shared" si="17"/>
        <v>595</v>
      </c>
      <c r="CY43" s="435">
        <f t="shared" si="17"/>
        <v>597</v>
      </c>
      <c r="CZ43" s="435">
        <f t="shared" si="17"/>
        <v>610</v>
      </c>
      <c r="DA43" s="435">
        <f t="shared" si="17"/>
        <v>624</v>
      </c>
      <c r="DB43" s="435">
        <f t="shared" si="17"/>
        <v>635</v>
      </c>
      <c r="DC43" s="435">
        <f t="shared" si="17"/>
        <v>657</v>
      </c>
      <c r="DD43" s="435">
        <f t="shared" si="17"/>
        <v>675</v>
      </c>
      <c r="DE43" s="435">
        <f t="shared" si="17"/>
        <v>686</v>
      </c>
      <c r="DF43" s="435">
        <f t="shared" si="17"/>
        <v>697</v>
      </c>
      <c r="DG43" s="435">
        <f t="shared" si="17"/>
        <v>703</v>
      </c>
      <c r="DH43" s="435">
        <f t="shared" si="17"/>
        <v>718</v>
      </c>
      <c r="DI43" s="435">
        <f t="shared" si="17"/>
        <v>720</v>
      </c>
      <c r="DJ43" s="435">
        <f t="shared" si="17"/>
        <v>741</v>
      </c>
      <c r="DK43" s="435">
        <f t="shared" si="17"/>
        <v>749</v>
      </c>
      <c r="DL43" s="435">
        <f t="shared" si="17"/>
        <v>751</v>
      </c>
      <c r="DM43" s="435">
        <f t="shared" si="17"/>
        <v>765</v>
      </c>
      <c r="DN43" s="435">
        <f t="shared" si="17"/>
        <v>775</v>
      </c>
      <c r="DO43" s="435">
        <f t="shared" si="17"/>
        <v>789</v>
      </c>
      <c r="DP43" s="435">
        <f t="shared" si="17"/>
        <v>797</v>
      </c>
      <c r="DQ43" s="435">
        <f t="shared" si="17"/>
        <v>801</v>
      </c>
      <c r="DR43" s="435">
        <f t="shared" si="17"/>
        <v>808</v>
      </c>
      <c r="DS43" s="435">
        <f t="shared" si="17"/>
        <v>821</v>
      </c>
      <c r="DT43" s="435">
        <f t="shared" si="17"/>
        <v>823</v>
      </c>
      <c r="DU43" s="435">
        <f t="shared" si="17"/>
        <v>828</v>
      </c>
      <c r="DV43" s="435">
        <f t="shared" si="17"/>
        <v>838</v>
      </c>
      <c r="DW43" s="435">
        <f t="shared" si="17"/>
        <v>842</v>
      </c>
      <c r="DX43" s="435">
        <f t="shared" si="17"/>
        <v>845</v>
      </c>
      <c r="DY43" s="435">
        <f t="shared" si="17"/>
        <v>850</v>
      </c>
      <c r="DZ43" s="435">
        <f t="shared" si="17"/>
        <v>854</v>
      </c>
      <c r="EA43" s="435">
        <f t="shared" si="17"/>
        <v>854</v>
      </c>
      <c r="EB43" s="435">
        <f t="shared" si="17"/>
        <v>857</v>
      </c>
      <c r="EC43" s="435">
        <f t="shared" si="17"/>
        <v>860</v>
      </c>
      <c r="ED43" s="435">
        <f t="shared" si="17"/>
        <v>862</v>
      </c>
      <c r="EE43" s="435">
        <f t="shared" si="17"/>
        <v>865</v>
      </c>
      <c r="EF43" s="435">
        <f t="shared" si="17"/>
        <v>868</v>
      </c>
      <c r="EG43" s="435">
        <f t="shared" si="17"/>
        <v>878</v>
      </c>
      <c r="EH43" s="435">
        <f t="shared" si="17"/>
        <v>878</v>
      </c>
      <c r="EI43" s="435">
        <f t="shared" si="17"/>
        <v>884</v>
      </c>
      <c r="EJ43" s="435">
        <f t="shared" si="17"/>
        <v>889</v>
      </c>
      <c r="EK43" s="435">
        <f t="shared" si="17"/>
        <v>918</v>
      </c>
      <c r="EL43" s="435">
        <f t="shared" si="17"/>
        <v>925</v>
      </c>
      <c r="EM43" s="435">
        <f t="shared" si="17"/>
        <v>929</v>
      </c>
      <c r="EN43" s="435">
        <f t="shared" si="17"/>
        <v>937</v>
      </c>
      <c r="EO43" s="435">
        <f t="shared" si="17"/>
        <v>944</v>
      </c>
      <c r="EP43" s="435">
        <f t="shared" si="17"/>
        <v>947</v>
      </c>
      <c r="EQ43" s="435">
        <f t="shared" si="17"/>
        <v>949</v>
      </c>
      <c r="ER43" s="435">
        <f t="shared" si="17"/>
        <v>955</v>
      </c>
      <c r="ES43" s="435">
        <f t="shared" si="17"/>
        <v>960</v>
      </c>
      <c r="ET43" s="435">
        <f t="shared" si="17"/>
        <v>965</v>
      </c>
      <c r="EU43" s="435">
        <f t="shared" si="17"/>
        <v>967</v>
      </c>
      <c r="EV43" s="435">
        <f t="shared" si="17"/>
        <v>974</v>
      </c>
      <c r="EW43" s="435">
        <f t="shared" si="17"/>
        <v>976</v>
      </c>
      <c r="EX43" s="435">
        <f t="shared" si="17"/>
        <v>984</v>
      </c>
      <c r="EY43" s="435">
        <f t="shared" si="17"/>
        <v>1010</v>
      </c>
      <c r="EZ43" s="435">
        <f t="shared" si="17"/>
        <v>1013</v>
      </c>
      <c r="FA43" s="435">
        <f t="shared" si="17"/>
        <v>1043</v>
      </c>
      <c r="FB43" s="435">
        <f t="shared" si="17"/>
        <v>1054</v>
      </c>
      <c r="FC43" s="435">
        <f t="shared" si="17"/>
        <v>1067</v>
      </c>
      <c r="FD43" s="435">
        <f t="shared" si="17"/>
        <v>1078</v>
      </c>
      <c r="FE43" s="435">
        <f t="shared" si="17"/>
        <v>1086</v>
      </c>
      <c r="FF43" s="435">
        <f t="shared" si="17"/>
        <v>1097</v>
      </c>
      <c r="FG43" s="435">
        <f t="shared" si="17"/>
        <v>1099</v>
      </c>
      <c r="FH43" s="435">
        <f t="shared" si="17"/>
        <v>1111</v>
      </c>
      <c r="FI43" s="435">
        <f t="shared" si="17"/>
        <v>1114</v>
      </c>
      <c r="FJ43" s="435">
        <f t="shared" si="17"/>
        <v>1155</v>
      </c>
      <c r="FK43" s="435">
        <f t="shared" si="17"/>
        <v>1171</v>
      </c>
      <c r="FL43" s="435">
        <f t="shared" si="17"/>
        <v>1181</v>
      </c>
      <c r="FM43" s="435">
        <f t="shared" si="17"/>
        <v>1189</v>
      </c>
      <c r="FN43" s="435">
        <f t="shared" si="17"/>
        <v>1193</v>
      </c>
      <c r="FO43" s="435">
        <f t="shared" si="17"/>
        <v>1208</v>
      </c>
      <c r="FP43" s="435">
        <f t="shared" si="17"/>
        <v>1230</v>
      </c>
      <c r="FQ43" s="435">
        <f t="shared" si="17"/>
        <v>1241</v>
      </c>
      <c r="FR43" s="435">
        <f t="shared" si="17"/>
        <v>1249</v>
      </c>
      <c r="FS43" s="435">
        <f t="shared" si="17"/>
        <v>1302</v>
      </c>
      <c r="FT43" s="435">
        <f t="shared" si="17"/>
        <v>1322</v>
      </c>
      <c r="FU43" s="435">
        <f t="shared" si="17"/>
        <v>1342</v>
      </c>
      <c r="FV43" s="435">
        <f t="shared" si="17"/>
        <v>1360</v>
      </c>
      <c r="FW43" s="435">
        <f t="shared" si="17"/>
        <v>1379</v>
      </c>
      <c r="FX43" s="435">
        <f t="shared" si="17"/>
        <v>1406</v>
      </c>
      <c r="FY43" s="435">
        <f t="shared" si="17"/>
        <v>1412</v>
      </c>
      <c r="FZ43" s="435">
        <f t="shared" si="17"/>
        <v>1426</v>
      </c>
      <c r="GA43" s="435">
        <f t="shared" si="17"/>
        <v>1442</v>
      </c>
      <c r="GB43" s="435">
        <f t="shared" si="17"/>
        <v>1457</v>
      </c>
      <c r="GC43" s="435">
        <f t="shared" si="17"/>
        <v>1478</v>
      </c>
      <c r="GD43" s="435">
        <f t="shared" si="17"/>
        <v>1493</v>
      </c>
      <c r="GE43" s="435">
        <f t="shared" si="17"/>
        <v>1519</v>
      </c>
      <c r="GF43" s="435">
        <f t="shared" si="17"/>
        <v>1534</v>
      </c>
      <c r="GG43" s="435">
        <f t="shared" si="17"/>
        <v>1543</v>
      </c>
      <c r="GH43" s="435">
        <f t="shared" si="17"/>
        <v>1554</v>
      </c>
      <c r="GI43" s="435">
        <f t="shared" si="17"/>
        <v>1571</v>
      </c>
      <c r="GJ43" s="435">
        <f t="shared" si="17"/>
        <v>1589</v>
      </c>
      <c r="GK43" s="435">
        <f t="shared" si="17"/>
        <v>1604</v>
      </c>
      <c r="GL43" s="435">
        <f t="shared" si="17"/>
        <v>1621</v>
      </c>
      <c r="GM43" s="435">
        <f t="shared" si="17"/>
        <v>1634</v>
      </c>
      <c r="GN43" s="435">
        <f t="shared" si="17"/>
        <v>1638</v>
      </c>
      <c r="GO43" s="435">
        <f t="shared" si="17"/>
        <v>1671</v>
      </c>
      <c r="GP43" s="435">
        <f t="shared" si="17"/>
        <v>1679</v>
      </c>
      <c r="GQ43" s="435">
        <f t="shared" si="17"/>
        <v>1711</v>
      </c>
      <c r="GR43" s="435">
        <f t="shared" si="17"/>
        <v>1738</v>
      </c>
      <c r="GS43" s="435">
        <f t="shared" si="17"/>
        <v>1759</v>
      </c>
      <c r="GT43" s="435">
        <f t="shared" si="17"/>
        <v>1777</v>
      </c>
      <c r="GU43" s="435">
        <f t="shared" si="17"/>
        <v>1785</v>
      </c>
      <c r="GV43" s="435">
        <f t="shared" si="17"/>
        <v>1806</v>
      </c>
      <c r="GW43" s="435">
        <f t="shared" si="17"/>
        <v>1842</v>
      </c>
      <c r="GX43" s="435">
        <f t="shared" si="17"/>
        <v>1878</v>
      </c>
      <c r="GY43" s="435">
        <f t="shared" si="17"/>
        <v>1930</v>
      </c>
      <c r="GZ43" s="435">
        <f t="shared" si="17"/>
        <v>1971</v>
      </c>
      <c r="HA43" s="435">
        <f t="shared" si="17"/>
        <v>2010</v>
      </c>
      <c r="HB43" s="435">
        <f t="shared" si="17"/>
        <v>2028</v>
      </c>
      <c r="HC43" s="435">
        <f t="shared" si="17"/>
        <v>2067</v>
      </c>
      <c r="HD43" s="435">
        <f t="shared" si="17"/>
        <v>2117</v>
      </c>
      <c r="HE43" s="435">
        <f t="shared" si="17"/>
        <v>2160</v>
      </c>
      <c r="HF43" s="435">
        <f t="shared" si="17"/>
        <v>2193</v>
      </c>
      <c r="HG43" s="435">
        <f t="shared" si="17"/>
        <v>2349</v>
      </c>
      <c r="HH43" s="435">
        <f t="shared" si="17"/>
        <v>2419</v>
      </c>
      <c r="HI43" s="435">
        <f t="shared" si="17"/>
        <v>2468</v>
      </c>
      <c r="HJ43" s="435">
        <f t="shared" si="17"/>
        <v>2607</v>
      </c>
      <c r="HK43" s="435">
        <f t="shared" si="17"/>
        <v>2756</v>
      </c>
      <c r="HL43" s="435">
        <f t="shared" si="17"/>
        <v>2915</v>
      </c>
      <c r="HM43" s="435">
        <f t="shared" si="17"/>
        <v>3107</v>
      </c>
      <c r="HN43" s="435">
        <f t="shared" si="17"/>
        <v>3325</v>
      </c>
      <c r="HO43" s="435">
        <f t="shared" si="17"/>
        <v>3477</v>
      </c>
      <c r="HP43" s="435">
        <f t="shared" si="17"/>
        <v>3664</v>
      </c>
      <c r="HQ43" s="435">
        <f t="shared" si="17"/>
        <v>3785</v>
      </c>
      <c r="HR43" s="435">
        <f t="shared" si="17"/>
        <v>4040</v>
      </c>
      <c r="HS43" s="461"/>
      <c r="HT43" s="412"/>
      <c r="HU43" s="412"/>
      <c r="HV43" s="412"/>
      <c r="HW43" s="412"/>
      <c r="HX43" s="412"/>
      <c r="HY43" s="412"/>
      <c r="HZ43" s="412"/>
      <c r="IA43" s="412"/>
      <c r="IB43" s="412"/>
      <c r="IC43" s="412"/>
    </row>
    <row r="44">
      <c r="A44" s="453" t="s">
        <v>93</v>
      </c>
      <c r="B44" s="413">
        <f t="shared" si="6"/>
        <v>0</v>
      </c>
      <c r="C44" s="414">
        <f t="shared" ref="C44:HR44" si="18">B44+C21</f>
        <v>0</v>
      </c>
      <c r="D44" s="414">
        <f t="shared" si="18"/>
        <v>0</v>
      </c>
      <c r="E44" s="414">
        <f t="shared" si="18"/>
        <v>0</v>
      </c>
      <c r="F44" s="414">
        <f t="shared" si="18"/>
        <v>0</v>
      </c>
      <c r="G44" s="414">
        <f t="shared" si="18"/>
        <v>0</v>
      </c>
      <c r="H44" s="414">
        <f t="shared" si="18"/>
        <v>0</v>
      </c>
      <c r="I44" s="414">
        <f t="shared" si="18"/>
        <v>0</v>
      </c>
      <c r="J44" s="414">
        <f t="shared" si="18"/>
        <v>0</v>
      </c>
      <c r="K44" s="414">
        <f t="shared" si="18"/>
        <v>0</v>
      </c>
      <c r="L44" s="414">
        <f t="shared" si="18"/>
        <v>0</v>
      </c>
      <c r="M44" s="414">
        <f t="shared" si="18"/>
        <v>0</v>
      </c>
      <c r="N44" s="414">
        <f t="shared" si="18"/>
        <v>0</v>
      </c>
      <c r="O44" s="462">
        <f t="shared" si="18"/>
        <v>1</v>
      </c>
      <c r="P44" s="414">
        <f t="shared" si="18"/>
        <v>1</v>
      </c>
      <c r="Q44" s="414">
        <f t="shared" si="18"/>
        <v>1</v>
      </c>
      <c r="R44" s="414">
        <f t="shared" si="18"/>
        <v>3</v>
      </c>
      <c r="S44" s="414">
        <f t="shared" si="18"/>
        <v>5</v>
      </c>
      <c r="T44" s="414">
        <f t="shared" si="18"/>
        <v>6</v>
      </c>
      <c r="U44" s="414">
        <f t="shared" si="18"/>
        <v>7</v>
      </c>
      <c r="V44" s="414">
        <f t="shared" si="18"/>
        <v>7</v>
      </c>
      <c r="W44" s="414">
        <f t="shared" si="18"/>
        <v>10</v>
      </c>
      <c r="X44" s="414">
        <f t="shared" si="18"/>
        <v>13</v>
      </c>
      <c r="Y44" s="414">
        <f t="shared" si="18"/>
        <v>17</v>
      </c>
      <c r="Z44" s="414">
        <f t="shared" si="18"/>
        <v>26</v>
      </c>
      <c r="AA44" s="414">
        <f t="shared" si="18"/>
        <v>28</v>
      </c>
      <c r="AB44" s="414">
        <f t="shared" si="18"/>
        <v>36</v>
      </c>
      <c r="AC44" s="414">
        <f t="shared" si="18"/>
        <v>36</v>
      </c>
      <c r="AD44" s="414">
        <f t="shared" si="18"/>
        <v>47</v>
      </c>
      <c r="AE44" s="414">
        <f t="shared" si="18"/>
        <v>59</v>
      </c>
      <c r="AF44" s="414">
        <f t="shared" si="18"/>
        <v>74</v>
      </c>
      <c r="AG44" s="414">
        <f t="shared" si="18"/>
        <v>82</v>
      </c>
      <c r="AH44" s="414">
        <f t="shared" si="18"/>
        <v>91</v>
      </c>
      <c r="AI44" s="414">
        <f t="shared" si="18"/>
        <v>109</v>
      </c>
      <c r="AJ44" s="414">
        <f t="shared" si="18"/>
        <v>127</v>
      </c>
      <c r="AK44" s="414">
        <f t="shared" si="18"/>
        <v>149</v>
      </c>
      <c r="AL44" s="414">
        <f t="shared" si="18"/>
        <v>168</v>
      </c>
      <c r="AM44" s="414">
        <f t="shared" si="18"/>
        <v>189</v>
      </c>
      <c r="AN44" s="414">
        <f t="shared" si="18"/>
        <v>195</v>
      </c>
      <c r="AO44" s="414">
        <f t="shared" si="18"/>
        <v>222</v>
      </c>
      <c r="AP44" s="414">
        <f t="shared" si="18"/>
        <v>238</v>
      </c>
      <c r="AQ44" s="414">
        <f t="shared" si="18"/>
        <v>256</v>
      </c>
      <c r="AR44" s="414">
        <f t="shared" si="18"/>
        <v>259</v>
      </c>
      <c r="AS44" s="414">
        <f t="shared" si="18"/>
        <v>278</v>
      </c>
      <c r="AT44" s="414">
        <f t="shared" si="18"/>
        <v>291</v>
      </c>
      <c r="AU44" s="414">
        <f t="shared" si="18"/>
        <v>316</v>
      </c>
      <c r="AV44" s="414">
        <f t="shared" si="18"/>
        <v>321</v>
      </c>
      <c r="AW44" s="414">
        <f t="shared" si="18"/>
        <v>327</v>
      </c>
      <c r="AX44" s="414">
        <f t="shared" si="18"/>
        <v>332</v>
      </c>
      <c r="AY44" s="414">
        <f t="shared" si="18"/>
        <v>335</v>
      </c>
      <c r="AZ44" s="414">
        <f t="shared" si="18"/>
        <v>341</v>
      </c>
      <c r="BA44" s="414">
        <f t="shared" si="18"/>
        <v>344</v>
      </c>
      <c r="BB44" s="414">
        <f t="shared" si="18"/>
        <v>358</v>
      </c>
      <c r="BC44" s="414">
        <f t="shared" si="18"/>
        <v>361</v>
      </c>
      <c r="BD44" s="414">
        <f t="shared" si="18"/>
        <v>365</v>
      </c>
      <c r="BE44" s="414">
        <f t="shared" si="18"/>
        <v>367</v>
      </c>
      <c r="BF44" s="414">
        <f t="shared" si="18"/>
        <v>367</v>
      </c>
      <c r="BG44" s="414">
        <f t="shared" si="18"/>
        <v>375</v>
      </c>
      <c r="BH44" s="414">
        <f t="shared" si="18"/>
        <v>375</v>
      </c>
      <c r="BI44" s="414">
        <f t="shared" si="18"/>
        <v>377</v>
      </c>
      <c r="BJ44" s="414">
        <f t="shared" si="18"/>
        <v>378</v>
      </c>
      <c r="BK44" s="414">
        <f t="shared" si="18"/>
        <v>378</v>
      </c>
      <c r="BL44" s="414">
        <f t="shared" si="18"/>
        <v>379</v>
      </c>
      <c r="BM44" s="414">
        <f t="shared" si="18"/>
        <v>380</v>
      </c>
      <c r="BN44" s="414">
        <f t="shared" si="18"/>
        <v>381</v>
      </c>
      <c r="BO44" s="414">
        <f t="shared" si="18"/>
        <v>383</v>
      </c>
      <c r="BP44" s="414">
        <f t="shared" si="18"/>
        <v>383</v>
      </c>
      <c r="BQ44" s="414">
        <f t="shared" si="18"/>
        <v>384</v>
      </c>
      <c r="BR44" s="414">
        <f t="shared" si="18"/>
        <v>384</v>
      </c>
      <c r="BS44" s="414">
        <f t="shared" si="18"/>
        <v>385</v>
      </c>
      <c r="BT44" s="414">
        <f t="shared" si="18"/>
        <v>385</v>
      </c>
      <c r="BU44" s="414">
        <f t="shared" si="18"/>
        <v>386</v>
      </c>
      <c r="BV44" s="414">
        <f t="shared" si="18"/>
        <v>387</v>
      </c>
      <c r="BW44" s="414">
        <f t="shared" si="18"/>
        <v>387</v>
      </c>
      <c r="BX44" s="414">
        <f t="shared" si="18"/>
        <v>388</v>
      </c>
      <c r="BY44" s="414">
        <f t="shared" si="18"/>
        <v>389</v>
      </c>
      <c r="BZ44" s="414">
        <f t="shared" si="18"/>
        <v>398</v>
      </c>
      <c r="CA44" s="414">
        <f t="shared" si="18"/>
        <v>405</v>
      </c>
      <c r="CB44" s="414">
        <f t="shared" si="18"/>
        <v>405</v>
      </c>
      <c r="CC44" s="414">
        <f t="shared" si="18"/>
        <v>411</v>
      </c>
      <c r="CD44" s="414">
        <f t="shared" si="18"/>
        <v>414</v>
      </c>
      <c r="CE44" s="414">
        <f t="shared" si="18"/>
        <v>418</v>
      </c>
      <c r="CF44" s="414">
        <f t="shared" si="18"/>
        <v>423</v>
      </c>
      <c r="CG44" s="414">
        <f t="shared" si="18"/>
        <v>430</v>
      </c>
      <c r="CH44" s="414">
        <f t="shared" si="18"/>
        <v>439</v>
      </c>
      <c r="CI44" s="414">
        <f t="shared" si="18"/>
        <v>442</v>
      </c>
      <c r="CJ44" s="414">
        <f t="shared" si="18"/>
        <v>445</v>
      </c>
      <c r="CK44" s="414">
        <f t="shared" si="18"/>
        <v>449</v>
      </c>
      <c r="CL44" s="414">
        <f t="shared" si="18"/>
        <v>450</v>
      </c>
      <c r="CM44" s="414">
        <f t="shared" si="18"/>
        <v>458</v>
      </c>
      <c r="CN44" s="414">
        <f t="shared" si="18"/>
        <v>463</v>
      </c>
      <c r="CO44" s="414">
        <f t="shared" si="18"/>
        <v>473</v>
      </c>
      <c r="CP44" s="414">
        <f t="shared" si="18"/>
        <v>485</v>
      </c>
      <c r="CQ44" s="414">
        <f t="shared" si="18"/>
        <v>493</v>
      </c>
      <c r="CR44" s="414">
        <f t="shared" si="18"/>
        <v>497</v>
      </c>
      <c r="CS44" s="414">
        <f t="shared" si="18"/>
        <v>518</v>
      </c>
      <c r="CT44" s="414">
        <f t="shared" si="18"/>
        <v>524</v>
      </c>
      <c r="CU44" s="414">
        <f t="shared" si="18"/>
        <v>539</v>
      </c>
      <c r="CV44" s="414">
        <f t="shared" si="18"/>
        <v>550</v>
      </c>
      <c r="CW44" s="414">
        <f t="shared" si="18"/>
        <v>559</v>
      </c>
      <c r="CX44" s="414">
        <f t="shared" si="18"/>
        <v>576</v>
      </c>
      <c r="CY44" s="414">
        <f t="shared" si="18"/>
        <v>585</v>
      </c>
      <c r="CZ44" s="414">
        <f t="shared" si="18"/>
        <v>608</v>
      </c>
      <c r="DA44" s="414">
        <f t="shared" si="18"/>
        <v>621</v>
      </c>
      <c r="DB44" s="414">
        <f t="shared" si="18"/>
        <v>628</v>
      </c>
      <c r="DC44" s="414">
        <f t="shared" si="18"/>
        <v>646</v>
      </c>
      <c r="DD44" s="414">
        <f t="shared" si="18"/>
        <v>659</v>
      </c>
      <c r="DE44" s="414">
        <f t="shared" si="18"/>
        <v>673</v>
      </c>
      <c r="DF44" s="414">
        <f t="shared" si="18"/>
        <v>688</v>
      </c>
      <c r="DG44" s="414">
        <f t="shared" si="18"/>
        <v>703</v>
      </c>
      <c r="DH44" s="414">
        <f t="shared" si="18"/>
        <v>726</v>
      </c>
      <c r="DI44" s="414">
        <f t="shared" si="18"/>
        <v>736</v>
      </c>
      <c r="DJ44" s="414">
        <f t="shared" si="18"/>
        <v>749</v>
      </c>
      <c r="DK44" s="414">
        <f t="shared" si="18"/>
        <v>763</v>
      </c>
      <c r="DL44" s="414">
        <f t="shared" si="18"/>
        <v>778</v>
      </c>
      <c r="DM44" s="414">
        <f t="shared" si="18"/>
        <v>787</v>
      </c>
      <c r="DN44" s="414">
        <f t="shared" si="18"/>
        <v>806</v>
      </c>
      <c r="DO44" s="414">
        <f t="shared" si="18"/>
        <v>823</v>
      </c>
      <c r="DP44" s="414">
        <f t="shared" si="18"/>
        <v>843</v>
      </c>
      <c r="DQ44" s="414">
        <f t="shared" si="18"/>
        <v>848</v>
      </c>
      <c r="DR44" s="414">
        <f t="shared" si="18"/>
        <v>854</v>
      </c>
      <c r="DS44" s="414">
        <f t="shared" si="18"/>
        <v>861</v>
      </c>
      <c r="DT44" s="414">
        <f t="shared" si="18"/>
        <v>874</v>
      </c>
      <c r="DU44" s="414">
        <f t="shared" si="18"/>
        <v>876</v>
      </c>
      <c r="DV44" s="414">
        <f t="shared" si="18"/>
        <v>880</v>
      </c>
      <c r="DW44" s="414">
        <f t="shared" si="18"/>
        <v>882</v>
      </c>
      <c r="DX44" s="414">
        <f t="shared" si="18"/>
        <v>889</v>
      </c>
      <c r="DY44" s="414">
        <f t="shared" si="18"/>
        <v>895</v>
      </c>
      <c r="DZ44" s="414">
        <f t="shared" si="18"/>
        <v>897</v>
      </c>
      <c r="EA44" s="414">
        <f t="shared" si="18"/>
        <v>899</v>
      </c>
      <c r="EB44" s="414">
        <f t="shared" si="18"/>
        <v>902</v>
      </c>
      <c r="EC44" s="414">
        <f t="shared" si="18"/>
        <v>902</v>
      </c>
      <c r="ED44" s="414">
        <f t="shared" si="18"/>
        <v>903</v>
      </c>
      <c r="EE44" s="414">
        <f t="shared" si="18"/>
        <v>904</v>
      </c>
      <c r="EF44" s="414">
        <f t="shared" si="18"/>
        <v>904</v>
      </c>
      <c r="EG44" s="414">
        <f t="shared" si="18"/>
        <v>908</v>
      </c>
      <c r="EH44" s="414">
        <f t="shared" si="18"/>
        <v>911</v>
      </c>
      <c r="EI44" s="414">
        <f t="shared" si="18"/>
        <v>911</v>
      </c>
      <c r="EJ44" s="414">
        <f t="shared" si="18"/>
        <v>915</v>
      </c>
      <c r="EK44" s="414">
        <f t="shared" si="18"/>
        <v>917</v>
      </c>
      <c r="EL44" s="414">
        <f t="shared" si="18"/>
        <v>922</v>
      </c>
      <c r="EM44" s="414">
        <f t="shared" si="18"/>
        <v>924</v>
      </c>
      <c r="EN44" s="414">
        <f t="shared" si="18"/>
        <v>929</v>
      </c>
      <c r="EO44" s="414">
        <f t="shared" si="18"/>
        <v>938</v>
      </c>
      <c r="EP44" s="414">
        <f t="shared" si="18"/>
        <v>940</v>
      </c>
      <c r="EQ44" s="414">
        <f t="shared" si="18"/>
        <v>947</v>
      </c>
      <c r="ER44" s="414">
        <f t="shared" si="18"/>
        <v>955</v>
      </c>
      <c r="ES44" s="414">
        <f t="shared" si="18"/>
        <v>962</v>
      </c>
      <c r="ET44" s="414">
        <f t="shared" si="18"/>
        <v>969</v>
      </c>
      <c r="EU44" s="414">
        <f t="shared" si="18"/>
        <v>975</v>
      </c>
      <c r="EV44" s="414">
        <f t="shared" si="18"/>
        <v>979</v>
      </c>
      <c r="EW44" s="414">
        <f t="shared" si="18"/>
        <v>988</v>
      </c>
      <c r="EX44" s="414">
        <f t="shared" si="18"/>
        <v>998</v>
      </c>
      <c r="EY44" s="414">
        <f t="shared" si="18"/>
        <v>1013</v>
      </c>
      <c r="EZ44" s="414">
        <f t="shared" si="18"/>
        <v>1023</v>
      </c>
      <c r="FA44" s="414">
        <f t="shared" si="18"/>
        <v>1040</v>
      </c>
      <c r="FB44" s="414">
        <f t="shared" si="18"/>
        <v>1041</v>
      </c>
      <c r="FC44" s="414">
        <f t="shared" si="18"/>
        <v>1053</v>
      </c>
      <c r="FD44" s="414">
        <f t="shared" si="18"/>
        <v>1063</v>
      </c>
      <c r="FE44" s="414">
        <f t="shared" si="18"/>
        <v>1071</v>
      </c>
      <c r="FF44" s="414">
        <f t="shared" si="18"/>
        <v>1078</v>
      </c>
      <c r="FG44" s="414">
        <f t="shared" si="18"/>
        <v>1085</v>
      </c>
      <c r="FH44" s="414">
        <f t="shared" si="18"/>
        <v>1102</v>
      </c>
      <c r="FI44" s="414">
        <f t="shared" si="18"/>
        <v>1133</v>
      </c>
      <c r="FJ44" s="414">
        <f t="shared" si="18"/>
        <v>1139</v>
      </c>
      <c r="FK44" s="414">
        <f t="shared" si="18"/>
        <v>1142</v>
      </c>
      <c r="FL44" s="414">
        <f t="shared" si="18"/>
        <v>1147</v>
      </c>
      <c r="FM44" s="414">
        <f t="shared" si="18"/>
        <v>1157</v>
      </c>
      <c r="FN44" s="414">
        <f t="shared" si="18"/>
        <v>1165</v>
      </c>
      <c r="FO44" s="414">
        <f t="shared" si="18"/>
        <v>1177</v>
      </c>
      <c r="FP44" s="414">
        <f t="shared" si="18"/>
        <v>1183</v>
      </c>
      <c r="FQ44" s="414">
        <f t="shared" si="18"/>
        <v>1190</v>
      </c>
      <c r="FR44" s="414">
        <f t="shared" si="18"/>
        <v>1196</v>
      </c>
      <c r="FS44" s="414">
        <f t="shared" si="18"/>
        <v>1204</v>
      </c>
      <c r="FT44" s="414">
        <f t="shared" si="18"/>
        <v>1232</v>
      </c>
      <c r="FU44" s="414">
        <f t="shared" si="18"/>
        <v>1245</v>
      </c>
      <c r="FV44" s="414">
        <f t="shared" si="18"/>
        <v>1257</v>
      </c>
      <c r="FW44" s="414">
        <f t="shared" si="18"/>
        <v>1262</v>
      </c>
      <c r="FX44" s="414">
        <f t="shared" si="18"/>
        <v>1286</v>
      </c>
      <c r="FY44" s="414">
        <f t="shared" si="18"/>
        <v>1290</v>
      </c>
      <c r="FZ44" s="414">
        <f t="shared" si="18"/>
        <v>1299</v>
      </c>
      <c r="GA44" s="414">
        <f t="shared" si="18"/>
        <v>1309</v>
      </c>
      <c r="GB44" s="414">
        <f t="shared" si="18"/>
        <v>1316</v>
      </c>
      <c r="GC44" s="414">
        <f t="shared" si="18"/>
        <v>1326</v>
      </c>
      <c r="GD44" s="414">
        <f t="shared" si="18"/>
        <v>1334</v>
      </c>
      <c r="GE44" s="414">
        <f t="shared" si="18"/>
        <v>1345</v>
      </c>
      <c r="GF44" s="414">
        <f t="shared" si="18"/>
        <v>1359</v>
      </c>
      <c r="GG44" s="414">
        <f t="shared" si="18"/>
        <v>1378</v>
      </c>
      <c r="GH44" s="414">
        <f t="shared" si="18"/>
        <v>1387</v>
      </c>
      <c r="GI44" s="414">
        <f t="shared" si="18"/>
        <v>1392</v>
      </c>
      <c r="GJ44" s="414">
        <f t="shared" si="18"/>
        <v>1408</v>
      </c>
      <c r="GK44" s="414">
        <f t="shared" si="18"/>
        <v>1441</v>
      </c>
      <c r="GL44" s="414">
        <f t="shared" si="18"/>
        <v>1446</v>
      </c>
      <c r="GM44" s="414">
        <f t="shared" si="18"/>
        <v>1463</v>
      </c>
      <c r="GN44" s="414">
        <f t="shared" si="18"/>
        <v>1471</v>
      </c>
      <c r="GO44" s="414">
        <f t="shared" si="18"/>
        <v>1482</v>
      </c>
      <c r="GP44" s="414">
        <f t="shared" si="18"/>
        <v>1509</v>
      </c>
      <c r="GQ44" s="414">
        <f t="shared" si="18"/>
        <v>1532</v>
      </c>
      <c r="GR44" s="414">
        <f t="shared" si="18"/>
        <v>1547</v>
      </c>
      <c r="GS44" s="414">
        <f t="shared" si="18"/>
        <v>1571</v>
      </c>
      <c r="GT44" s="414">
        <f t="shared" si="18"/>
        <v>1592</v>
      </c>
      <c r="GU44" s="414">
        <f t="shared" si="18"/>
        <v>1605</v>
      </c>
      <c r="GV44" s="414">
        <f t="shared" si="18"/>
        <v>1626</v>
      </c>
      <c r="GW44" s="414">
        <f t="shared" si="18"/>
        <v>1648</v>
      </c>
      <c r="GX44" s="414">
        <f t="shared" si="18"/>
        <v>1686</v>
      </c>
      <c r="GY44" s="414">
        <f t="shared" si="18"/>
        <v>1740</v>
      </c>
      <c r="GZ44" s="414">
        <f t="shared" si="18"/>
        <v>1816</v>
      </c>
      <c r="HA44" s="414">
        <f t="shared" si="18"/>
        <v>1881</v>
      </c>
      <c r="HB44" s="414">
        <f t="shared" si="18"/>
        <v>1940</v>
      </c>
      <c r="HC44" s="414">
        <f t="shared" si="18"/>
        <v>1997</v>
      </c>
      <c r="HD44" s="414">
        <f t="shared" si="18"/>
        <v>2054</v>
      </c>
      <c r="HE44" s="414">
        <f t="shared" si="18"/>
        <v>2118</v>
      </c>
      <c r="HF44" s="414">
        <f t="shared" si="18"/>
        <v>2204</v>
      </c>
      <c r="HG44" s="414">
        <f t="shared" si="18"/>
        <v>2330</v>
      </c>
      <c r="HH44" s="414">
        <f t="shared" si="18"/>
        <v>2406</v>
      </c>
      <c r="HI44" s="414">
        <f t="shared" si="18"/>
        <v>2496</v>
      </c>
      <c r="HJ44" s="414">
        <f t="shared" si="18"/>
        <v>2553</v>
      </c>
      <c r="HK44" s="414">
        <f t="shared" si="18"/>
        <v>2637</v>
      </c>
      <c r="HL44" s="414">
        <f t="shared" si="18"/>
        <v>2731</v>
      </c>
      <c r="HM44" s="414">
        <f t="shared" si="18"/>
        <v>2848</v>
      </c>
      <c r="HN44" s="414">
        <f t="shared" si="18"/>
        <v>3020</v>
      </c>
      <c r="HO44" s="414">
        <f t="shared" si="18"/>
        <v>3130</v>
      </c>
      <c r="HP44" s="414">
        <f t="shared" si="18"/>
        <v>3260</v>
      </c>
      <c r="HQ44" s="414">
        <f t="shared" si="18"/>
        <v>3443</v>
      </c>
      <c r="HR44" s="414">
        <f t="shared" si="18"/>
        <v>3617</v>
      </c>
      <c r="HS44" s="461"/>
      <c r="HT44" s="412"/>
      <c r="HU44" s="412"/>
      <c r="HV44" s="412"/>
      <c r="HW44" s="412"/>
      <c r="HX44" s="412"/>
      <c r="HY44" s="412"/>
      <c r="HZ44" s="412"/>
      <c r="IA44" s="412"/>
      <c r="IB44" s="412"/>
      <c r="IC44" s="412"/>
    </row>
    <row r="45">
      <c r="A45" s="453" t="s">
        <v>94</v>
      </c>
      <c r="B45" s="413">
        <f t="shared" si="6"/>
        <v>0</v>
      </c>
      <c r="C45" s="414">
        <f t="shared" ref="C45:HR45" si="19">B45+C22</f>
        <v>0</v>
      </c>
      <c r="D45" s="462">
        <f t="shared" si="19"/>
        <v>2</v>
      </c>
      <c r="E45" s="414">
        <f t="shared" si="19"/>
        <v>2</v>
      </c>
      <c r="F45" s="414">
        <f t="shared" si="19"/>
        <v>2</v>
      </c>
      <c r="G45" s="414">
        <f t="shared" si="19"/>
        <v>2</v>
      </c>
      <c r="H45" s="414">
        <f t="shared" si="19"/>
        <v>2</v>
      </c>
      <c r="I45" s="414">
        <f t="shared" si="19"/>
        <v>2</v>
      </c>
      <c r="J45" s="414">
        <f t="shared" si="19"/>
        <v>3</v>
      </c>
      <c r="K45" s="414">
        <f t="shared" si="19"/>
        <v>5</v>
      </c>
      <c r="L45" s="414">
        <f t="shared" si="19"/>
        <v>5</v>
      </c>
      <c r="M45" s="414">
        <f t="shared" si="19"/>
        <v>6</v>
      </c>
      <c r="N45" s="414">
        <f t="shared" si="19"/>
        <v>6</v>
      </c>
      <c r="O45" s="414">
        <f t="shared" si="19"/>
        <v>8</v>
      </c>
      <c r="P45" s="414">
        <f t="shared" si="19"/>
        <v>8</v>
      </c>
      <c r="Q45" s="414">
        <f t="shared" si="19"/>
        <v>9</v>
      </c>
      <c r="R45" s="414">
        <f t="shared" si="19"/>
        <v>9</v>
      </c>
      <c r="S45" s="414">
        <f t="shared" si="19"/>
        <v>10</v>
      </c>
      <c r="T45" s="414">
        <f t="shared" si="19"/>
        <v>12</v>
      </c>
      <c r="U45" s="414">
        <f t="shared" si="19"/>
        <v>16</v>
      </c>
      <c r="V45" s="414">
        <f t="shared" si="19"/>
        <v>27</v>
      </c>
      <c r="W45" s="414">
        <f t="shared" si="19"/>
        <v>31</v>
      </c>
      <c r="X45" s="414">
        <f t="shared" si="19"/>
        <v>33</v>
      </c>
      <c r="Y45" s="414">
        <f t="shared" si="19"/>
        <v>40</v>
      </c>
      <c r="Z45" s="414">
        <f t="shared" si="19"/>
        <v>51</v>
      </c>
      <c r="AA45" s="414">
        <f t="shared" si="19"/>
        <v>57</v>
      </c>
      <c r="AB45" s="414">
        <f t="shared" si="19"/>
        <v>59</v>
      </c>
      <c r="AC45" s="414">
        <f t="shared" si="19"/>
        <v>69</v>
      </c>
      <c r="AD45" s="414">
        <f t="shared" si="19"/>
        <v>79</v>
      </c>
      <c r="AE45" s="414">
        <f t="shared" si="19"/>
        <v>89</v>
      </c>
      <c r="AF45" s="414">
        <f t="shared" si="19"/>
        <v>89</v>
      </c>
      <c r="AG45" s="414">
        <f t="shared" si="19"/>
        <v>100</v>
      </c>
      <c r="AH45" s="414">
        <f t="shared" si="19"/>
        <v>106</v>
      </c>
      <c r="AI45" s="414">
        <f t="shared" si="19"/>
        <v>117</v>
      </c>
      <c r="AJ45" s="414">
        <f t="shared" si="19"/>
        <v>133</v>
      </c>
      <c r="AK45" s="414">
        <f t="shared" si="19"/>
        <v>165</v>
      </c>
      <c r="AL45" s="414">
        <f t="shared" si="19"/>
        <v>174</v>
      </c>
      <c r="AM45" s="414">
        <f t="shared" si="19"/>
        <v>184</v>
      </c>
      <c r="AN45" s="414">
        <f t="shared" si="19"/>
        <v>191</v>
      </c>
      <c r="AO45" s="414">
        <f t="shared" si="19"/>
        <v>193</v>
      </c>
      <c r="AP45" s="414">
        <f t="shared" si="19"/>
        <v>203</v>
      </c>
      <c r="AQ45" s="414">
        <f t="shared" si="19"/>
        <v>211</v>
      </c>
      <c r="AR45" s="414">
        <f t="shared" si="19"/>
        <v>217</v>
      </c>
      <c r="AS45" s="414">
        <f t="shared" si="19"/>
        <v>223</v>
      </c>
      <c r="AT45" s="414">
        <f t="shared" si="19"/>
        <v>230</v>
      </c>
      <c r="AU45" s="414">
        <f t="shared" si="19"/>
        <v>249</v>
      </c>
      <c r="AV45" s="414">
        <f t="shared" si="19"/>
        <v>266</v>
      </c>
      <c r="AW45" s="414">
        <f t="shared" si="19"/>
        <v>277</v>
      </c>
      <c r="AX45" s="414">
        <f t="shared" si="19"/>
        <v>279</v>
      </c>
      <c r="AY45" s="414">
        <f t="shared" si="19"/>
        <v>288</v>
      </c>
      <c r="AZ45" s="414">
        <f t="shared" si="19"/>
        <v>304</v>
      </c>
      <c r="BA45" s="414">
        <f t="shared" si="19"/>
        <v>336</v>
      </c>
      <c r="BB45" s="414">
        <f t="shared" si="19"/>
        <v>343</v>
      </c>
      <c r="BC45" s="414">
        <f t="shared" si="19"/>
        <v>355</v>
      </c>
      <c r="BD45" s="414">
        <f t="shared" si="19"/>
        <v>370</v>
      </c>
      <c r="BE45" s="414">
        <f t="shared" si="19"/>
        <v>376</v>
      </c>
      <c r="BF45" s="414">
        <f t="shared" si="19"/>
        <v>380</v>
      </c>
      <c r="BG45" s="414">
        <f t="shared" si="19"/>
        <v>396</v>
      </c>
      <c r="BH45" s="414">
        <f t="shared" si="19"/>
        <v>401</v>
      </c>
      <c r="BI45" s="414">
        <f t="shared" si="19"/>
        <v>406</v>
      </c>
      <c r="BJ45" s="414">
        <f t="shared" si="19"/>
        <v>414</v>
      </c>
      <c r="BK45" s="414">
        <f t="shared" si="19"/>
        <v>428</v>
      </c>
      <c r="BL45" s="414">
        <f t="shared" si="19"/>
        <v>441</v>
      </c>
      <c r="BM45" s="414">
        <f t="shared" si="19"/>
        <v>452</v>
      </c>
      <c r="BN45" s="414">
        <f t="shared" si="19"/>
        <v>460</v>
      </c>
      <c r="BO45" s="414">
        <f t="shared" si="19"/>
        <v>464</v>
      </c>
      <c r="BP45" s="414">
        <f t="shared" si="19"/>
        <v>469</v>
      </c>
      <c r="BQ45" s="414">
        <f t="shared" si="19"/>
        <v>473</v>
      </c>
      <c r="BR45" s="414">
        <f t="shared" si="19"/>
        <v>474</v>
      </c>
      <c r="BS45" s="414">
        <f t="shared" si="19"/>
        <v>480</v>
      </c>
      <c r="BT45" s="414">
        <f t="shared" si="19"/>
        <v>486</v>
      </c>
      <c r="BU45" s="414">
        <f t="shared" si="19"/>
        <v>488</v>
      </c>
      <c r="BV45" s="414">
        <f t="shared" si="19"/>
        <v>491</v>
      </c>
      <c r="BW45" s="414">
        <f t="shared" si="19"/>
        <v>492</v>
      </c>
      <c r="BX45" s="414">
        <f t="shared" si="19"/>
        <v>494</v>
      </c>
      <c r="BY45" s="414">
        <f t="shared" si="19"/>
        <v>497</v>
      </c>
      <c r="BZ45" s="414">
        <f t="shared" si="19"/>
        <v>502</v>
      </c>
      <c r="CA45" s="414">
        <f t="shared" si="19"/>
        <v>503</v>
      </c>
      <c r="CB45" s="414">
        <f t="shared" si="19"/>
        <v>513</v>
      </c>
      <c r="CC45" s="414">
        <f t="shared" si="19"/>
        <v>515</v>
      </c>
      <c r="CD45" s="414">
        <f t="shared" si="19"/>
        <v>519</v>
      </c>
      <c r="CE45" s="414">
        <f t="shared" si="19"/>
        <v>520</v>
      </c>
      <c r="CF45" s="414">
        <f t="shared" si="19"/>
        <v>521</v>
      </c>
      <c r="CG45" s="414">
        <f t="shared" si="19"/>
        <v>525</v>
      </c>
      <c r="CH45" s="414">
        <f t="shared" si="19"/>
        <v>527</v>
      </c>
      <c r="CI45" s="414">
        <f t="shared" si="19"/>
        <v>527</v>
      </c>
      <c r="CJ45" s="414">
        <f t="shared" si="19"/>
        <v>531</v>
      </c>
      <c r="CK45" s="414">
        <f t="shared" si="19"/>
        <v>535</v>
      </c>
      <c r="CL45" s="414">
        <f t="shared" si="19"/>
        <v>536</v>
      </c>
      <c r="CM45" s="414">
        <f t="shared" si="19"/>
        <v>536</v>
      </c>
      <c r="CN45" s="414">
        <f t="shared" si="19"/>
        <v>541</v>
      </c>
      <c r="CO45" s="414">
        <f t="shared" si="19"/>
        <v>548</v>
      </c>
      <c r="CP45" s="414">
        <f t="shared" si="19"/>
        <v>550</v>
      </c>
      <c r="CQ45" s="414">
        <f t="shared" si="19"/>
        <v>553</v>
      </c>
      <c r="CR45" s="414">
        <f t="shared" si="19"/>
        <v>553</v>
      </c>
      <c r="CS45" s="414">
        <f t="shared" si="19"/>
        <v>554</v>
      </c>
      <c r="CT45" s="414">
        <f t="shared" si="19"/>
        <v>554</v>
      </c>
      <c r="CU45" s="414">
        <f t="shared" si="19"/>
        <v>560</v>
      </c>
      <c r="CV45" s="414">
        <f t="shared" si="19"/>
        <v>565</v>
      </c>
      <c r="CW45" s="414">
        <f t="shared" si="19"/>
        <v>567</v>
      </c>
      <c r="CX45" s="414">
        <f t="shared" si="19"/>
        <v>569</v>
      </c>
      <c r="CY45" s="414">
        <f t="shared" si="19"/>
        <v>576</v>
      </c>
      <c r="CZ45" s="414">
        <f t="shared" si="19"/>
        <v>581</v>
      </c>
      <c r="DA45" s="414">
        <f t="shared" si="19"/>
        <v>583</v>
      </c>
      <c r="DB45" s="414">
        <f t="shared" si="19"/>
        <v>588</v>
      </c>
      <c r="DC45" s="414">
        <f t="shared" si="19"/>
        <v>591</v>
      </c>
      <c r="DD45" s="414">
        <f t="shared" si="19"/>
        <v>591</v>
      </c>
      <c r="DE45" s="414">
        <f t="shared" si="19"/>
        <v>595</v>
      </c>
      <c r="DF45" s="414">
        <f t="shared" si="19"/>
        <v>596</v>
      </c>
      <c r="DG45" s="414">
        <f t="shared" si="19"/>
        <v>597</v>
      </c>
      <c r="DH45" s="414">
        <f t="shared" si="19"/>
        <v>597</v>
      </c>
      <c r="DI45" s="414">
        <f t="shared" si="19"/>
        <v>599</v>
      </c>
      <c r="DJ45" s="414">
        <f t="shared" si="19"/>
        <v>603</v>
      </c>
      <c r="DK45" s="414">
        <f t="shared" si="19"/>
        <v>604</v>
      </c>
      <c r="DL45" s="414">
        <f t="shared" si="19"/>
        <v>608</v>
      </c>
      <c r="DM45" s="414">
        <f t="shared" si="19"/>
        <v>609</v>
      </c>
      <c r="DN45" s="414">
        <f t="shared" si="19"/>
        <v>609</v>
      </c>
      <c r="DO45" s="414">
        <f t="shared" si="19"/>
        <v>609</v>
      </c>
      <c r="DP45" s="414">
        <f t="shared" si="19"/>
        <v>611</v>
      </c>
      <c r="DQ45" s="414">
        <f t="shared" si="19"/>
        <v>611</v>
      </c>
      <c r="DR45" s="414">
        <f t="shared" si="19"/>
        <v>611</v>
      </c>
      <c r="DS45" s="414">
        <f t="shared" si="19"/>
        <v>613</v>
      </c>
      <c r="DT45" s="414">
        <f t="shared" si="19"/>
        <v>620</v>
      </c>
      <c r="DU45" s="414">
        <f t="shared" si="19"/>
        <v>621</v>
      </c>
      <c r="DV45" s="414">
        <f t="shared" si="19"/>
        <v>621</v>
      </c>
      <c r="DW45" s="414">
        <f t="shared" si="19"/>
        <v>622</v>
      </c>
      <c r="DX45" s="414">
        <f t="shared" si="19"/>
        <v>622</v>
      </c>
      <c r="DY45" s="414">
        <f t="shared" si="19"/>
        <v>623</v>
      </c>
      <c r="DZ45" s="414">
        <f t="shared" si="19"/>
        <v>631</v>
      </c>
      <c r="EA45" s="414">
        <f t="shared" si="19"/>
        <v>635</v>
      </c>
      <c r="EB45" s="414">
        <f t="shared" si="19"/>
        <v>635</v>
      </c>
      <c r="EC45" s="414">
        <f t="shared" si="19"/>
        <v>637</v>
      </c>
      <c r="ED45" s="414">
        <f t="shared" si="19"/>
        <v>638</v>
      </c>
      <c r="EE45" s="414">
        <f t="shared" si="19"/>
        <v>642</v>
      </c>
      <c r="EF45" s="414">
        <f t="shared" si="19"/>
        <v>645</v>
      </c>
      <c r="EG45" s="414">
        <f t="shared" si="19"/>
        <v>645</v>
      </c>
      <c r="EH45" s="414">
        <f t="shared" si="19"/>
        <v>653</v>
      </c>
      <c r="EI45" s="414">
        <f t="shared" si="19"/>
        <v>656</v>
      </c>
      <c r="EJ45" s="414">
        <f t="shared" si="19"/>
        <v>660</v>
      </c>
      <c r="EK45" s="414">
        <f t="shared" si="19"/>
        <v>667</v>
      </c>
      <c r="EL45" s="414">
        <f t="shared" si="19"/>
        <v>673</v>
      </c>
      <c r="EM45" s="414">
        <f t="shared" si="19"/>
        <v>683</v>
      </c>
      <c r="EN45" s="414">
        <f t="shared" si="19"/>
        <v>687</v>
      </c>
      <c r="EO45" s="414">
        <f t="shared" si="19"/>
        <v>688</v>
      </c>
      <c r="EP45" s="414">
        <f t="shared" si="19"/>
        <v>695</v>
      </c>
      <c r="EQ45" s="414">
        <f t="shared" si="19"/>
        <v>697</v>
      </c>
      <c r="ER45" s="414">
        <f t="shared" si="19"/>
        <v>703</v>
      </c>
      <c r="ES45" s="414">
        <f t="shared" si="19"/>
        <v>715</v>
      </c>
      <c r="ET45" s="414">
        <f t="shared" si="19"/>
        <v>722</v>
      </c>
      <c r="EU45" s="414">
        <f t="shared" si="19"/>
        <v>726</v>
      </c>
      <c r="EV45" s="414">
        <f t="shared" si="19"/>
        <v>741</v>
      </c>
      <c r="EW45" s="414">
        <f t="shared" si="19"/>
        <v>746</v>
      </c>
      <c r="EX45" s="414">
        <f t="shared" si="19"/>
        <v>761</v>
      </c>
      <c r="EY45" s="414">
        <f t="shared" si="19"/>
        <v>776</v>
      </c>
      <c r="EZ45" s="414">
        <f t="shared" si="19"/>
        <v>793</v>
      </c>
      <c r="FA45" s="414">
        <f t="shared" si="19"/>
        <v>812</v>
      </c>
      <c r="FB45" s="414">
        <f t="shared" si="19"/>
        <v>826</v>
      </c>
      <c r="FC45" s="414">
        <f t="shared" si="19"/>
        <v>847</v>
      </c>
      <c r="FD45" s="414">
        <f t="shared" si="19"/>
        <v>862</v>
      </c>
      <c r="FE45" s="414">
        <f t="shared" si="19"/>
        <v>873</v>
      </c>
      <c r="FF45" s="414">
        <f t="shared" si="19"/>
        <v>899</v>
      </c>
      <c r="FG45" s="414">
        <f t="shared" si="19"/>
        <v>913</v>
      </c>
      <c r="FH45" s="414">
        <f t="shared" si="19"/>
        <v>919</v>
      </c>
      <c r="FI45" s="414">
        <f t="shared" si="19"/>
        <v>927</v>
      </c>
      <c r="FJ45" s="414">
        <f t="shared" si="19"/>
        <v>948</v>
      </c>
      <c r="FK45" s="414">
        <f t="shared" si="19"/>
        <v>966</v>
      </c>
      <c r="FL45" s="414">
        <f t="shared" si="19"/>
        <v>980</v>
      </c>
      <c r="FM45" s="414">
        <f t="shared" si="19"/>
        <v>996</v>
      </c>
      <c r="FN45" s="414">
        <f t="shared" si="19"/>
        <v>1009</v>
      </c>
      <c r="FO45" s="414">
        <f t="shared" si="19"/>
        <v>1021</v>
      </c>
      <c r="FP45" s="414">
        <f t="shared" si="19"/>
        <v>1027</v>
      </c>
      <c r="FQ45" s="414">
        <f t="shared" si="19"/>
        <v>1038</v>
      </c>
      <c r="FR45" s="414">
        <f t="shared" si="19"/>
        <v>1041</v>
      </c>
      <c r="FS45" s="414">
        <f t="shared" si="19"/>
        <v>1045</v>
      </c>
      <c r="FT45" s="414">
        <f t="shared" si="19"/>
        <v>1057</v>
      </c>
      <c r="FU45" s="414">
        <f t="shared" si="19"/>
        <v>1075</v>
      </c>
      <c r="FV45" s="414">
        <f t="shared" si="19"/>
        <v>1086</v>
      </c>
      <c r="FW45" s="414">
        <f t="shared" si="19"/>
        <v>1096</v>
      </c>
      <c r="FX45" s="414">
        <f t="shared" si="19"/>
        <v>1107</v>
      </c>
      <c r="FY45" s="414">
        <f t="shared" si="19"/>
        <v>1115</v>
      </c>
      <c r="FZ45" s="414">
        <f t="shared" si="19"/>
        <v>1125</v>
      </c>
      <c r="GA45" s="414">
        <f t="shared" si="19"/>
        <v>1132</v>
      </c>
      <c r="GB45" s="414">
        <f t="shared" si="19"/>
        <v>1136</v>
      </c>
      <c r="GC45" s="414">
        <f t="shared" si="19"/>
        <v>1153</v>
      </c>
      <c r="GD45" s="414">
        <f t="shared" si="19"/>
        <v>1155</v>
      </c>
      <c r="GE45" s="414">
        <f t="shared" si="19"/>
        <v>1169</v>
      </c>
      <c r="GF45" s="414">
        <f t="shared" si="19"/>
        <v>1173</v>
      </c>
      <c r="GG45" s="414">
        <f t="shared" si="19"/>
        <v>1176</v>
      </c>
      <c r="GH45" s="414">
        <f t="shared" si="19"/>
        <v>1192</v>
      </c>
      <c r="GI45" s="414">
        <f t="shared" si="19"/>
        <v>1203</v>
      </c>
      <c r="GJ45" s="414">
        <f t="shared" si="19"/>
        <v>1215</v>
      </c>
      <c r="GK45" s="414">
        <f t="shared" si="19"/>
        <v>1226</v>
      </c>
      <c r="GL45" s="414">
        <f t="shared" si="19"/>
        <v>1240</v>
      </c>
      <c r="GM45" s="414">
        <f t="shared" si="19"/>
        <v>1242</v>
      </c>
      <c r="GN45" s="414">
        <f t="shared" si="19"/>
        <v>1245</v>
      </c>
      <c r="GO45" s="414">
        <f t="shared" si="19"/>
        <v>1262</v>
      </c>
      <c r="GP45" s="414">
        <f t="shared" si="19"/>
        <v>1286</v>
      </c>
      <c r="GQ45" s="414">
        <f t="shared" si="19"/>
        <v>1327</v>
      </c>
      <c r="GR45" s="414">
        <f t="shared" si="19"/>
        <v>1347</v>
      </c>
      <c r="GS45" s="414">
        <f t="shared" si="19"/>
        <v>1378</v>
      </c>
      <c r="GT45" s="414">
        <f t="shared" si="19"/>
        <v>1391</v>
      </c>
      <c r="GU45" s="414">
        <f t="shared" si="19"/>
        <v>1403</v>
      </c>
      <c r="GV45" s="414">
        <f t="shared" si="19"/>
        <v>1442</v>
      </c>
      <c r="GW45" s="414">
        <f t="shared" si="19"/>
        <v>1458</v>
      </c>
      <c r="GX45" s="414">
        <f t="shared" si="19"/>
        <v>1486</v>
      </c>
      <c r="GY45" s="414">
        <f t="shared" si="19"/>
        <v>1547</v>
      </c>
      <c r="GZ45" s="414">
        <f t="shared" si="19"/>
        <v>1598</v>
      </c>
      <c r="HA45" s="414">
        <f t="shared" si="19"/>
        <v>1655</v>
      </c>
      <c r="HB45" s="414">
        <f t="shared" si="19"/>
        <v>1680</v>
      </c>
      <c r="HC45" s="414">
        <f t="shared" si="19"/>
        <v>1738</v>
      </c>
      <c r="HD45" s="414">
        <f t="shared" si="19"/>
        <v>1811</v>
      </c>
      <c r="HE45" s="414">
        <f t="shared" si="19"/>
        <v>1869</v>
      </c>
      <c r="HF45" s="414">
        <f t="shared" si="19"/>
        <v>1983</v>
      </c>
      <c r="HG45" s="414">
        <f t="shared" si="19"/>
        <v>2045</v>
      </c>
      <c r="HH45" s="414">
        <f t="shared" si="19"/>
        <v>2103</v>
      </c>
      <c r="HI45" s="414">
        <f t="shared" si="19"/>
        <v>2144</v>
      </c>
      <c r="HJ45" s="414">
        <f t="shared" si="19"/>
        <v>2255</v>
      </c>
      <c r="HK45" s="414">
        <f t="shared" si="19"/>
        <v>2401</v>
      </c>
      <c r="HL45" s="414">
        <f t="shared" si="19"/>
        <v>2517</v>
      </c>
      <c r="HM45" s="414">
        <f t="shared" si="19"/>
        <v>2647</v>
      </c>
      <c r="HN45" s="414">
        <f t="shared" si="19"/>
        <v>2799</v>
      </c>
      <c r="HO45" s="414">
        <f t="shared" si="19"/>
        <v>2954</v>
      </c>
      <c r="HP45" s="414">
        <f t="shared" si="19"/>
        <v>3070</v>
      </c>
      <c r="HQ45" s="414">
        <f t="shared" si="19"/>
        <v>3221</v>
      </c>
      <c r="HR45" s="414">
        <f t="shared" si="19"/>
        <v>3396</v>
      </c>
      <c r="HS45" s="461"/>
      <c r="HT45" s="412"/>
      <c r="HU45" s="412"/>
      <c r="HV45" s="412"/>
      <c r="HW45" s="412"/>
      <c r="HX45" s="412"/>
      <c r="HY45" s="412"/>
      <c r="HZ45" s="412"/>
      <c r="IA45" s="412"/>
      <c r="IB45" s="412"/>
      <c r="IC45" s="412"/>
    </row>
    <row r="46">
      <c r="A46" s="453" t="s">
        <v>95</v>
      </c>
      <c r="B46" s="413">
        <f t="shared" si="6"/>
        <v>0</v>
      </c>
      <c r="C46" s="414">
        <f t="shared" ref="C46:HR46" si="20">B46+C23</f>
        <v>0</v>
      </c>
      <c r="D46" s="462">
        <f t="shared" si="20"/>
        <v>1</v>
      </c>
      <c r="E46" s="414">
        <f t="shared" si="20"/>
        <v>2</v>
      </c>
      <c r="F46" s="414">
        <f t="shared" si="20"/>
        <v>2</v>
      </c>
      <c r="G46" s="414">
        <f t="shared" si="20"/>
        <v>2</v>
      </c>
      <c r="H46" s="414">
        <f t="shared" si="20"/>
        <v>2</v>
      </c>
      <c r="I46" s="414">
        <f t="shared" si="20"/>
        <v>4</v>
      </c>
      <c r="J46" s="414">
        <f t="shared" si="20"/>
        <v>4</v>
      </c>
      <c r="K46" s="414">
        <f t="shared" si="20"/>
        <v>4</v>
      </c>
      <c r="L46" s="414">
        <f t="shared" si="20"/>
        <v>4</v>
      </c>
      <c r="M46" s="414">
        <f t="shared" si="20"/>
        <v>5</v>
      </c>
      <c r="N46" s="414">
        <f t="shared" si="20"/>
        <v>5</v>
      </c>
      <c r="O46" s="414">
        <f t="shared" si="20"/>
        <v>7</v>
      </c>
      <c r="P46" s="414">
        <f t="shared" si="20"/>
        <v>11</v>
      </c>
      <c r="Q46" s="414">
        <f t="shared" si="20"/>
        <v>12</v>
      </c>
      <c r="R46" s="414">
        <f t="shared" si="20"/>
        <v>17</v>
      </c>
      <c r="S46" s="414">
        <f t="shared" si="20"/>
        <v>20</v>
      </c>
      <c r="T46" s="414">
        <f t="shared" si="20"/>
        <v>22</v>
      </c>
      <c r="U46" s="414">
        <f t="shared" si="20"/>
        <v>25</v>
      </c>
      <c r="V46" s="414">
        <f t="shared" si="20"/>
        <v>29</v>
      </c>
      <c r="W46" s="414">
        <f t="shared" si="20"/>
        <v>33</v>
      </c>
      <c r="X46" s="414">
        <f t="shared" si="20"/>
        <v>39</v>
      </c>
      <c r="Y46" s="414">
        <f t="shared" si="20"/>
        <v>44</v>
      </c>
      <c r="Z46" s="414">
        <f t="shared" si="20"/>
        <v>46</v>
      </c>
      <c r="AA46" s="414">
        <f t="shared" si="20"/>
        <v>56</v>
      </c>
      <c r="AB46" s="414">
        <f t="shared" si="20"/>
        <v>57</v>
      </c>
      <c r="AC46" s="414">
        <f t="shared" si="20"/>
        <v>58</v>
      </c>
      <c r="AD46" s="414">
        <f t="shared" si="20"/>
        <v>61</v>
      </c>
      <c r="AE46" s="414">
        <f t="shared" si="20"/>
        <v>67</v>
      </c>
      <c r="AF46" s="414">
        <f t="shared" si="20"/>
        <v>75</v>
      </c>
      <c r="AG46" s="414">
        <f t="shared" si="20"/>
        <v>78</v>
      </c>
      <c r="AH46" s="414">
        <f t="shared" si="20"/>
        <v>80</v>
      </c>
      <c r="AI46" s="414">
        <f t="shared" si="20"/>
        <v>83</v>
      </c>
      <c r="AJ46" s="414">
        <f t="shared" si="20"/>
        <v>87</v>
      </c>
      <c r="AK46" s="414">
        <f t="shared" si="20"/>
        <v>92</v>
      </c>
      <c r="AL46" s="414">
        <f t="shared" si="20"/>
        <v>95</v>
      </c>
      <c r="AM46" s="414">
        <f t="shared" si="20"/>
        <v>110</v>
      </c>
      <c r="AN46" s="414">
        <f t="shared" si="20"/>
        <v>111</v>
      </c>
      <c r="AO46" s="414">
        <f t="shared" si="20"/>
        <v>122</v>
      </c>
      <c r="AP46" s="414">
        <f t="shared" si="20"/>
        <v>122</v>
      </c>
      <c r="AQ46" s="414">
        <f t="shared" si="20"/>
        <v>122</v>
      </c>
      <c r="AR46" s="414">
        <f t="shared" si="20"/>
        <v>125</v>
      </c>
      <c r="AS46" s="414">
        <f t="shared" si="20"/>
        <v>129</v>
      </c>
      <c r="AT46" s="414">
        <f t="shared" si="20"/>
        <v>139</v>
      </c>
      <c r="AU46" s="414">
        <f t="shared" si="20"/>
        <v>139</v>
      </c>
      <c r="AV46" s="414">
        <f t="shared" si="20"/>
        <v>142</v>
      </c>
      <c r="AW46" s="414">
        <f t="shared" si="20"/>
        <v>143</v>
      </c>
      <c r="AX46" s="414">
        <f t="shared" si="20"/>
        <v>145</v>
      </c>
      <c r="AY46" s="414">
        <f t="shared" si="20"/>
        <v>145</v>
      </c>
      <c r="AZ46" s="414">
        <f t="shared" si="20"/>
        <v>145</v>
      </c>
      <c r="BA46" s="414">
        <f t="shared" si="20"/>
        <v>146</v>
      </c>
      <c r="BB46" s="414">
        <f t="shared" si="20"/>
        <v>146</v>
      </c>
      <c r="BC46" s="414">
        <f t="shared" si="20"/>
        <v>146</v>
      </c>
      <c r="BD46" s="414">
        <f t="shared" si="20"/>
        <v>146</v>
      </c>
      <c r="BE46" s="414">
        <f t="shared" si="20"/>
        <v>146</v>
      </c>
      <c r="BF46" s="414">
        <f t="shared" si="20"/>
        <v>146</v>
      </c>
      <c r="BG46" s="414">
        <f t="shared" si="20"/>
        <v>148</v>
      </c>
      <c r="BH46" s="414">
        <f t="shared" si="20"/>
        <v>148</v>
      </c>
      <c r="BI46" s="414">
        <f t="shared" si="20"/>
        <v>148</v>
      </c>
      <c r="BJ46" s="414">
        <f t="shared" si="20"/>
        <v>148</v>
      </c>
      <c r="BK46" s="414">
        <f t="shared" si="20"/>
        <v>150</v>
      </c>
      <c r="BL46" s="414">
        <f t="shared" si="20"/>
        <v>152</v>
      </c>
      <c r="BM46" s="414">
        <f t="shared" si="20"/>
        <v>152</v>
      </c>
      <c r="BN46" s="414">
        <f t="shared" si="20"/>
        <v>156</v>
      </c>
      <c r="BO46" s="414">
        <f t="shared" si="20"/>
        <v>157</v>
      </c>
      <c r="BP46" s="414">
        <f t="shared" si="20"/>
        <v>160</v>
      </c>
      <c r="BQ46" s="414">
        <f t="shared" si="20"/>
        <v>162</v>
      </c>
      <c r="BR46" s="414">
        <f t="shared" si="20"/>
        <v>162</v>
      </c>
      <c r="BS46" s="414">
        <f t="shared" si="20"/>
        <v>164</v>
      </c>
      <c r="BT46" s="414">
        <f t="shared" si="20"/>
        <v>168</v>
      </c>
      <c r="BU46" s="414">
        <f t="shared" si="20"/>
        <v>169</v>
      </c>
      <c r="BV46" s="414">
        <f t="shared" si="20"/>
        <v>170</v>
      </c>
      <c r="BW46" s="414">
        <f t="shared" si="20"/>
        <v>170</v>
      </c>
      <c r="BX46" s="414">
        <f t="shared" si="20"/>
        <v>170</v>
      </c>
      <c r="BY46" s="414">
        <f t="shared" si="20"/>
        <v>170</v>
      </c>
      <c r="BZ46" s="414">
        <f t="shared" si="20"/>
        <v>174</v>
      </c>
      <c r="CA46" s="414">
        <f t="shared" si="20"/>
        <v>174</v>
      </c>
      <c r="CB46" s="414">
        <f t="shared" si="20"/>
        <v>174</v>
      </c>
      <c r="CC46" s="414">
        <f t="shared" si="20"/>
        <v>174</v>
      </c>
      <c r="CD46" s="414">
        <f t="shared" si="20"/>
        <v>175</v>
      </c>
      <c r="CE46" s="414">
        <f t="shared" si="20"/>
        <v>175</v>
      </c>
      <c r="CF46" s="414">
        <f t="shared" si="20"/>
        <v>175</v>
      </c>
      <c r="CG46" s="414">
        <f t="shared" si="20"/>
        <v>179</v>
      </c>
      <c r="CH46" s="414">
        <f t="shared" si="20"/>
        <v>179</v>
      </c>
      <c r="CI46" s="414">
        <f t="shared" si="20"/>
        <v>179</v>
      </c>
      <c r="CJ46" s="414">
        <f t="shared" si="20"/>
        <v>179</v>
      </c>
      <c r="CK46" s="414">
        <f t="shared" si="20"/>
        <v>179</v>
      </c>
      <c r="CL46" s="414">
        <f t="shared" si="20"/>
        <v>179</v>
      </c>
      <c r="CM46" s="414">
        <f t="shared" si="20"/>
        <v>179</v>
      </c>
      <c r="CN46" s="414">
        <f t="shared" si="20"/>
        <v>179</v>
      </c>
      <c r="CO46" s="414">
        <f t="shared" si="20"/>
        <v>179</v>
      </c>
      <c r="CP46" s="414">
        <f t="shared" si="20"/>
        <v>179</v>
      </c>
      <c r="CQ46" s="414">
        <f t="shared" si="20"/>
        <v>180</v>
      </c>
      <c r="CR46" s="414">
        <f t="shared" si="20"/>
        <v>180</v>
      </c>
      <c r="CS46" s="414">
        <f t="shared" si="20"/>
        <v>180</v>
      </c>
      <c r="CT46" s="414">
        <f t="shared" si="20"/>
        <v>181</v>
      </c>
      <c r="CU46" s="414">
        <f t="shared" si="20"/>
        <v>181</v>
      </c>
      <c r="CV46" s="414">
        <f t="shared" si="20"/>
        <v>181</v>
      </c>
      <c r="CW46" s="414">
        <f t="shared" si="20"/>
        <v>185</v>
      </c>
      <c r="CX46" s="414">
        <f t="shared" si="20"/>
        <v>185</v>
      </c>
      <c r="CY46" s="414">
        <f t="shared" si="20"/>
        <v>185</v>
      </c>
      <c r="CZ46" s="414">
        <f t="shared" si="20"/>
        <v>186</v>
      </c>
      <c r="DA46" s="414">
        <f t="shared" si="20"/>
        <v>186</v>
      </c>
      <c r="DB46" s="414">
        <f t="shared" si="20"/>
        <v>192</v>
      </c>
      <c r="DC46" s="414">
        <f t="shared" si="20"/>
        <v>196</v>
      </c>
      <c r="DD46" s="414">
        <f t="shared" si="20"/>
        <v>202</v>
      </c>
      <c r="DE46" s="414">
        <f t="shared" si="20"/>
        <v>207</v>
      </c>
      <c r="DF46" s="414">
        <f t="shared" si="20"/>
        <v>209</v>
      </c>
      <c r="DG46" s="414">
        <f t="shared" si="20"/>
        <v>209</v>
      </c>
      <c r="DH46" s="414">
        <f t="shared" si="20"/>
        <v>211</v>
      </c>
      <c r="DI46" s="414">
        <f t="shared" si="20"/>
        <v>213</v>
      </c>
      <c r="DJ46" s="414">
        <f t="shared" si="20"/>
        <v>223</v>
      </c>
      <c r="DK46" s="414">
        <f t="shared" si="20"/>
        <v>227</v>
      </c>
      <c r="DL46" s="414">
        <f t="shared" si="20"/>
        <v>236</v>
      </c>
      <c r="DM46" s="414">
        <f t="shared" si="20"/>
        <v>236</v>
      </c>
      <c r="DN46" s="414">
        <f t="shared" si="20"/>
        <v>240</v>
      </c>
      <c r="DO46" s="414">
        <f t="shared" si="20"/>
        <v>242</v>
      </c>
      <c r="DP46" s="414">
        <f t="shared" si="20"/>
        <v>244</v>
      </c>
      <c r="DQ46" s="414">
        <f t="shared" si="20"/>
        <v>250</v>
      </c>
      <c r="DR46" s="414">
        <f t="shared" si="20"/>
        <v>262</v>
      </c>
      <c r="DS46" s="414">
        <f t="shared" si="20"/>
        <v>267</v>
      </c>
      <c r="DT46" s="414">
        <f t="shared" si="20"/>
        <v>271</v>
      </c>
      <c r="DU46" s="414">
        <f t="shared" si="20"/>
        <v>272</v>
      </c>
      <c r="DV46" s="414">
        <f t="shared" si="20"/>
        <v>274</v>
      </c>
      <c r="DW46" s="414">
        <f t="shared" si="20"/>
        <v>275</v>
      </c>
      <c r="DX46" s="414">
        <f t="shared" si="20"/>
        <v>275</v>
      </c>
      <c r="DY46" s="414">
        <f t="shared" si="20"/>
        <v>278</v>
      </c>
      <c r="DZ46" s="414">
        <f t="shared" si="20"/>
        <v>280</v>
      </c>
      <c r="EA46" s="414">
        <f t="shared" si="20"/>
        <v>282</v>
      </c>
      <c r="EB46" s="414">
        <f t="shared" si="20"/>
        <v>282</v>
      </c>
      <c r="EC46" s="414">
        <f t="shared" si="20"/>
        <v>284</v>
      </c>
      <c r="ED46" s="414">
        <f t="shared" si="20"/>
        <v>284</v>
      </c>
      <c r="EE46" s="414">
        <f t="shared" si="20"/>
        <v>286</v>
      </c>
      <c r="EF46" s="414">
        <f t="shared" si="20"/>
        <v>286</v>
      </c>
      <c r="EG46" s="414">
        <f t="shared" si="20"/>
        <v>291</v>
      </c>
      <c r="EH46" s="414">
        <f t="shared" si="20"/>
        <v>292</v>
      </c>
      <c r="EI46" s="414">
        <f t="shared" si="20"/>
        <v>294</v>
      </c>
      <c r="EJ46" s="414">
        <f t="shared" si="20"/>
        <v>298</v>
      </c>
      <c r="EK46" s="414">
        <f t="shared" si="20"/>
        <v>307</v>
      </c>
      <c r="EL46" s="414">
        <f t="shared" si="20"/>
        <v>324</v>
      </c>
      <c r="EM46" s="414">
        <f t="shared" si="20"/>
        <v>326</v>
      </c>
      <c r="EN46" s="414">
        <f t="shared" si="20"/>
        <v>332</v>
      </c>
      <c r="EO46" s="414">
        <f t="shared" si="20"/>
        <v>334</v>
      </c>
      <c r="EP46" s="414">
        <f t="shared" si="20"/>
        <v>338</v>
      </c>
      <c r="EQ46" s="414">
        <f t="shared" si="20"/>
        <v>338</v>
      </c>
      <c r="ER46" s="414">
        <f t="shared" si="20"/>
        <v>343</v>
      </c>
      <c r="ES46" s="414">
        <f t="shared" si="20"/>
        <v>348</v>
      </c>
      <c r="ET46" s="414">
        <f t="shared" si="20"/>
        <v>353</v>
      </c>
      <c r="EU46" s="414">
        <f t="shared" si="20"/>
        <v>362</v>
      </c>
      <c r="EV46" s="414">
        <f t="shared" si="20"/>
        <v>379</v>
      </c>
      <c r="EW46" s="414">
        <f t="shared" si="20"/>
        <v>384</v>
      </c>
      <c r="EX46" s="414">
        <f t="shared" si="20"/>
        <v>385</v>
      </c>
      <c r="EY46" s="414">
        <f t="shared" si="20"/>
        <v>389</v>
      </c>
      <c r="EZ46" s="414">
        <f t="shared" si="20"/>
        <v>402</v>
      </c>
      <c r="FA46" s="414">
        <f t="shared" si="20"/>
        <v>414</v>
      </c>
      <c r="FB46" s="414">
        <f t="shared" si="20"/>
        <v>431</v>
      </c>
      <c r="FC46" s="414">
        <f t="shared" si="20"/>
        <v>460</v>
      </c>
      <c r="FD46" s="414">
        <f t="shared" si="20"/>
        <v>490</v>
      </c>
      <c r="FE46" s="414">
        <f t="shared" si="20"/>
        <v>496</v>
      </c>
      <c r="FF46" s="414">
        <f t="shared" si="20"/>
        <v>528</v>
      </c>
      <c r="FG46" s="414">
        <f t="shared" si="20"/>
        <v>561</v>
      </c>
      <c r="FH46" s="414">
        <f t="shared" si="20"/>
        <v>572</v>
      </c>
      <c r="FI46" s="414">
        <f t="shared" si="20"/>
        <v>588</v>
      </c>
      <c r="FJ46" s="414">
        <f t="shared" si="20"/>
        <v>602</v>
      </c>
      <c r="FK46" s="414">
        <f t="shared" si="20"/>
        <v>612</v>
      </c>
      <c r="FL46" s="414">
        <f t="shared" si="20"/>
        <v>623</v>
      </c>
      <c r="FM46" s="414">
        <f t="shared" si="20"/>
        <v>631</v>
      </c>
      <c r="FN46" s="414">
        <f t="shared" si="20"/>
        <v>652</v>
      </c>
      <c r="FO46" s="414">
        <f t="shared" si="20"/>
        <v>665</v>
      </c>
      <c r="FP46" s="414">
        <f t="shared" si="20"/>
        <v>695</v>
      </c>
      <c r="FQ46" s="414">
        <f t="shared" si="20"/>
        <v>713</v>
      </c>
      <c r="FR46" s="414">
        <f t="shared" si="20"/>
        <v>738</v>
      </c>
      <c r="FS46" s="414">
        <f t="shared" si="20"/>
        <v>739</v>
      </c>
      <c r="FT46" s="414">
        <f t="shared" si="20"/>
        <v>760</v>
      </c>
      <c r="FU46" s="414">
        <f t="shared" si="20"/>
        <v>784</v>
      </c>
      <c r="FV46" s="414">
        <f t="shared" si="20"/>
        <v>835</v>
      </c>
      <c r="FW46" s="414">
        <f t="shared" si="20"/>
        <v>857</v>
      </c>
      <c r="FX46" s="414">
        <f t="shared" si="20"/>
        <v>871</v>
      </c>
      <c r="FY46" s="414">
        <f t="shared" si="20"/>
        <v>888</v>
      </c>
      <c r="FZ46" s="414">
        <f t="shared" si="20"/>
        <v>890</v>
      </c>
      <c r="GA46" s="414">
        <f t="shared" si="20"/>
        <v>902</v>
      </c>
      <c r="GB46" s="414">
        <f t="shared" si="20"/>
        <v>921</v>
      </c>
      <c r="GC46" s="414">
        <f t="shared" si="20"/>
        <v>937</v>
      </c>
      <c r="GD46" s="414">
        <f t="shared" si="20"/>
        <v>952</v>
      </c>
      <c r="GE46" s="414">
        <f t="shared" si="20"/>
        <v>968</v>
      </c>
      <c r="GF46" s="414">
        <f t="shared" si="20"/>
        <v>977</v>
      </c>
      <c r="GG46" s="414">
        <f t="shared" si="20"/>
        <v>992</v>
      </c>
      <c r="GH46" s="414">
        <f t="shared" si="20"/>
        <v>996</v>
      </c>
      <c r="GI46" s="414">
        <f t="shared" si="20"/>
        <v>1014</v>
      </c>
      <c r="GJ46" s="414">
        <f t="shared" si="20"/>
        <v>1027</v>
      </c>
      <c r="GK46" s="414">
        <f t="shared" si="20"/>
        <v>1044</v>
      </c>
      <c r="GL46" s="414">
        <f t="shared" si="20"/>
        <v>1062</v>
      </c>
      <c r="GM46" s="414">
        <f t="shared" si="20"/>
        <v>1075</v>
      </c>
      <c r="GN46" s="414">
        <f t="shared" si="20"/>
        <v>1077</v>
      </c>
      <c r="GO46" s="414">
        <f t="shared" si="20"/>
        <v>1098</v>
      </c>
      <c r="GP46" s="414">
        <f t="shared" si="20"/>
        <v>1111</v>
      </c>
      <c r="GQ46" s="414">
        <f t="shared" si="20"/>
        <v>1140</v>
      </c>
      <c r="GR46" s="414">
        <f t="shared" si="20"/>
        <v>1166</v>
      </c>
      <c r="GS46" s="414">
        <f t="shared" si="20"/>
        <v>1188</v>
      </c>
      <c r="GT46" s="414">
        <f t="shared" si="20"/>
        <v>1211</v>
      </c>
      <c r="GU46" s="414">
        <f t="shared" si="20"/>
        <v>1222</v>
      </c>
      <c r="GV46" s="414">
        <f t="shared" si="20"/>
        <v>1243</v>
      </c>
      <c r="GW46" s="414">
        <f t="shared" si="20"/>
        <v>1277</v>
      </c>
      <c r="GX46" s="414">
        <f t="shared" si="20"/>
        <v>1300</v>
      </c>
      <c r="GY46" s="414">
        <f t="shared" si="20"/>
        <v>1387</v>
      </c>
      <c r="GZ46" s="414">
        <f t="shared" si="20"/>
        <v>1430</v>
      </c>
      <c r="HA46" s="414">
        <f t="shared" si="20"/>
        <v>1512</v>
      </c>
      <c r="HB46" s="414">
        <f t="shared" si="20"/>
        <v>1526</v>
      </c>
      <c r="HC46" s="414">
        <f t="shared" si="20"/>
        <v>1576</v>
      </c>
      <c r="HD46" s="414">
        <f t="shared" si="20"/>
        <v>1643</v>
      </c>
      <c r="HE46" s="414">
        <f t="shared" si="20"/>
        <v>1745</v>
      </c>
      <c r="HF46" s="414">
        <f t="shared" si="20"/>
        <v>1817</v>
      </c>
      <c r="HG46" s="414">
        <f t="shared" si="20"/>
        <v>1893</v>
      </c>
      <c r="HH46" s="414">
        <f t="shared" si="20"/>
        <v>1962</v>
      </c>
      <c r="HI46" s="414">
        <f t="shared" si="20"/>
        <v>1990</v>
      </c>
      <c r="HJ46" s="414">
        <f t="shared" si="20"/>
        <v>2025</v>
      </c>
      <c r="HK46" s="414">
        <f t="shared" si="20"/>
        <v>2144</v>
      </c>
      <c r="HL46" s="414">
        <f t="shared" si="20"/>
        <v>2249</v>
      </c>
      <c r="HM46" s="414">
        <f t="shared" si="20"/>
        <v>2351</v>
      </c>
      <c r="HN46" s="414">
        <f t="shared" si="20"/>
        <v>2461</v>
      </c>
      <c r="HO46" s="414">
        <f t="shared" si="20"/>
        <v>2567</v>
      </c>
      <c r="HP46" s="414">
        <f t="shared" si="20"/>
        <v>2640</v>
      </c>
      <c r="HQ46" s="414">
        <f t="shared" si="20"/>
        <v>2719</v>
      </c>
      <c r="HR46" s="414">
        <f t="shared" si="20"/>
        <v>2915</v>
      </c>
      <c r="HS46" s="461"/>
      <c r="HT46" s="412"/>
      <c r="HU46" s="412"/>
      <c r="HV46" s="412"/>
      <c r="HW46" s="412"/>
      <c r="HX46" s="412"/>
      <c r="HY46" s="412"/>
      <c r="HZ46" s="412"/>
      <c r="IA46" s="412"/>
      <c r="IB46" s="412"/>
      <c r="IC46" s="412"/>
    </row>
    <row r="47">
      <c r="A47" s="331" t="s">
        <v>96</v>
      </c>
      <c r="B47" s="464">
        <f t="shared" si="6"/>
        <v>1</v>
      </c>
      <c r="C47" s="414">
        <f t="shared" ref="C47:HR47" si="21">B47+C24</f>
        <v>1</v>
      </c>
      <c r="D47" s="414">
        <f t="shared" si="21"/>
        <v>1</v>
      </c>
      <c r="E47" s="414">
        <f t="shared" si="21"/>
        <v>1</v>
      </c>
      <c r="F47" s="414">
        <f t="shared" si="21"/>
        <v>1</v>
      </c>
      <c r="G47" s="414">
        <f t="shared" si="21"/>
        <v>1</v>
      </c>
      <c r="H47" s="414">
        <f t="shared" si="21"/>
        <v>1</v>
      </c>
      <c r="I47" s="414">
        <f t="shared" si="21"/>
        <v>1</v>
      </c>
      <c r="J47" s="414">
        <f t="shared" si="21"/>
        <v>1</v>
      </c>
      <c r="K47" s="414">
        <f t="shared" si="21"/>
        <v>1</v>
      </c>
      <c r="L47" s="414">
        <f t="shared" si="21"/>
        <v>1</v>
      </c>
      <c r="M47" s="414">
        <f t="shared" si="21"/>
        <v>2</v>
      </c>
      <c r="N47" s="414">
        <f t="shared" si="21"/>
        <v>2</v>
      </c>
      <c r="O47" s="414">
        <f t="shared" si="21"/>
        <v>2</v>
      </c>
      <c r="P47" s="414">
        <f t="shared" si="21"/>
        <v>3</v>
      </c>
      <c r="Q47" s="414">
        <f t="shared" si="21"/>
        <v>9</v>
      </c>
      <c r="R47" s="414">
        <f t="shared" si="21"/>
        <v>9</v>
      </c>
      <c r="S47" s="414">
        <f t="shared" si="21"/>
        <v>9</v>
      </c>
      <c r="T47" s="414">
        <f t="shared" si="21"/>
        <v>11</v>
      </c>
      <c r="U47" s="414">
        <f t="shared" si="21"/>
        <v>16</v>
      </c>
      <c r="V47" s="414">
        <f t="shared" si="21"/>
        <v>21</v>
      </c>
      <c r="W47" s="414">
        <f t="shared" si="21"/>
        <v>23</v>
      </c>
      <c r="X47" s="414">
        <f t="shared" si="21"/>
        <v>30</v>
      </c>
      <c r="Y47" s="414">
        <f t="shared" si="21"/>
        <v>31</v>
      </c>
      <c r="Z47" s="414">
        <f t="shared" si="21"/>
        <v>33</v>
      </c>
      <c r="AA47" s="414">
        <f t="shared" si="21"/>
        <v>33</v>
      </c>
      <c r="AB47" s="414">
        <f t="shared" si="21"/>
        <v>36</v>
      </c>
      <c r="AC47" s="414">
        <f t="shared" si="21"/>
        <v>42</v>
      </c>
      <c r="AD47" s="414">
        <f t="shared" si="21"/>
        <v>47</v>
      </c>
      <c r="AE47" s="414">
        <f t="shared" si="21"/>
        <v>48</v>
      </c>
      <c r="AF47" s="414">
        <f t="shared" si="21"/>
        <v>50</v>
      </c>
      <c r="AG47" s="414">
        <f t="shared" si="21"/>
        <v>56</v>
      </c>
      <c r="AH47" s="414">
        <f t="shared" si="21"/>
        <v>59</v>
      </c>
      <c r="AI47" s="414">
        <f t="shared" si="21"/>
        <v>62</v>
      </c>
      <c r="AJ47" s="414">
        <f t="shared" si="21"/>
        <v>62</v>
      </c>
      <c r="AK47" s="414">
        <f t="shared" si="21"/>
        <v>66</v>
      </c>
      <c r="AL47" s="414">
        <f t="shared" si="21"/>
        <v>69</v>
      </c>
      <c r="AM47" s="414">
        <f t="shared" si="21"/>
        <v>74</v>
      </c>
      <c r="AN47" s="414">
        <f t="shared" si="21"/>
        <v>76</v>
      </c>
      <c r="AO47" s="414">
        <f t="shared" si="21"/>
        <v>78</v>
      </c>
      <c r="AP47" s="414">
        <f t="shared" si="21"/>
        <v>78</v>
      </c>
      <c r="AQ47" s="414">
        <f t="shared" si="21"/>
        <v>79</v>
      </c>
      <c r="AR47" s="414">
        <f t="shared" si="21"/>
        <v>79</v>
      </c>
      <c r="AS47" s="414">
        <f t="shared" si="21"/>
        <v>81</v>
      </c>
      <c r="AT47" s="414">
        <f t="shared" si="21"/>
        <v>81</v>
      </c>
      <c r="AU47" s="414">
        <f t="shared" si="21"/>
        <v>81</v>
      </c>
      <c r="AV47" s="414">
        <f t="shared" si="21"/>
        <v>81</v>
      </c>
      <c r="AW47" s="414">
        <f t="shared" si="21"/>
        <v>82</v>
      </c>
      <c r="AX47" s="414">
        <f t="shared" si="21"/>
        <v>84</v>
      </c>
      <c r="AY47" s="414">
        <f t="shared" si="21"/>
        <v>85</v>
      </c>
      <c r="AZ47" s="414">
        <f t="shared" si="21"/>
        <v>85</v>
      </c>
      <c r="BA47" s="414">
        <f t="shared" si="21"/>
        <v>85</v>
      </c>
      <c r="BB47" s="414">
        <f t="shared" si="21"/>
        <v>85</v>
      </c>
      <c r="BC47" s="414">
        <f t="shared" si="21"/>
        <v>87</v>
      </c>
      <c r="BD47" s="414">
        <f t="shared" si="21"/>
        <v>87</v>
      </c>
      <c r="BE47" s="414">
        <f t="shared" si="21"/>
        <v>87</v>
      </c>
      <c r="BF47" s="414">
        <f t="shared" si="21"/>
        <v>87</v>
      </c>
      <c r="BG47" s="414">
        <f t="shared" si="21"/>
        <v>87</v>
      </c>
      <c r="BH47" s="414">
        <f t="shared" si="21"/>
        <v>87</v>
      </c>
      <c r="BI47" s="414">
        <f t="shared" si="21"/>
        <v>87</v>
      </c>
      <c r="BJ47" s="414">
        <f t="shared" si="21"/>
        <v>88</v>
      </c>
      <c r="BK47" s="414">
        <f t="shared" si="21"/>
        <v>90</v>
      </c>
      <c r="BL47" s="414">
        <f t="shared" si="21"/>
        <v>90</v>
      </c>
      <c r="BM47" s="414">
        <f t="shared" si="21"/>
        <v>90</v>
      </c>
      <c r="BN47" s="414">
        <f t="shared" si="21"/>
        <v>92</v>
      </c>
      <c r="BO47" s="414">
        <f t="shared" si="21"/>
        <v>92</v>
      </c>
      <c r="BP47" s="414">
        <f t="shared" si="21"/>
        <v>92</v>
      </c>
      <c r="BQ47" s="414">
        <f t="shared" si="21"/>
        <v>92</v>
      </c>
      <c r="BR47" s="414">
        <f t="shared" si="21"/>
        <v>92</v>
      </c>
      <c r="BS47" s="414">
        <f t="shared" si="21"/>
        <v>92</v>
      </c>
      <c r="BT47" s="414">
        <f t="shared" si="21"/>
        <v>92</v>
      </c>
      <c r="BU47" s="414">
        <f t="shared" si="21"/>
        <v>92</v>
      </c>
      <c r="BV47" s="414">
        <f t="shared" si="21"/>
        <v>92</v>
      </c>
      <c r="BW47" s="414">
        <f t="shared" si="21"/>
        <v>92</v>
      </c>
      <c r="BX47" s="414">
        <f t="shared" si="21"/>
        <v>92</v>
      </c>
      <c r="BY47" s="414">
        <f t="shared" si="21"/>
        <v>92</v>
      </c>
      <c r="BZ47" s="414">
        <f t="shared" si="21"/>
        <v>92</v>
      </c>
      <c r="CA47" s="414">
        <f t="shared" si="21"/>
        <v>92</v>
      </c>
      <c r="CB47" s="414">
        <f t="shared" si="21"/>
        <v>95</v>
      </c>
      <c r="CC47" s="414">
        <f t="shared" si="21"/>
        <v>97</v>
      </c>
      <c r="CD47" s="414">
        <f t="shared" si="21"/>
        <v>99</v>
      </c>
      <c r="CE47" s="414">
        <f t="shared" si="21"/>
        <v>103</v>
      </c>
      <c r="CF47" s="414">
        <f t="shared" si="21"/>
        <v>108</v>
      </c>
      <c r="CG47" s="414">
        <f t="shared" si="21"/>
        <v>111</v>
      </c>
      <c r="CH47" s="414">
        <f t="shared" si="21"/>
        <v>111</v>
      </c>
      <c r="CI47" s="414">
        <f t="shared" si="21"/>
        <v>113</v>
      </c>
      <c r="CJ47" s="414">
        <f t="shared" si="21"/>
        <v>114</v>
      </c>
      <c r="CK47" s="414">
        <f t="shared" si="21"/>
        <v>116</v>
      </c>
      <c r="CL47" s="414">
        <f t="shared" si="21"/>
        <v>116</v>
      </c>
      <c r="CM47" s="414">
        <f t="shared" si="21"/>
        <v>118</v>
      </c>
      <c r="CN47" s="414">
        <f t="shared" si="21"/>
        <v>120</v>
      </c>
      <c r="CO47" s="414">
        <f t="shared" si="21"/>
        <v>122</v>
      </c>
      <c r="CP47" s="414">
        <f t="shared" si="21"/>
        <v>122</v>
      </c>
      <c r="CQ47" s="414">
        <f t="shared" si="21"/>
        <v>124</v>
      </c>
      <c r="CR47" s="414">
        <f t="shared" si="21"/>
        <v>124</v>
      </c>
      <c r="CS47" s="414">
        <f t="shared" si="21"/>
        <v>126</v>
      </c>
      <c r="CT47" s="414">
        <f t="shared" si="21"/>
        <v>126</v>
      </c>
      <c r="CU47" s="414">
        <f t="shared" si="21"/>
        <v>129</v>
      </c>
      <c r="CV47" s="414">
        <f t="shared" si="21"/>
        <v>129</v>
      </c>
      <c r="CW47" s="414">
        <f t="shared" si="21"/>
        <v>129</v>
      </c>
      <c r="CX47" s="414">
        <f t="shared" si="21"/>
        <v>130</v>
      </c>
      <c r="CY47" s="414">
        <f t="shared" si="21"/>
        <v>131</v>
      </c>
      <c r="CZ47" s="414">
        <f t="shared" si="21"/>
        <v>132</v>
      </c>
      <c r="DA47" s="414">
        <f t="shared" si="21"/>
        <v>133</v>
      </c>
      <c r="DB47" s="414">
        <f t="shared" si="21"/>
        <v>133</v>
      </c>
      <c r="DC47" s="414">
        <f t="shared" si="21"/>
        <v>140</v>
      </c>
      <c r="DD47" s="414">
        <f t="shared" si="21"/>
        <v>140</v>
      </c>
      <c r="DE47" s="414">
        <f t="shared" si="21"/>
        <v>140</v>
      </c>
      <c r="DF47" s="414">
        <f t="shared" si="21"/>
        <v>143</v>
      </c>
      <c r="DG47" s="414">
        <f t="shared" si="21"/>
        <v>144</v>
      </c>
      <c r="DH47" s="414">
        <f t="shared" si="21"/>
        <v>145</v>
      </c>
      <c r="DI47" s="414">
        <f t="shared" si="21"/>
        <v>145</v>
      </c>
      <c r="DJ47" s="414">
        <f t="shared" si="21"/>
        <v>145</v>
      </c>
      <c r="DK47" s="414">
        <f t="shared" si="21"/>
        <v>146</v>
      </c>
      <c r="DL47" s="414">
        <f t="shared" si="21"/>
        <v>147</v>
      </c>
      <c r="DM47" s="414">
        <f t="shared" si="21"/>
        <v>149</v>
      </c>
      <c r="DN47" s="414">
        <f t="shared" si="21"/>
        <v>149</v>
      </c>
      <c r="DO47" s="414">
        <f t="shared" si="21"/>
        <v>149</v>
      </c>
      <c r="DP47" s="414">
        <f t="shared" si="21"/>
        <v>151</v>
      </c>
      <c r="DQ47" s="414">
        <f t="shared" si="21"/>
        <v>151</v>
      </c>
      <c r="DR47" s="414">
        <f t="shared" si="21"/>
        <v>151</v>
      </c>
      <c r="DS47" s="414">
        <f t="shared" si="21"/>
        <v>151</v>
      </c>
      <c r="DT47" s="414">
        <f t="shared" si="21"/>
        <v>151</v>
      </c>
      <c r="DU47" s="414">
        <f t="shared" si="21"/>
        <v>151</v>
      </c>
      <c r="DV47" s="414">
        <f t="shared" si="21"/>
        <v>152</v>
      </c>
      <c r="DW47" s="414">
        <f t="shared" si="21"/>
        <v>152</v>
      </c>
      <c r="DX47" s="414">
        <f t="shared" si="21"/>
        <v>152</v>
      </c>
      <c r="DY47" s="414">
        <f t="shared" si="21"/>
        <v>155</v>
      </c>
      <c r="DZ47" s="414">
        <f t="shared" si="21"/>
        <v>180</v>
      </c>
      <c r="EA47" s="414">
        <f t="shared" si="21"/>
        <v>186</v>
      </c>
      <c r="EB47" s="414">
        <f t="shared" si="21"/>
        <v>234</v>
      </c>
      <c r="EC47" s="414">
        <f t="shared" si="21"/>
        <v>239</v>
      </c>
      <c r="ED47" s="414">
        <f t="shared" si="21"/>
        <v>245</v>
      </c>
      <c r="EE47" s="414">
        <f t="shared" si="21"/>
        <v>257</v>
      </c>
      <c r="EF47" s="414">
        <f t="shared" si="21"/>
        <v>261</v>
      </c>
      <c r="EG47" s="414">
        <f t="shared" si="21"/>
        <v>278</v>
      </c>
      <c r="EH47" s="414">
        <f t="shared" si="21"/>
        <v>284</v>
      </c>
      <c r="EI47" s="414">
        <f t="shared" si="21"/>
        <v>309</v>
      </c>
      <c r="EJ47" s="414">
        <f t="shared" si="21"/>
        <v>319</v>
      </c>
      <c r="EK47" s="414">
        <f t="shared" si="21"/>
        <v>328</v>
      </c>
      <c r="EL47" s="414">
        <f t="shared" si="21"/>
        <v>332</v>
      </c>
      <c r="EM47" s="414">
        <f t="shared" si="21"/>
        <v>341</v>
      </c>
      <c r="EN47" s="414">
        <f t="shared" si="21"/>
        <v>350</v>
      </c>
      <c r="EO47" s="414">
        <f t="shared" si="21"/>
        <v>357</v>
      </c>
      <c r="EP47" s="414">
        <f t="shared" si="21"/>
        <v>362</v>
      </c>
      <c r="EQ47" s="414">
        <f t="shared" si="21"/>
        <v>366</v>
      </c>
      <c r="ER47" s="414">
        <f t="shared" si="21"/>
        <v>370</v>
      </c>
      <c r="ES47" s="414">
        <f t="shared" si="21"/>
        <v>380</v>
      </c>
      <c r="ET47" s="414">
        <f t="shared" si="21"/>
        <v>390</v>
      </c>
      <c r="EU47" s="414">
        <f t="shared" si="21"/>
        <v>401</v>
      </c>
      <c r="EV47" s="414">
        <f t="shared" si="21"/>
        <v>410</v>
      </c>
      <c r="EW47" s="414">
        <f t="shared" si="21"/>
        <v>419</v>
      </c>
      <c r="EX47" s="414">
        <f t="shared" si="21"/>
        <v>432</v>
      </c>
      <c r="EY47" s="414">
        <f t="shared" si="21"/>
        <v>437</v>
      </c>
      <c r="EZ47" s="414">
        <f t="shared" si="21"/>
        <v>450</v>
      </c>
      <c r="FA47" s="414">
        <f t="shared" si="21"/>
        <v>458</v>
      </c>
      <c r="FB47" s="414">
        <f t="shared" si="21"/>
        <v>479</v>
      </c>
      <c r="FC47" s="414">
        <f t="shared" si="21"/>
        <v>504</v>
      </c>
      <c r="FD47" s="414">
        <f t="shared" si="21"/>
        <v>524</v>
      </c>
      <c r="FE47" s="414">
        <f t="shared" si="21"/>
        <v>550</v>
      </c>
      <c r="FF47" s="414">
        <f t="shared" si="21"/>
        <v>552</v>
      </c>
      <c r="FG47" s="414">
        <f t="shared" si="21"/>
        <v>553</v>
      </c>
      <c r="FH47" s="414">
        <f t="shared" si="21"/>
        <v>555</v>
      </c>
      <c r="FI47" s="414">
        <f t="shared" si="21"/>
        <v>563</v>
      </c>
      <c r="FJ47" s="414">
        <f t="shared" si="21"/>
        <v>573</v>
      </c>
      <c r="FK47" s="414">
        <f t="shared" si="21"/>
        <v>581</v>
      </c>
      <c r="FL47" s="414">
        <f t="shared" si="21"/>
        <v>589</v>
      </c>
      <c r="FM47" s="414">
        <f t="shared" si="21"/>
        <v>603</v>
      </c>
      <c r="FN47" s="414">
        <f t="shared" si="21"/>
        <v>611</v>
      </c>
      <c r="FO47" s="414">
        <f t="shared" si="21"/>
        <v>619</v>
      </c>
      <c r="FP47" s="414">
        <f t="shared" si="21"/>
        <v>620</v>
      </c>
      <c r="FQ47" s="414">
        <f t="shared" si="21"/>
        <v>625</v>
      </c>
      <c r="FR47" s="414">
        <f t="shared" si="21"/>
        <v>629</v>
      </c>
      <c r="FS47" s="414">
        <f t="shared" si="21"/>
        <v>629</v>
      </c>
      <c r="FT47" s="414">
        <f t="shared" si="21"/>
        <v>635</v>
      </c>
      <c r="FU47" s="414">
        <f t="shared" si="21"/>
        <v>639</v>
      </c>
      <c r="FV47" s="414">
        <f t="shared" si="21"/>
        <v>651</v>
      </c>
      <c r="FW47" s="414">
        <f t="shared" si="21"/>
        <v>660</v>
      </c>
      <c r="FX47" s="414">
        <f t="shared" si="21"/>
        <v>672</v>
      </c>
      <c r="FY47" s="414">
        <f t="shared" si="21"/>
        <v>689</v>
      </c>
      <c r="FZ47" s="414">
        <f t="shared" si="21"/>
        <v>697</v>
      </c>
      <c r="GA47" s="414">
        <f t="shared" si="21"/>
        <v>706</v>
      </c>
      <c r="GB47" s="414">
        <f t="shared" si="21"/>
        <v>715</v>
      </c>
      <c r="GC47" s="414">
        <f t="shared" si="21"/>
        <v>722</v>
      </c>
      <c r="GD47" s="414">
        <f t="shared" si="21"/>
        <v>735</v>
      </c>
      <c r="GE47" s="414">
        <f t="shared" si="21"/>
        <v>749</v>
      </c>
      <c r="GF47" s="414">
        <f t="shared" si="21"/>
        <v>751</v>
      </c>
      <c r="GG47" s="414">
        <f t="shared" si="21"/>
        <v>752</v>
      </c>
      <c r="GH47" s="414">
        <f t="shared" si="21"/>
        <v>756</v>
      </c>
      <c r="GI47" s="414">
        <f t="shared" si="21"/>
        <v>762</v>
      </c>
      <c r="GJ47" s="414">
        <f t="shared" si="21"/>
        <v>768</v>
      </c>
      <c r="GK47" s="414">
        <f t="shared" si="21"/>
        <v>773</v>
      </c>
      <c r="GL47" s="414">
        <f t="shared" si="21"/>
        <v>780</v>
      </c>
      <c r="GM47" s="414">
        <f t="shared" si="21"/>
        <v>786</v>
      </c>
      <c r="GN47" s="414">
        <f t="shared" si="21"/>
        <v>791</v>
      </c>
      <c r="GO47" s="414">
        <f t="shared" si="21"/>
        <v>796</v>
      </c>
      <c r="GP47" s="414">
        <f t="shared" si="21"/>
        <v>800</v>
      </c>
      <c r="GQ47" s="414">
        <f t="shared" si="21"/>
        <v>804</v>
      </c>
      <c r="GR47" s="414">
        <f t="shared" si="21"/>
        <v>819</v>
      </c>
      <c r="GS47" s="414">
        <f t="shared" si="21"/>
        <v>827</v>
      </c>
      <c r="GT47" s="414">
        <f t="shared" si="21"/>
        <v>837</v>
      </c>
      <c r="GU47" s="414">
        <f t="shared" si="21"/>
        <v>852</v>
      </c>
      <c r="GV47" s="414">
        <f t="shared" si="21"/>
        <v>860</v>
      </c>
      <c r="GW47" s="414">
        <f t="shared" si="21"/>
        <v>877</v>
      </c>
      <c r="GX47" s="414">
        <f t="shared" si="21"/>
        <v>897</v>
      </c>
      <c r="GY47" s="414">
        <f t="shared" si="21"/>
        <v>912</v>
      </c>
      <c r="GZ47" s="414">
        <f t="shared" si="21"/>
        <v>924</v>
      </c>
      <c r="HA47" s="414">
        <f t="shared" si="21"/>
        <v>930</v>
      </c>
      <c r="HB47" s="414">
        <f t="shared" si="21"/>
        <v>969</v>
      </c>
      <c r="HC47" s="414">
        <f t="shared" si="21"/>
        <v>985</v>
      </c>
      <c r="HD47" s="414">
        <f t="shared" si="21"/>
        <v>1018</v>
      </c>
      <c r="HE47" s="414">
        <f t="shared" si="21"/>
        <v>1046</v>
      </c>
      <c r="HF47" s="414">
        <f t="shared" si="21"/>
        <v>1072</v>
      </c>
      <c r="HG47" s="414">
        <f t="shared" si="21"/>
        <v>1128</v>
      </c>
      <c r="HH47" s="414">
        <f t="shared" si="21"/>
        <v>1224</v>
      </c>
      <c r="HI47" s="414">
        <f t="shared" si="21"/>
        <v>1278</v>
      </c>
      <c r="HJ47" s="414">
        <f t="shared" si="21"/>
        <v>1287</v>
      </c>
      <c r="HK47" s="414">
        <f t="shared" si="21"/>
        <v>1299</v>
      </c>
      <c r="HL47" s="414">
        <f t="shared" si="21"/>
        <v>1368</v>
      </c>
      <c r="HM47" s="414">
        <f t="shared" si="21"/>
        <v>1401</v>
      </c>
      <c r="HN47" s="414">
        <f t="shared" si="21"/>
        <v>1522</v>
      </c>
      <c r="HO47" s="414">
        <f t="shared" si="21"/>
        <v>1616</v>
      </c>
      <c r="HP47" s="414">
        <f t="shared" si="21"/>
        <v>1630</v>
      </c>
      <c r="HQ47" s="414">
        <f t="shared" si="21"/>
        <v>1794</v>
      </c>
      <c r="HR47" s="414">
        <f t="shared" si="21"/>
        <v>1939</v>
      </c>
      <c r="HS47" s="461"/>
      <c r="HT47" s="412"/>
      <c r="HU47" s="412"/>
      <c r="HV47" s="412"/>
      <c r="HW47" s="412"/>
      <c r="HX47" s="412"/>
      <c r="HY47" s="412"/>
      <c r="HZ47" s="412"/>
      <c r="IA47" s="412"/>
      <c r="IB47" s="412"/>
      <c r="IC47" s="412"/>
    </row>
    <row r="48">
      <c r="A48" s="412"/>
      <c r="B48" s="465">
        <f t="shared" ref="B48:HR48" si="22">SUM(B32:B47)</f>
        <v>1</v>
      </c>
      <c r="C48" s="465">
        <f t="shared" si="22"/>
        <v>1</v>
      </c>
      <c r="D48" s="465">
        <f t="shared" si="22"/>
        <v>5</v>
      </c>
      <c r="E48" s="465">
        <f t="shared" si="22"/>
        <v>6</v>
      </c>
      <c r="F48" s="465">
        <f t="shared" si="22"/>
        <v>11</v>
      </c>
      <c r="G48" s="465">
        <f t="shared" si="22"/>
        <v>17</v>
      </c>
      <c r="H48" s="465">
        <f t="shared" si="22"/>
        <v>22</v>
      </c>
      <c r="I48" s="465">
        <f t="shared" si="22"/>
        <v>31</v>
      </c>
      <c r="J48" s="465">
        <f t="shared" si="22"/>
        <v>51</v>
      </c>
      <c r="K48" s="465">
        <f t="shared" si="22"/>
        <v>68</v>
      </c>
      <c r="L48" s="465">
        <f t="shared" si="22"/>
        <v>104</v>
      </c>
      <c r="M48" s="465">
        <f t="shared" si="22"/>
        <v>125</v>
      </c>
      <c r="N48" s="465">
        <f t="shared" si="22"/>
        <v>177</v>
      </c>
      <c r="O48" s="465">
        <f t="shared" si="22"/>
        <v>238</v>
      </c>
      <c r="P48" s="465">
        <f t="shared" si="22"/>
        <v>286</v>
      </c>
      <c r="Q48" s="465">
        <f t="shared" si="22"/>
        <v>355</v>
      </c>
      <c r="R48" s="465">
        <f t="shared" si="22"/>
        <v>425</v>
      </c>
      <c r="S48" s="465">
        <f t="shared" si="22"/>
        <v>536</v>
      </c>
      <c r="T48" s="465">
        <f t="shared" si="22"/>
        <v>634</v>
      </c>
      <c r="U48" s="465">
        <f t="shared" si="22"/>
        <v>749</v>
      </c>
      <c r="V48" s="465">
        <f t="shared" si="22"/>
        <v>901</v>
      </c>
      <c r="W48" s="465">
        <f t="shared" si="22"/>
        <v>1051</v>
      </c>
      <c r="X48" s="465">
        <f t="shared" si="22"/>
        <v>1221</v>
      </c>
      <c r="Y48" s="465">
        <f t="shared" si="22"/>
        <v>1389</v>
      </c>
      <c r="Z48" s="465">
        <f t="shared" si="22"/>
        <v>1638</v>
      </c>
      <c r="AA48" s="465">
        <f t="shared" si="22"/>
        <v>1862</v>
      </c>
      <c r="AB48" s="465">
        <f t="shared" si="22"/>
        <v>2055</v>
      </c>
      <c r="AC48" s="465">
        <f t="shared" si="22"/>
        <v>2311</v>
      </c>
      <c r="AD48" s="465">
        <f t="shared" si="22"/>
        <v>2554</v>
      </c>
      <c r="AE48" s="465">
        <f t="shared" si="22"/>
        <v>2946</v>
      </c>
      <c r="AF48" s="465">
        <f t="shared" si="22"/>
        <v>3383</v>
      </c>
      <c r="AG48" s="465">
        <f t="shared" si="22"/>
        <v>3627</v>
      </c>
      <c r="AH48" s="465">
        <f t="shared" si="22"/>
        <v>4102</v>
      </c>
      <c r="AI48" s="465">
        <f t="shared" si="22"/>
        <v>4413</v>
      </c>
      <c r="AJ48" s="465">
        <f t="shared" si="22"/>
        <v>4848</v>
      </c>
      <c r="AK48" s="465">
        <f t="shared" si="22"/>
        <v>5205</v>
      </c>
      <c r="AL48" s="465">
        <f t="shared" si="22"/>
        <v>5575</v>
      </c>
      <c r="AM48" s="465">
        <f t="shared" si="22"/>
        <v>5955</v>
      </c>
      <c r="AN48" s="465">
        <f t="shared" si="22"/>
        <v>6356</v>
      </c>
      <c r="AO48" s="465">
        <f t="shared" si="22"/>
        <v>6674</v>
      </c>
      <c r="AP48" s="465">
        <f t="shared" si="22"/>
        <v>6932</v>
      </c>
      <c r="AQ48" s="465">
        <f t="shared" si="22"/>
        <v>7202</v>
      </c>
      <c r="AR48" s="465">
        <f t="shared" si="22"/>
        <v>7582</v>
      </c>
      <c r="AS48" s="465">
        <f t="shared" si="22"/>
        <v>7918</v>
      </c>
      <c r="AT48" s="465">
        <f t="shared" si="22"/>
        <v>8375</v>
      </c>
      <c r="AU48" s="465">
        <f t="shared" si="22"/>
        <v>8709</v>
      </c>
      <c r="AV48" s="465">
        <f t="shared" si="22"/>
        <v>9224</v>
      </c>
      <c r="AW48" s="465">
        <f t="shared" si="22"/>
        <v>9530</v>
      </c>
      <c r="AX48" s="465">
        <f t="shared" si="22"/>
        <v>9793</v>
      </c>
      <c r="AY48" s="465">
        <f t="shared" si="22"/>
        <v>10106</v>
      </c>
      <c r="AZ48" s="465">
        <f t="shared" si="22"/>
        <v>10448</v>
      </c>
      <c r="BA48" s="465">
        <f t="shared" si="22"/>
        <v>10829</v>
      </c>
      <c r="BB48" s="465">
        <f t="shared" si="22"/>
        <v>11210</v>
      </c>
      <c r="BC48" s="465">
        <f t="shared" si="22"/>
        <v>11554</v>
      </c>
      <c r="BD48" s="465">
        <f t="shared" si="22"/>
        <v>11839</v>
      </c>
      <c r="BE48" s="465">
        <f t="shared" si="22"/>
        <v>12155</v>
      </c>
      <c r="BF48" s="465">
        <f t="shared" si="22"/>
        <v>12577</v>
      </c>
      <c r="BG48" s="465">
        <f t="shared" si="22"/>
        <v>12877</v>
      </c>
      <c r="BH48" s="465">
        <f t="shared" si="22"/>
        <v>13105</v>
      </c>
      <c r="BI48" s="465">
        <f t="shared" si="22"/>
        <v>13375</v>
      </c>
      <c r="BJ48" s="465">
        <f t="shared" si="22"/>
        <v>13693</v>
      </c>
      <c r="BK48" s="465">
        <f t="shared" si="22"/>
        <v>14006</v>
      </c>
      <c r="BL48" s="465">
        <f t="shared" si="22"/>
        <v>14412</v>
      </c>
      <c r="BM48" s="465">
        <f t="shared" si="22"/>
        <v>14723</v>
      </c>
      <c r="BN48" s="465">
        <f t="shared" si="22"/>
        <v>15026</v>
      </c>
      <c r="BO48" s="465">
        <f t="shared" si="22"/>
        <v>15363</v>
      </c>
      <c r="BP48" s="465">
        <f t="shared" si="22"/>
        <v>15651</v>
      </c>
      <c r="BQ48" s="465">
        <f t="shared" si="22"/>
        <v>15996</v>
      </c>
      <c r="BR48" s="465">
        <f t="shared" si="22"/>
        <v>16326</v>
      </c>
      <c r="BS48" s="465">
        <f t="shared" si="22"/>
        <v>16882</v>
      </c>
      <c r="BT48" s="465">
        <f t="shared" si="22"/>
        <v>17204</v>
      </c>
      <c r="BU48" s="465">
        <f t="shared" si="22"/>
        <v>17615</v>
      </c>
      <c r="BV48" s="465">
        <f t="shared" si="22"/>
        <v>18016</v>
      </c>
      <c r="BW48" s="465">
        <f t="shared" si="22"/>
        <v>18257</v>
      </c>
      <c r="BX48" s="465">
        <f t="shared" si="22"/>
        <v>18529</v>
      </c>
      <c r="BY48" s="465">
        <f t="shared" si="22"/>
        <v>18885</v>
      </c>
      <c r="BZ48" s="465">
        <f t="shared" si="22"/>
        <v>19267</v>
      </c>
      <c r="CA48" s="465">
        <f t="shared" si="22"/>
        <v>19738</v>
      </c>
      <c r="CB48" s="465">
        <f t="shared" si="22"/>
        <v>20141</v>
      </c>
      <c r="CC48" s="465">
        <f t="shared" si="22"/>
        <v>20612</v>
      </c>
      <c r="CD48" s="465">
        <f t="shared" si="22"/>
        <v>20927</v>
      </c>
      <c r="CE48" s="465">
        <f t="shared" si="22"/>
        <v>21288</v>
      </c>
      <c r="CF48" s="465">
        <f t="shared" si="22"/>
        <v>21629</v>
      </c>
      <c r="CG48" s="465">
        <f t="shared" si="22"/>
        <v>22072</v>
      </c>
      <c r="CH48" s="465">
        <f t="shared" si="22"/>
        <v>22469</v>
      </c>
      <c r="CI48" s="465">
        <f t="shared" si="22"/>
        <v>22821</v>
      </c>
      <c r="CJ48" s="465">
        <f t="shared" si="22"/>
        <v>23153</v>
      </c>
      <c r="CK48" s="465">
        <f t="shared" si="22"/>
        <v>23565</v>
      </c>
      <c r="CL48" s="465">
        <f t="shared" si="22"/>
        <v>23784</v>
      </c>
      <c r="CM48" s="465">
        <f t="shared" si="22"/>
        <v>24159</v>
      </c>
      <c r="CN48" s="465">
        <f t="shared" si="22"/>
        <v>24395</v>
      </c>
      <c r="CO48" s="465">
        <f t="shared" si="22"/>
        <v>24687</v>
      </c>
      <c r="CP48" s="465">
        <f t="shared" si="22"/>
        <v>25048</v>
      </c>
      <c r="CQ48" s="465">
        <f t="shared" si="22"/>
        <v>25410</v>
      </c>
      <c r="CR48" s="465">
        <f t="shared" si="22"/>
        <v>25986</v>
      </c>
      <c r="CS48" s="465">
        <f t="shared" si="22"/>
        <v>26561</v>
      </c>
      <c r="CT48" s="465">
        <f t="shared" si="22"/>
        <v>27160</v>
      </c>
      <c r="CU48" s="465">
        <f t="shared" si="22"/>
        <v>27560</v>
      </c>
      <c r="CV48" s="465">
        <f t="shared" si="22"/>
        <v>27842</v>
      </c>
      <c r="CW48" s="465">
        <f t="shared" si="22"/>
        <v>28201</v>
      </c>
      <c r="CX48" s="465">
        <f t="shared" si="22"/>
        <v>28577</v>
      </c>
      <c r="CY48" s="465">
        <f t="shared" si="22"/>
        <v>29017</v>
      </c>
      <c r="CZ48" s="465">
        <f t="shared" si="22"/>
        <v>29392</v>
      </c>
      <c r="DA48" s="465">
        <f t="shared" si="22"/>
        <v>29788</v>
      </c>
      <c r="DB48" s="465">
        <f t="shared" si="22"/>
        <v>30195</v>
      </c>
      <c r="DC48" s="465">
        <f t="shared" si="22"/>
        <v>30645</v>
      </c>
      <c r="DD48" s="465">
        <f t="shared" si="22"/>
        <v>30959</v>
      </c>
      <c r="DE48" s="465">
        <f t="shared" si="22"/>
        <v>31311</v>
      </c>
      <c r="DF48" s="465">
        <f t="shared" si="22"/>
        <v>31620</v>
      </c>
      <c r="DG48" s="465">
        <f t="shared" si="22"/>
        <v>31931</v>
      </c>
      <c r="DH48" s="465">
        <f t="shared" si="22"/>
        <v>32227</v>
      </c>
      <c r="DI48" s="465">
        <f t="shared" si="22"/>
        <v>32527</v>
      </c>
      <c r="DJ48" s="465">
        <f t="shared" si="22"/>
        <v>32821</v>
      </c>
      <c r="DK48" s="465">
        <f t="shared" si="22"/>
        <v>33110</v>
      </c>
      <c r="DL48" s="465">
        <f t="shared" si="22"/>
        <v>33395</v>
      </c>
      <c r="DM48" s="465">
        <f t="shared" si="22"/>
        <v>33714</v>
      </c>
      <c r="DN48" s="465">
        <f t="shared" si="22"/>
        <v>33907</v>
      </c>
      <c r="DO48" s="465">
        <f t="shared" si="22"/>
        <v>34154</v>
      </c>
      <c r="DP48" s="465">
        <f t="shared" si="22"/>
        <v>34393</v>
      </c>
      <c r="DQ48" s="465">
        <f t="shared" si="22"/>
        <v>34775</v>
      </c>
      <c r="DR48" s="465">
        <f t="shared" si="22"/>
        <v>35146</v>
      </c>
      <c r="DS48" s="465">
        <f t="shared" si="22"/>
        <v>35405</v>
      </c>
      <c r="DT48" s="465">
        <f t="shared" si="22"/>
        <v>35719</v>
      </c>
      <c r="DU48" s="465">
        <f t="shared" si="22"/>
        <v>35950</v>
      </c>
      <c r="DV48" s="465">
        <f t="shared" si="22"/>
        <v>36155</v>
      </c>
      <c r="DW48" s="465">
        <f t="shared" si="22"/>
        <v>36412</v>
      </c>
      <c r="DX48" s="465">
        <f t="shared" si="22"/>
        <v>36689</v>
      </c>
      <c r="DY48" s="465">
        <f t="shared" si="22"/>
        <v>36951</v>
      </c>
      <c r="DZ48" s="465">
        <f t="shared" si="22"/>
        <v>37216</v>
      </c>
      <c r="EA48" s="465">
        <f t="shared" si="22"/>
        <v>37521</v>
      </c>
      <c r="EB48" s="465">
        <f t="shared" si="22"/>
        <v>37891</v>
      </c>
      <c r="EC48" s="465">
        <f t="shared" si="22"/>
        <v>38190</v>
      </c>
      <c r="ED48" s="465">
        <f t="shared" si="22"/>
        <v>38457</v>
      </c>
      <c r="EE48" s="465">
        <f t="shared" si="22"/>
        <v>38721</v>
      </c>
      <c r="EF48" s="465">
        <f t="shared" si="22"/>
        <v>39054</v>
      </c>
      <c r="EG48" s="465">
        <f t="shared" si="22"/>
        <v>39407</v>
      </c>
      <c r="EH48" s="465">
        <f t="shared" si="22"/>
        <v>39746</v>
      </c>
      <c r="EI48" s="465">
        <f t="shared" si="22"/>
        <v>40104</v>
      </c>
      <c r="EJ48" s="465">
        <f t="shared" si="22"/>
        <v>40383</v>
      </c>
      <c r="EK48" s="465">
        <f t="shared" si="22"/>
        <v>40782</v>
      </c>
      <c r="EL48" s="465">
        <f t="shared" si="22"/>
        <v>41162</v>
      </c>
      <c r="EM48" s="465">
        <f t="shared" si="22"/>
        <v>41580</v>
      </c>
      <c r="EN48" s="465">
        <f t="shared" si="22"/>
        <v>42038</v>
      </c>
      <c r="EO48" s="465">
        <f t="shared" si="22"/>
        <v>42622</v>
      </c>
      <c r="EP48" s="465">
        <f t="shared" si="22"/>
        <v>43065</v>
      </c>
      <c r="EQ48" s="465">
        <f t="shared" si="22"/>
        <v>43402</v>
      </c>
      <c r="ER48" s="465">
        <f t="shared" si="22"/>
        <v>43904</v>
      </c>
      <c r="ES48" s="465">
        <f t="shared" si="22"/>
        <v>44416</v>
      </c>
      <c r="ET48" s="465">
        <f t="shared" si="22"/>
        <v>45031</v>
      </c>
      <c r="EU48" s="465">
        <f t="shared" si="22"/>
        <v>45688</v>
      </c>
      <c r="EV48" s="465">
        <f t="shared" si="22"/>
        <v>46346</v>
      </c>
      <c r="EW48" s="465">
        <f t="shared" si="22"/>
        <v>46894</v>
      </c>
      <c r="EX48" s="465">
        <f t="shared" si="22"/>
        <v>47469</v>
      </c>
      <c r="EY48" s="465">
        <f t="shared" si="22"/>
        <v>48149</v>
      </c>
      <c r="EZ48" s="465">
        <f t="shared" si="22"/>
        <v>48789</v>
      </c>
      <c r="FA48" s="465">
        <f t="shared" si="22"/>
        <v>49515</v>
      </c>
      <c r="FB48" s="465">
        <f t="shared" si="22"/>
        <v>50324</v>
      </c>
      <c r="FC48" s="465">
        <f t="shared" si="22"/>
        <v>51167</v>
      </c>
      <c r="FD48" s="465">
        <f t="shared" si="22"/>
        <v>51791</v>
      </c>
      <c r="FE48" s="465">
        <f t="shared" si="22"/>
        <v>52410</v>
      </c>
      <c r="FF48" s="465">
        <f t="shared" si="22"/>
        <v>52961</v>
      </c>
      <c r="FG48" s="465">
        <f t="shared" si="22"/>
        <v>53676</v>
      </c>
      <c r="FH48" s="465">
        <f t="shared" si="22"/>
        <v>54487</v>
      </c>
      <c r="FI48" s="465">
        <f t="shared" si="22"/>
        <v>55319</v>
      </c>
      <c r="FJ48" s="465">
        <f t="shared" si="22"/>
        <v>56090</v>
      </c>
      <c r="FK48" s="465">
        <f t="shared" si="22"/>
        <v>56684</v>
      </c>
      <c r="FL48" s="465">
        <f t="shared" si="22"/>
        <v>57279</v>
      </c>
      <c r="FM48" s="465">
        <f t="shared" si="22"/>
        <v>57876</v>
      </c>
      <c r="FN48" s="465">
        <f t="shared" si="22"/>
        <v>58611</v>
      </c>
      <c r="FO48" s="465">
        <f t="shared" si="22"/>
        <v>59378</v>
      </c>
      <c r="FP48" s="465">
        <f t="shared" si="22"/>
        <v>60281</v>
      </c>
      <c r="FQ48" s="465">
        <f t="shared" si="22"/>
        <v>61181</v>
      </c>
      <c r="FR48" s="465">
        <f t="shared" si="22"/>
        <v>61762</v>
      </c>
      <c r="FS48" s="465">
        <f t="shared" si="22"/>
        <v>62310</v>
      </c>
      <c r="FT48" s="465">
        <f t="shared" si="22"/>
        <v>63073</v>
      </c>
      <c r="FU48" s="465">
        <f t="shared" si="22"/>
        <v>63802</v>
      </c>
      <c r="FV48" s="465">
        <f t="shared" si="22"/>
        <v>64689</v>
      </c>
      <c r="FW48" s="465">
        <f t="shared" si="22"/>
        <v>65480</v>
      </c>
      <c r="FX48" s="465">
        <f t="shared" si="22"/>
        <v>66239</v>
      </c>
      <c r="FY48" s="465">
        <f t="shared" si="22"/>
        <v>66870</v>
      </c>
      <c r="FZ48" s="465">
        <f t="shared" si="22"/>
        <v>67372</v>
      </c>
      <c r="GA48" s="465">
        <f t="shared" si="22"/>
        <v>67922</v>
      </c>
      <c r="GB48" s="465">
        <f t="shared" si="22"/>
        <v>68517</v>
      </c>
      <c r="GC48" s="465">
        <f t="shared" si="22"/>
        <v>69129</v>
      </c>
      <c r="GD48" s="465">
        <f t="shared" si="22"/>
        <v>69820</v>
      </c>
      <c r="GE48" s="465">
        <f t="shared" si="22"/>
        <v>70387</v>
      </c>
      <c r="GF48" s="465">
        <f t="shared" si="22"/>
        <v>70824</v>
      </c>
      <c r="GG48" s="465">
        <f t="shared" si="22"/>
        <v>71126</v>
      </c>
      <c r="GH48" s="465">
        <f t="shared" si="22"/>
        <v>71526</v>
      </c>
      <c r="GI48" s="465">
        <f t="shared" si="22"/>
        <v>71947</v>
      </c>
      <c r="GJ48" s="465">
        <f t="shared" si="22"/>
        <v>72453</v>
      </c>
      <c r="GK48" s="465">
        <f t="shared" si="22"/>
        <v>73047</v>
      </c>
      <c r="GL48" s="465">
        <f t="shared" si="22"/>
        <v>73650</v>
      </c>
      <c r="GM48" s="465">
        <f t="shared" si="22"/>
        <v>74152</v>
      </c>
      <c r="GN48" s="465">
        <f t="shared" si="22"/>
        <v>74529</v>
      </c>
      <c r="GO48" s="465">
        <f t="shared" si="22"/>
        <v>75134</v>
      </c>
      <c r="GP48" s="465">
        <f t="shared" si="22"/>
        <v>75734</v>
      </c>
      <c r="GQ48" s="465">
        <f t="shared" si="22"/>
        <v>76571</v>
      </c>
      <c r="GR48" s="465">
        <f t="shared" si="22"/>
        <v>77328</v>
      </c>
      <c r="GS48" s="465">
        <f t="shared" si="22"/>
        <v>78330</v>
      </c>
      <c r="GT48" s="465">
        <f t="shared" si="22"/>
        <v>79240</v>
      </c>
      <c r="GU48" s="465">
        <f t="shared" si="22"/>
        <v>79988</v>
      </c>
      <c r="GV48" s="465">
        <f t="shared" si="22"/>
        <v>80699</v>
      </c>
      <c r="GW48" s="465">
        <f t="shared" si="22"/>
        <v>81673</v>
      </c>
      <c r="GX48" s="465">
        <f t="shared" si="22"/>
        <v>82809</v>
      </c>
      <c r="GY48" s="465">
        <f t="shared" si="22"/>
        <v>84396</v>
      </c>
      <c r="GZ48" s="465">
        <f t="shared" si="22"/>
        <v>85980</v>
      </c>
      <c r="HA48" s="465">
        <f t="shared" si="22"/>
        <v>87330</v>
      </c>
      <c r="HB48" s="465">
        <f t="shared" si="22"/>
        <v>88636</v>
      </c>
      <c r="HC48" s="465">
        <f t="shared" si="22"/>
        <v>89962</v>
      </c>
      <c r="HD48" s="465">
        <f t="shared" si="22"/>
        <v>91514</v>
      </c>
      <c r="HE48" s="465">
        <f t="shared" si="22"/>
        <v>93481</v>
      </c>
      <c r="HF48" s="465">
        <f t="shared" si="22"/>
        <v>95773</v>
      </c>
      <c r="HG48" s="465">
        <f t="shared" si="22"/>
        <v>98140</v>
      </c>
      <c r="HH48" s="465">
        <f t="shared" si="22"/>
        <v>100074</v>
      </c>
      <c r="HI48" s="465">
        <f t="shared" si="22"/>
        <v>102080</v>
      </c>
      <c r="HJ48" s="465">
        <f t="shared" si="22"/>
        <v>104316</v>
      </c>
      <c r="HK48" s="465">
        <f t="shared" si="22"/>
        <v>107319</v>
      </c>
      <c r="HL48" s="465">
        <f t="shared" si="22"/>
        <v>111599</v>
      </c>
      <c r="HM48" s="465">
        <f t="shared" si="22"/>
        <v>116338</v>
      </c>
      <c r="HN48" s="465">
        <f t="shared" si="22"/>
        <v>121638</v>
      </c>
      <c r="HO48" s="465">
        <f t="shared" si="22"/>
        <v>125816</v>
      </c>
      <c r="HP48" s="465">
        <f t="shared" si="22"/>
        <v>130210</v>
      </c>
      <c r="HQ48" s="465">
        <f t="shared" si="22"/>
        <v>135278</v>
      </c>
      <c r="HR48" s="465">
        <f t="shared" si="22"/>
        <v>141804</v>
      </c>
      <c r="HS48" s="412"/>
      <c r="HT48" s="412"/>
      <c r="HU48" s="412"/>
      <c r="HV48" s="412"/>
      <c r="HW48" s="412"/>
      <c r="HX48" s="412"/>
      <c r="HY48" s="412"/>
      <c r="HZ48" s="412"/>
      <c r="IA48" s="412"/>
      <c r="IB48" s="412"/>
      <c r="IC48" s="412"/>
    </row>
    <row r="49">
      <c r="B49" s="459"/>
      <c r="C49" s="459"/>
      <c r="D49" s="459"/>
      <c r="E49" s="459"/>
      <c r="F49" s="459"/>
      <c r="G49" s="412"/>
      <c r="H49" s="412"/>
      <c r="I49" s="412"/>
      <c r="J49" s="412"/>
      <c r="K49" s="412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2"/>
      <c r="AA49" s="412"/>
      <c r="AB49" s="412"/>
      <c r="AC49" s="412"/>
      <c r="AD49" s="412"/>
      <c r="AE49" s="412"/>
      <c r="AF49" s="412"/>
      <c r="AG49" s="412"/>
      <c r="AH49" s="412"/>
      <c r="AI49" s="412"/>
      <c r="AJ49" s="412"/>
      <c r="AK49" s="412"/>
      <c r="AL49" s="412"/>
      <c r="AM49" s="412"/>
      <c r="AN49" s="412"/>
      <c r="AO49" s="412"/>
      <c r="AP49" s="412"/>
      <c r="AQ49" s="412"/>
      <c r="AR49" s="412"/>
      <c r="AS49" s="412"/>
      <c r="AT49" s="412"/>
      <c r="AU49" s="412"/>
      <c r="AV49" s="412"/>
      <c r="AW49" s="412"/>
      <c r="AX49" s="412"/>
      <c r="AY49" s="412"/>
      <c r="AZ49" s="412"/>
      <c r="BA49" s="412"/>
      <c r="BB49" s="412"/>
      <c r="BC49" s="412"/>
      <c r="BD49" s="412"/>
      <c r="BE49" s="412"/>
      <c r="BF49" s="412"/>
      <c r="BG49" s="412"/>
      <c r="BH49" s="412"/>
      <c r="BI49" s="412"/>
      <c r="BJ49" s="412"/>
      <c r="BK49" s="412"/>
      <c r="BL49" s="412"/>
      <c r="BM49" s="412"/>
      <c r="BN49" s="412"/>
      <c r="BO49" s="412"/>
      <c r="BP49" s="412"/>
      <c r="BQ49" s="412"/>
      <c r="BR49" s="412"/>
      <c r="BS49" s="412"/>
      <c r="BT49" s="412"/>
      <c r="BU49" s="412"/>
      <c r="BV49" s="412"/>
      <c r="BW49" s="412"/>
      <c r="BX49" s="412"/>
      <c r="BY49" s="412"/>
      <c r="BZ49" s="412"/>
      <c r="CA49" s="412"/>
      <c r="CB49" s="412"/>
      <c r="CC49" s="412"/>
      <c r="CD49" s="412"/>
      <c r="CE49" s="412"/>
      <c r="CF49" s="412"/>
      <c r="CG49" s="412"/>
      <c r="CH49" s="412"/>
      <c r="CI49" s="412"/>
      <c r="CJ49" s="412"/>
      <c r="CK49" s="412"/>
      <c r="CL49" s="412"/>
      <c r="CM49" s="412"/>
      <c r="CN49" s="412"/>
      <c r="CO49" s="412"/>
      <c r="CP49" s="412"/>
      <c r="CQ49" s="412"/>
      <c r="CR49" s="412"/>
      <c r="CS49" s="412"/>
      <c r="CT49" s="412"/>
      <c r="CU49" s="412"/>
      <c r="CV49" s="412"/>
      <c r="CW49" s="412"/>
      <c r="CX49" s="412"/>
      <c r="CY49" s="412"/>
      <c r="CZ49" s="412"/>
      <c r="DA49" s="412"/>
      <c r="DB49" s="412"/>
      <c r="DC49" s="412"/>
      <c r="DD49" s="412"/>
      <c r="DE49" s="412"/>
      <c r="DF49" s="412"/>
      <c r="DG49" s="412"/>
      <c r="DH49" s="412"/>
      <c r="DI49" s="412"/>
      <c r="DJ49" s="412"/>
      <c r="DK49" s="412"/>
      <c r="DL49" s="412"/>
      <c r="DM49" s="412"/>
      <c r="DN49" s="412"/>
      <c r="DO49" s="412"/>
      <c r="DP49" s="412"/>
      <c r="DQ49" s="412"/>
      <c r="DR49" s="412"/>
      <c r="DS49" s="412"/>
      <c r="DT49" s="412"/>
      <c r="DU49" s="412"/>
      <c r="DV49" s="412"/>
      <c r="DW49" s="412"/>
      <c r="DX49" s="412"/>
      <c r="DY49" s="412"/>
      <c r="DZ49" s="412"/>
      <c r="EA49" s="412"/>
      <c r="EB49" s="412"/>
      <c r="EC49" s="412"/>
      <c r="ED49" s="412"/>
      <c r="EE49" s="412"/>
      <c r="EF49" s="412"/>
      <c r="EG49" s="412"/>
      <c r="EH49" s="412"/>
      <c r="EI49" s="412"/>
      <c r="EJ49" s="412"/>
      <c r="EK49" s="412"/>
      <c r="EL49" s="412"/>
      <c r="EM49" s="412"/>
      <c r="EN49" s="412"/>
      <c r="EO49" s="412"/>
      <c r="EP49" s="412"/>
      <c r="EQ49" s="412"/>
      <c r="ER49" s="412"/>
      <c r="ES49" s="412"/>
      <c r="ET49" s="412"/>
      <c r="EU49" s="412"/>
      <c r="EV49" s="412"/>
      <c r="EW49" s="412"/>
      <c r="EX49" s="412"/>
      <c r="EY49" s="412"/>
      <c r="EZ49" s="412"/>
      <c r="FA49" s="412"/>
      <c r="FB49" s="412"/>
      <c r="FC49" s="412"/>
      <c r="FD49" s="412"/>
      <c r="FE49" s="412"/>
      <c r="FF49" s="412"/>
      <c r="FG49" s="412"/>
      <c r="FH49" s="412"/>
      <c r="FI49" s="412"/>
      <c r="FJ49" s="412"/>
      <c r="FK49" s="412"/>
      <c r="FL49" s="412"/>
      <c r="FM49" s="412"/>
      <c r="FN49" s="412"/>
      <c r="FO49" s="412"/>
      <c r="FP49" s="412"/>
      <c r="FQ49" s="412"/>
      <c r="FR49" s="412"/>
      <c r="FS49" s="412"/>
      <c r="FT49" s="412"/>
      <c r="FU49" s="412"/>
      <c r="FV49" s="412"/>
      <c r="FW49" s="412"/>
      <c r="FX49" s="412"/>
      <c r="FY49" s="412"/>
      <c r="FZ49" s="412"/>
      <c r="GA49" s="412"/>
      <c r="GB49" s="412"/>
      <c r="GC49" s="412"/>
      <c r="GD49" s="412"/>
      <c r="GE49" s="412"/>
      <c r="GF49" s="412"/>
      <c r="GG49" s="412"/>
      <c r="GH49" s="412"/>
      <c r="GI49" s="412"/>
      <c r="GJ49" s="412"/>
      <c r="GK49" s="412"/>
      <c r="GL49" s="412"/>
      <c r="GM49" s="412"/>
      <c r="GN49" s="412"/>
      <c r="GO49" s="412"/>
      <c r="GP49" s="412"/>
      <c r="GQ49" s="412"/>
      <c r="GR49" s="412"/>
      <c r="GS49" s="412"/>
      <c r="GT49" s="412"/>
      <c r="GU49" s="412"/>
      <c r="GV49" s="412"/>
      <c r="GW49" s="412"/>
      <c r="GX49" s="412"/>
      <c r="GY49" s="412"/>
      <c r="GZ49" s="412"/>
      <c r="HA49" s="412"/>
      <c r="HB49" s="412"/>
      <c r="HC49" s="412"/>
      <c r="HD49" s="412"/>
      <c r="HE49" s="412"/>
      <c r="HF49" s="412"/>
      <c r="HG49" s="412"/>
      <c r="HH49" s="412"/>
      <c r="HI49" s="412"/>
      <c r="HJ49" s="412"/>
      <c r="HK49" s="412"/>
      <c r="HL49" s="412"/>
      <c r="HM49" s="412"/>
      <c r="HN49" s="412"/>
      <c r="HO49" s="412"/>
      <c r="HP49" s="412"/>
      <c r="HQ49" s="412"/>
      <c r="HR49" s="412"/>
      <c r="HS49" s="412"/>
      <c r="HT49" s="412"/>
      <c r="HU49" s="412"/>
      <c r="HV49" s="412"/>
      <c r="HW49" s="412"/>
      <c r="HX49" s="412"/>
      <c r="HY49" s="412"/>
      <c r="HZ49" s="412"/>
      <c r="IA49" s="412"/>
      <c r="IB49" s="412"/>
      <c r="IC49" s="412"/>
    </row>
    <row r="50">
      <c r="B50" s="459" t="s">
        <v>173</v>
      </c>
      <c r="C50" s="459"/>
      <c r="D50" s="459"/>
      <c r="E50" s="459"/>
      <c r="F50" s="459"/>
      <c r="G50" s="412"/>
      <c r="H50" s="412"/>
      <c r="I50" s="412"/>
      <c r="J50" s="412"/>
      <c r="K50" s="412"/>
      <c r="L50" s="412"/>
      <c r="M50" s="412"/>
      <c r="N50" s="412"/>
      <c r="O50" s="412"/>
      <c r="P50" s="412"/>
      <c r="Q50" s="412"/>
      <c r="R50" s="412"/>
      <c r="S50" s="412"/>
      <c r="T50" s="412"/>
      <c r="U50" s="412"/>
      <c r="V50" s="412"/>
      <c r="W50" s="412"/>
      <c r="X50" s="412"/>
      <c r="Y50" s="412"/>
      <c r="Z50" s="412"/>
      <c r="AA50" s="412"/>
      <c r="AB50" s="412"/>
      <c r="AC50" s="412"/>
      <c r="AD50" s="412"/>
      <c r="AE50" s="412"/>
      <c r="AF50" s="412"/>
      <c r="AG50" s="412"/>
      <c r="AH50" s="412"/>
      <c r="AI50" s="412"/>
      <c r="AJ50" s="412"/>
      <c r="AK50" s="412"/>
      <c r="AL50" s="412"/>
      <c r="AM50" s="412"/>
      <c r="AN50" s="412"/>
      <c r="AO50" s="412"/>
      <c r="AP50" s="412"/>
      <c r="AQ50" s="412"/>
      <c r="AR50" s="412"/>
      <c r="AS50" s="412"/>
      <c r="AT50" s="412"/>
      <c r="AU50" s="412"/>
      <c r="AV50" s="412"/>
      <c r="AW50" s="412"/>
      <c r="AX50" s="412"/>
      <c r="AY50" s="412"/>
      <c r="AZ50" s="412"/>
      <c r="BA50" s="412"/>
      <c r="BB50" s="412"/>
      <c r="BC50" s="412"/>
      <c r="BD50" s="412"/>
      <c r="BE50" s="412"/>
      <c r="BF50" s="412"/>
      <c r="BG50" s="412"/>
      <c r="BH50" s="412"/>
      <c r="BI50" s="412"/>
      <c r="BJ50" s="412"/>
      <c r="BK50" s="412"/>
      <c r="BL50" s="412"/>
      <c r="BM50" s="412"/>
      <c r="BN50" s="412"/>
      <c r="BO50" s="412"/>
      <c r="BP50" s="412"/>
      <c r="BQ50" s="412"/>
      <c r="BR50" s="412"/>
      <c r="BS50" s="412"/>
      <c r="BT50" s="412"/>
      <c r="BU50" s="412"/>
      <c r="BV50" s="412"/>
      <c r="BW50" s="412"/>
      <c r="BX50" s="412"/>
      <c r="BY50" s="412"/>
      <c r="BZ50" s="412"/>
      <c r="CA50" s="412"/>
      <c r="CB50" s="412"/>
      <c r="CC50" s="412"/>
      <c r="CD50" s="412"/>
      <c r="CE50" s="412"/>
      <c r="CF50" s="412"/>
      <c r="CG50" s="412"/>
      <c r="CH50" s="412"/>
      <c r="CI50" s="412"/>
      <c r="CJ50" s="412"/>
      <c r="CK50" s="412"/>
      <c r="CL50" s="412"/>
      <c r="CM50" s="412"/>
      <c r="CN50" s="412"/>
      <c r="CO50" s="412"/>
      <c r="CP50" s="412"/>
      <c r="CQ50" s="412"/>
      <c r="CR50" s="412"/>
      <c r="CS50" s="412"/>
      <c r="CT50" s="412"/>
      <c r="CU50" s="412"/>
      <c r="CV50" s="412"/>
      <c r="CW50" s="412"/>
      <c r="CX50" s="412"/>
      <c r="CY50" s="412"/>
      <c r="CZ50" s="412"/>
      <c r="DA50" s="412"/>
      <c r="DB50" s="412"/>
      <c r="DC50" s="412"/>
      <c r="DD50" s="412"/>
      <c r="DE50" s="412"/>
      <c r="DF50" s="412"/>
      <c r="DG50" s="412"/>
      <c r="DH50" s="412"/>
      <c r="DI50" s="412"/>
      <c r="DJ50" s="412"/>
      <c r="DK50" s="412"/>
      <c r="DL50" s="412"/>
      <c r="DM50" s="412"/>
      <c r="DN50" s="412"/>
      <c r="DO50" s="412"/>
      <c r="DP50" s="412"/>
      <c r="DQ50" s="412"/>
      <c r="DR50" s="412"/>
      <c r="DS50" s="412"/>
      <c r="DT50" s="412"/>
      <c r="DU50" s="412"/>
      <c r="DV50" s="412"/>
      <c r="DW50" s="412"/>
      <c r="DX50" s="412"/>
      <c r="DY50" s="412"/>
      <c r="EA50" s="412"/>
      <c r="EB50" s="412"/>
      <c r="EC50" s="412"/>
      <c r="ED50" s="412"/>
      <c r="EE50" s="412"/>
      <c r="EF50" s="412"/>
      <c r="EG50" s="412"/>
      <c r="EH50" s="412"/>
      <c r="EI50" s="412"/>
      <c r="EJ50" s="412"/>
      <c r="EK50" s="412"/>
      <c r="EL50" s="412"/>
      <c r="EM50" s="412"/>
      <c r="EN50" s="412"/>
      <c r="EO50" s="412"/>
      <c r="EP50" s="412"/>
      <c r="EQ50" s="412"/>
      <c r="ER50" s="412"/>
      <c r="ES50" s="412"/>
      <c r="ET50" s="412"/>
      <c r="EU50" s="412"/>
      <c r="EV50" s="412"/>
      <c r="EW50" s="412"/>
      <c r="EX50" s="412"/>
      <c r="EY50" s="412"/>
      <c r="EZ50" s="412"/>
      <c r="FA50" s="412"/>
      <c r="FB50" s="412"/>
      <c r="FC50" s="412"/>
      <c r="FD50" s="412"/>
      <c r="FE50" s="412"/>
      <c r="FF50" s="412"/>
      <c r="FG50" s="412"/>
      <c r="FH50" s="412"/>
      <c r="FI50" s="412"/>
      <c r="FJ50" s="412"/>
      <c r="FK50" s="412"/>
      <c r="FL50" s="412"/>
      <c r="FM50" s="412"/>
      <c r="FN50" s="412"/>
      <c r="FO50" s="412"/>
      <c r="FP50" s="412"/>
      <c r="FQ50" s="412"/>
      <c r="FR50" s="412"/>
      <c r="FS50" s="412"/>
      <c r="FT50" s="412"/>
      <c r="FU50" s="412"/>
      <c r="FV50" s="412"/>
      <c r="FW50" s="412"/>
      <c r="FX50" s="412"/>
      <c r="FY50" s="412"/>
      <c r="FZ50" s="466">
        <v>1.0</v>
      </c>
      <c r="GA50" s="467"/>
      <c r="GB50" s="467"/>
      <c r="GC50" s="467"/>
      <c r="GD50" s="467"/>
      <c r="GE50" s="467"/>
      <c r="GF50" s="467"/>
      <c r="GG50" s="467"/>
      <c r="GH50" s="467"/>
      <c r="GI50" s="467"/>
      <c r="GJ50" s="467"/>
      <c r="GK50" s="467"/>
      <c r="GL50" s="467"/>
      <c r="GM50" s="466">
        <v>1.0</v>
      </c>
      <c r="GN50" s="412"/>
      <c r="GO50" s="412"/>
      <c r="GP50" s="412"/>
      <c r="GQ50" s="412"/>
      <c r="GR50" s="412"/>
      <c r="GS50" s="412"/>
      <c r="GT50" s="412"/>
      <c r="GU50" s="412"/>
      <c r="GV50" s="412"/>
      <c r="GW50" s="412"/>
      <c r="GX50" s="412"/>
      <c r="GY50" s="412"/>
      <c r="GZ50" s="412"/>
      <c r="HA50" s="412"/>
      <c r="HB50" s="412"/>
      <c r="HC50" s="412"/>
      <c r="HD50" s="412"/>
      <c r="HE50" s="412"/>
      <c r="HF50" s="412"/>
      <c r="HG50" s="412"/>
      <c r="HH50" s="412"/>
      <c r="HI50" s="412"/>
      <c r="HJ50" s="412"/>
      <c r="HK50" s="412"/>
      <c r="HL50" s="412"/>
      <c r="HM50" s="412"/>
      <c r="HN50" s="412"/>
      <c r="HO50" s="412"/>
      <c r="HP50" s="412"/>
      <c r="HQ50" s="412"/>
      <c r="HR50" s="412"/>
      <c r="HS50" s="412"/>
      <c r="HT50" s="412"/>
      <c r="HU50" s="412"/>
      <c r="HV50" s="412"/>
      <c r="HW50" s="412"/>
      <c r="HX50" s="412"/>
      <c r="HY50" s="412"/>
      <c r="HZ50" s="412"/>
      <c r="IA50" s="412"/>
      <c r="IB50" s="412"/>
      <c r="IC50" s="412"/>
    </row>
    <row r="51">
      <c r="A51" s="308" t="s">
        <v>67</v>
      </c>
      <c r="B51" s="460">
        <v>43894.0</v>
      </c>
      <c r="C51" s="460">
        <v>43895.0</v>
      </c>
      <c r="D51" s="460">
        <v>43896.0</v>
      </c>
      <c r="E51" s="460">
        <v>43897.0</v>
      </c>
      <c r="F51" s="460">
        <v>43898.0</v>
      </c>
      <c r="G51" s="460">
        <v>43899.0</v>
      </c>
      <c r="H51" s="460">
        <v>43900.0</v>
      </c>
      <c r="I51" s="460">
        <v>43901.0</v>
      </c>
      <c r="J51" s="460">
        <v>43902.0</v>
      </c>
      <c r="K51" s="460">
        <v>43903.0</v>
      </c>
      <c r="L51" s="460">
        <v>43904.0</v>
      </c>
      <c r="M51" s="460">
        <v>43905.0</v>
      </c>
      <c r="N51" s="460">
        <v>43906.0</v>
      </c>
      <c r="O51" s="460">
        <v>43907.0</v>
      </c>
      <c r="P51" s="460">
        <v>43908.0</v>
      </c>
      <c r="Q51" s="460">
        <v>43909.0</v>
      </c>
      <c r="R51" s="460">
        <v>43910.0</v>
      </c>
      <c r="S51" s="460">
        <v>43911.0</v>
      </c>
      <c r="T51" s="460">
        <v>43912.0</v>
      </c>
      <c r="U51" s="460">
        <v>43913.0</v>
      </c>
      <c r="V51" s="460">
        <v>43914.0</v>
      </c>
      <c r="W51" s="460">
        <v>43915.0</v>
      </c>
      <c r="X51" s="460">
        <v>43916.0</v>
      </c>
      <c r="Y51" s="460">
        <v>43917.0</v>
      </c>
      <c r="Z51" s="460">
        <v>43918.0</v>
      </c>
      <c r="AA51" s="460">
        <v>43919.0</v>
      </c>
      <c r="AB51" s="460">
        <v>43920.0</v>
      </c>
      <c r="AC51" s="460">
        <v>43921.0</v>
      </c>
      <c r="AD51" s="460">
        <v>43922.0</v>
      </c>
      <c r="AE51" s="460">
        <v>43923.0</v>
      </c>
      <c r="AF51" s="460">
        <v>43924.0</v>
      </c>
      <c r="AG51" s="460">
        <v>43925.0</v>
      </c>
      <c r="AH51" s="460">
        <v>43926.0</v>
      </c>
      <c r="AI51" s="460">
        <v>43927.0</v>
      </c>
      <c r="AJ51" s="460">
        <v>43928.0</v>
      </c>
      <c r="AK51" s="460">
        <v>43929.0</v>
      </c>
      <c r="AL51" s="460">
        <v>43930.0</v>
      </c>
      <c r="AM51" s="460">
        <v>43931.0</v>
      </c>
      <c r="AN51" s="460">
        <v>43932.0</v>
      </c>
      <c r="AO51" s="460">
        <v>43933.0</v>
      </c>
      <c r="AP51" s="460">
        <v>43934.0</v>
      </c>
      <c r="AQ51" s="460">
        <v>43935.0</v>
      </c>
      <c r="AR51" s="460">
        <v>43936.0</v>
      </c>
      <c r="AS51" s="460">
        <v>43937.0</v>
      </c>
      <c r="AT51" s="460">
        <v>43938.0</v>
      </c>
      <c r="AU51" s="460">
        <v>43939.0</v>
      </c>
      <c r="AV51" s="460">
        <v>43940.0</v>
      </c>
      <c r="AW51" s="460">
        <v>43941.0</v>
      </c>
      <c r="AX51" s="460">
        <v>43942.0</v>
      </c>
      <c r="AY51" s="460">
        <v>43943.0</v>
      </c>
      <c r="AZ51" s="460">
        <v>43944.0</v>
      </c>
      <c r="BA51" s="460">
        <v>43945.0</v>
      </c>
      <c r="BB51" s="460">
        <v>43946.0</v>
      </c>
      <c r="BC51" s="460">
        <v>43947.0</v>
      </c>
      <c r="BD51" s="460">
        <v>43948.0</v>
      </c>
      <c r="BE51" s="460">
        <v>43949.0</v>
      </c>
      <c r="BF51" s="460">
        <v>43950.0</v>
      </c>
      <c r="BG51" s="460">
        <v>43951.0</v>
      </c>
      <c r="BH51" s="460">
        <v>43952.0</v>
      </c>
      <c r="BI51" s="460">
        <v>43953.0</v>
      </c>
      <c r="BJ51" s="460">
        <v>43954.0</v>
      </c>
      <c r="BK51" s="460">
        <v>43955.0</v>
      </c>
      <c r="BL51" s="460">
        <v>43956.0</v>
      </c>
      <c r="BM51" s="460">
        <v>43957.0</v>
      </c>
      <c r="BN51" s="460">
        <v>43958.0</v>
      </c>
      <c r="BO51" s="460">
        <v>43959.0</v>
      </c>
      <c r="BP51" s="460">
        <v>43960.0</v>
      </c>
      <c r="BQ51" s="460">
        <v>43961.0</v>
      </c>
      <c r="BR51" s="460">
        <v>43962.0</v>
      </c>
      <c r="BS51" s="460">
        <v>43963.0</v>
      </c>
      <c r="BT51" s="460">
        <v>43964.0</v>
      </c>
      <c r="BU51" s="460">
        <v>43965.0</v>
      </c>
      <c r="BV51" s="460">
        <v>43966.0</v>
      </c>
      <c r="BW51" s="460">
        <v>43967.0</v>
      </c>
      <c r="BX51" s="460">
        <v>43968.0</v>
      </c>
      <c r="BY51" s="460">
        <v>43969.0</v>
      </c>
      <c r="BZ51" s="460">
        <v>43970.0</v>
      </c>
      <c r="CA51" s="460">
        <v>43971.0</v>
      </c>
      <c r="CB51" s="460">
        <v>43972.0</v>
      </c>
      <c r="CC51" s="460">
        <v>43973.0</v>
      </c>
      <c r="CD51" s="460">
        <v>43974.0</v>
      </c>
      <c r="CE51" s="460">
        <v>43975.0</v>
      </c>
      <c r="CF51" s="460">
        <v>43976.0</v>
      </c>
      <c r="CG51" s="460">
        <v>43977.0</v>
      </c>
      <c r="CH51" s="460">
        <v>43978.0</v>
      </c>
      <c r="CI51" s="460">
        <v>43979.0</v>
      </c>
      <c r="CJ51" s="460">
        <v>43980.0</v>
      </c>
      <c r="CK51" s="460">
        <v>43981.0</v>
      </c>
      <c r="CL51" s="460">
        <v>43982.0</v>
      </c>
      <c r="CM51" s="460">
        <v>43983.0</v>
      </c>
      <c r="CN51" s="460">
        <v>43984.0</v>
      </c>
      <c r="CO51" s="460">
        <v>43985.0</v>
      </c>
      <c r="CP51" s="460">
        <v>43986.0</v>
      </c>
      <c r="CQ51" s="460">
        <v>43987.0</v>
      </c>
      <c r="CR51" s="460">
        <v>43988.0</v>
      </c>
      <c r="CS51" s="460">
        <v>43989.0</v>
      </c>
      <c r="CT51" s="460">
        <v>43990.0</v>
      </c>
      <c r="CU51" s="460">
        <v>43991.0</v>
      </c>
      <c r="CV51" s="460">
        <v>43992.0</v>
      </c>
      <c r="CW51" s="460">
        <v>43993.0</v>
      </c>
      <c r="CX51" s="460">
        <v>43994.0</v>
      </c>
      <c r="CY51" s="460">
        <v>43995.0</v>
      </c>
      <c r="CZ51" s="460">
        <v>43996.0</v>
      </c>
      <c r="DA51" s="460">
        <v>43997.0</v>
      </c>
      <c r="DB51" s="460">
        <v>43998.0</v>
      </c>
      <c r="DC51" s="460">
        <v>43999.0</v>
      </c>
      <c r="DD51" s="460">
        <v>44000.0</v>
      </c>
      <c r="DE51" s="460">
        <v>44001.0</v>
      </c>
      <c r="DF51" s="460">
        <v>44002.0</v>
      </c>
      <c r="DG51" s="460">
        <v>44003.0</v>
      </c>
      <c r="DH51" s="460">
        <v>44004.0</v>
      </c>
      <c r="DI51" s="460">
        <v>44005.0</v>
      </c>
      <c r="DJ51" s="460">
        <v>44006.0</v>
      </c>
      <c r="DK51" s="460">
        <v>44007.0</v>
      </c>
      <c r="DL51" s="460">
        <v>44008.0</v>
      </c>
      <c r="DM51" s="460">
        <v>44009.0</v>
      </c>
      <c r="DN51" s="460">
        <v>44010.0</v>
      </c>
      <c r="DO51" s="460">
        <v>44011.0</v>
      </c>
      <c r="DP51" s="460">
        <v>44012.0</v>
      </c>
      <c r="DQ51" s="460">
        <v>44013.0</v>
      </c>
      <c r="DR51" s="460">
        <v>44014.0</v>
      </c>
      <c r="DS51" s="460">
        <v>44015.0</v>
      </c>
      <c r="DT51" s="460">
        <v>44016.0</v>
      </c>
      <c r="DU51" s="460">
        <v>44017.0</v>
      </c>
      <c r="DV51" s="460">
        <v>44018.0</v>
      </c>
      <c r="DW51" s="460">
        <v>44019.0</v>
      </c>
      <c r="DX51" s="460">
        <v>44020.0</v>
      </c>
      <c r="DY51" s="460">
        <v>44021.0</v>
      </c>
      <c r="DZ51" s="460">
        <v>44022.0</v>
      </c>
      <c r="EA51" s="460">
        <v>44023.0</v>
      </c>
      <c r="EB51" s="460">
        <v>44024.0</v>
      </c>
      <c r="EC51" s="460">
        <v>44025.0</v>
      </c>
      <c r="ED51" s="460">
        <v>44026.0</v>
      </c>
      <c r="EE51" s="460">
        <v>44027.0</v>
      </c>
      <c r="EF51" s="460">
        <v>44028.0</v>
      </c>
      <c r="EG51" s="460">
        <v>44029.0</v>
      </c>
      <c r="EH51" s="460">
        <v>44030.0</v>
      </c>
      <c r="EI51" s="460">
        <v>44031.0</v>
      </c>
      <c r="EJ51" s="460">
        <v>44032.0</v>
      </c>
      <c r="EK51" s="460">
        <v>44033.0</v>
      </c>
      <c r="EL51" s="460">
        <v>44034.0</v>
      </c>
      <c r="EM51" s="460">
        <v>44035.0</v>
      </c>
      <c r="EN51" s="460">
        <v>44036.0</v>
      </c>
      <c r="EO51" s="460">
        <v>44037.0</v>
      </c>
      <c r="EP51" s="460">
        <v>44038.0</v>
      </c>
      <c r="EQ51" s="460">
        <v>44039.0</v>
      </c>
      <c r="ER51" s="460">
        <v>44040.0</v>
      </c>
      <c r="ES51" s="460">
        <v>44041.0</v>
      </c>
      <c r="ET51" s="460">
        <v>44042.0</v>
      </c>
      <c r="EU51" s="460">
        <v>44043.0</v>
      </c>
      <c r="EV51" s="460">
        <v>44044.0</v>
      </c>
      <c r="EW51" s="460">
        <v>44045.0</v>
      </c>
      <c r="EX51" s="460">
        <v>44046.0</v>
      </c>
      <c r="EY51" s="460">
        <v>44047.0</v>
      </c>
      <c r="EZ51" s="460">
        <v>44048.0</v>
      </c>
      <c r="FA51" s="460">
        <v>44049.0</v>
      </c>
      <c r="FB51" s="460">
        <v>44050.0</v>
      </c>
      <c r="FC51" s="460">
        <v>44051.0</v>
      </c>
      <c r="FD51" s="460">
        <v>44052.0</v>
      </c>
      <c r="FE51" s="460">
        <v>44053.0</v>
      </c>
      <c r="FF51" s="460">
        <v>44054.0</v>
      </c>
      <c r="FG51" s="460">
        <v>44055.0</v>
      </c>
      <c r="FH51" s="460">
        <v>44056.0</v>
      </c>
      <c r="FI51" s="460">
        <v>44057.0</v>
      </c>
      <c r="FJ51" s="460">
        <v>44058.0</v>
      </c>
      <c r="FK51" s="460">
        <v>44059.0</v>
      </c>
      <c r="FL51" s="460">
        <v>44060.0</v>
      </c>
      <c r="FM51" s="460">
        <v>44061.0</v>
      </c>
      <c r="FN51" s="460">
        <v>44062.0</v>
      </c>
      <c r="FO51" s="460">
        <v>44063.0</v>
      </c>
      <c r="FP51" s="460">
        <v>44064.0</v>
      </c>
      <c r="FQ51" s="460">
        <v>44065.0</v>
      </c>
      <c r="FR51" s="460">
        <v>44066.0</v>
      </c>
      <c r="FS51" s="460">
        <v>44067.0</v>
      </c>
      <c r="FT51" s="460">
        <v>44068.0</v>
      </c>
      <c r="FU51" s="460">
        <v>44069.0</v>
      </c>
      <c r="FV51" s="460">
        <v>44070.0</v>
      </c>
      <c r="FW51" s="460">
        <v>44071.0</v>
      </c>
      <c r="FX51" s="468">
        <v>44072.0</v>
      </c>
      <c r="FY51" s="460">
        <v>44073.0</v>
      </c>
      <c r="FZ51" s="460">
        <v>44074.0</v>
      </c>
      <c r="GA51" s="460">
        <v>44075.0</v>
      </c>
      <c r="GB51" s="460">
        <v>44076.0</v>
      </c>
      <c r="GC51" s="460">
        <v>44077.0</v>
      </c>
      <c r="GD51" s="460">
        <v>44078.0</v>
      </c>
      <c r="GE51" s="460">
        <v>44079.0</v>
      </c>
      <c r="GF51" s="460">
        <v>44080.0</v>
      </c>
      <c r="GG51" s="460">
        <v>44081.0</v>
      </c>
      <c r="GH51" s="460">
        <v>44082.0</v>
      </c>
      <c r="GI51" s="460">
        <v>44083.0</v>
      </c>
      <c r="GJ51" s="460">
        <v>44084.0</v>
      </c>
      <c r="GK51" s="460">
        <v>44085.0</v>
      </c>
      <c r="GL51" s="460">
        <v>44086.0</v>
      </c>
      <c r="GM51" s="460">
        <v>44087.0</v>
      </c>
      <c r="GN51" s="460">
        <v>44088.0</v>
      </c>
      <c r="GO51" s="460">
        <v>44089.0</v>
      </c>
      <c r="GP51" s="460">
        <v>44090.0</v>
      </c>
      <c r="GQ51" s="460">
        <v>44091.0</v>
      </c>
      <c r="GR51" s="468">
        <v>44092.0</v>
      </c>
      <c r="GS51" s="460">
        <v>44093.0</v>
      </c>
      <c r="GT51" s="460">
        <v>44094.0</v>
      </c>
      <c r="GU51" s="460">
        <v>44095.0</v>
      </c>
      <c r="GV51" s="460">
        <v>44096.0</v>
      </c>
      <c r="GW51" s="460">
        <v>44097.0</v>
      </c>
      <c r="GX51" s="460">
        <v>44098.0</v>
      </c>
      <c r="GY51" s="460">
        <v>44099.0</v>
      </c>
      <c r="GZ51" s="460">
        <v>44100.0</v>
      </c>
      <c r="HA51" s="460">
        <v>44101.0</v>
      </c>
      <c r="HB51" s="460">
        <v>44102.0</v>
      </c>
      <c r="HC51" s="460">
        <v>44103.0</v>
      </c>
      <c r="HD51" s="460">
        <v>44104.0</v>
      </c>
      <c r="HE51" s="460">
        <v>44105.0</v>
      </c>
      <c r="HF51" s="460">
        <v>44106.0</v>
      </c>
      <c r="HG51" s="460">
        <v>44107.0</v>
      </c>
      <c r="HH51" s="460">
        <v>44108.0</v>
      </c>
      <c r="HI51" s="460">
        <v>44109.0</v>
      </c>
      <c r="HJ51" s="460">
        <v>44110.0</v>
      </c>
      <c r="HK51" s="460">
        <v>44111.0</v>
      </c>
      <c r="HL51" s="460">
        <v>44112.0</v>
      </c>
      <c r="HM51" s="460">
        <v>44113.0</v>
      </c>
      <c r="HN51" s="469">
        <v>44114.0</v>
      </c>
      <c r="HO51" s="470">
        <v>44115.0</v>
      </c>
      <c r="HP51" s="471">
        <v>44116.0</v>
      </c>
      <c r="HQ51" s="470">
        <v>44117.0</v>
      </c>
      <c r="HR51" s="470">
        <v>44118.0</v>
      </c>
      <c r="HS51" s="472" t="s">
        <v>169</v>
      </c>
      <c r="HT51" s="473" t="s">
        <v>174</v>
      </c>
      <c r="HU51" s="412"/>
      <c r="HV51" s="412"/>
      <c r="HW51" s="412"/>
      <c r="HX51" s="412"/>
      <c r="HY51" s="412"/>
      <c r="HZ51" s="412"/>
      <c r="IA51" s="412"/>
      <c r="IB51" s="412"/>
      <c r="IC51" s="412"/>
    </row>
    <row r="52">
      <c r="A52" s="474" t="s">
        <v>81</v>
      </c>
      <c r="B52" s="475">
        <v>0.0</v>
      </c>
      <c r="C52" s="475">
        <v>0.0</v>
      </c>
      <c r="D52" s="475">
        <v>0.0</v>
      </c>
      <c r="E52" s="475">
        <v>0.0</v>
      </c>
      <c r="F52" s="475">
        <v>0.0</v>
      </c>
      <c r="G52" s="475">
        <v>0.0</v>
      </c>
      <c r="H52" s="475">
        <v>0.0</v>
      </c>
      <c r="I52" s="475">
        <v>0.0</v>
      </c>
      <c r="J52" s="475">
        <v>0.0</v>
      </c>
      <c r="K52" s="475">
        <v>0.0</v>
      </c>
      <c r="L52" s="475">
        <v>0.0</v>
      </c>
      <c r="M52" s="475">
        <v>0.0</v>
      </c>
      <c r="N52" s="475">
        <v>0.0</v>
      </c>
      <c r="O52" s="475">
        <v>0.0</v>
      </c>
      <c r="P52" s="475">
        <v>0.0</v>
      </c>
      <c r="Q52" s="475">
        <v>0.0</v>
      </c>
      <c r="R52" s="475">
        <v>0.0</v>
      </c>
      <c r="S52" s="475">
        <v>0.0</v>
      </c>
      <c r="T52" s="475">
        <v>0.0</v>
      </c>
      <c r="U52" s="476">
        <v>1.0</v>
      </c>
      <c r="V52" s="477">
        <v>1.0</v>
      </c>
      <c r="W52" s="433">
        <v>0.0</v>
      </c>
      <c r="X52" s="433">
        <v>0.0</v>
      </c>
      <c r="Y52" s="433">
        <v>0.0</v>
      </c>
      <c r="Z52" s="433">
        <v>0.0</v>
      </c>
      <c r="AA52" s="477">
        <v>3.0</v>
      </c>
      <c r="AB52" s="477">
        <v>2.0</v>
      </c>
      <c r="AC52" s="477">
        <v>1.0</v>
      </c>
      <c r="AD52" s="477">
        <v>2.0</v>
      </c>
      <c r="AE52" s="477">
        <v>1.0</v>
      </c>
      <c r="AF52" s="477">
        <v>5.0</v>
      </c>
      <c r="AG52" s="477">
        <v>6.0</v>
      </c>
      <c r="AH52" s="433">
        <v>0.0</v>
      </c>
      <c r="AI52" s="477">
        <v>3.0</v>
      </c>
      <c r="AJ52" s="477">
        <v>7.0</v>
      </c>
      <c r="AK52" s="477">
        <v>4.0</v>
      </c>
      <c r="AL52" s="477">
        <v>2.0</v>
      </c>
      <c r="AM52" s="433">
        <v>0.0</v>
      </c>
      <c r="AN52" s="477">
        <v>5.0</v>
      </c>
      <c r="AO52" s="433">
        <v>1.0</v>
      </c>
      <c r="AP52" s="433">
        <v>3.0</v>
      </c>
      <c r="AQ52" s="433">
        <v>5.0</v>
      </c>
      <c r="AR52" s="433">
        <v>6.0</v>
      </c>
      <c r="AS52" s="433">
        <v>5.0</v>
      </c>
      <c r="AT52" s="433">
        <v>4.0</v>
      </c>
      <c r="AU52" s="433">
        <v>2.0</v>
      </c>
      <c r="AV52" s="433">
        <v>5.0</v>
      </c>
      <c r="AW52" s="433">
        <v>0.0</v>
      </c>
      <c r="AX52" s="433">
        <v>5.0</v>
      </c>
      <c r="AY52" s="433">
        <v>4.0</v>
      </c>
      <c r="AZ52" s="433">
        <v>3.0</v>
      </c>
      <c r="BA52" s="433">
        <v>3.0</v>
      </c>
      <c r="BB52" s="433">
        <v>4.0</v>
      </c>
      <c r="BC52" s="433">
        <v>1.0</v>
      </c>
      <c r="BD52" s="433">
        <v>5.0</v>
      </c>
      <c r="BE52" s="433">
        <v>6.0</v>
      </c>
      <c r="BF52" s="433">
        <v>8.0</v>
      </c>
      <c r="BG52" s="433">
        <v>5.0</v>
      </c>
      <c r="BH52" s="433">
        <v>2.0</v>
      </c>
      <c r="BI52" s="433">
        <v>2.0</v>
      </c>
      <c r="BJ52" s="433">
        <v>4.0</v>
      </c>
      <c r="BK52" s="433">
        <v>3.0</v>
      </c>
      <c r="BL52" s="433">
        <v>4.0</v>
      </c>
      <c r="BM52" s="433">
        <v>5.0</v>
      </c>
      <c r="BN52" s="433">
        <v>4.0</v>
      </c>
      <c r="BO52" s="433">
        <v>3.0</v>
      </c>
      <c r="BP52" s="433">
        <v>0.0</v>
      </c>
      <c r="BQ52" s="433">
        <v>4.0</v>
      </c>
      <c r="BR52" s="433">
        <v>1.0</v>
      </c>
      <c r="BS52" s="478">
        <v>6.0</v>
      </c>
      <c r="BT52" s="433">
        <v>2.0</v>
      </c>
      <c r="BU52" s="433">
        <v>8.0</v>
      </c>
      <c r="BV52" s="433">
        <v>7.0</v>
      </c>
      <c r="BW52" s="433">
        <v>2.0</v>
      </c>
      <c r="BX52" s="433">
        <v>3.0</v>
      </c>
      <c r="BY52" s="433">
        <v>1.0</v>
      </c>
      <c r="BZ52" s="433">
        <v>2.0</v>
      </c>
      <c r="CA52" s="433">
        <v>1.0</v>
      </c>
      <c r="CB52" s="433">
        <v>4.0</v>
      </c>
      <c r="CC52" s="433">
        <v>1.0</v>
      </c>
      <c r="CD52" s="433">
        <v>2.0</v>
      </c>
      <c r="CE52" s="433">
        <v>2.0</v>
      </c>
      <c r="CF52" s="433">
        <v>1.0</v>
      </c>
      <c r="CG52" s="433">
        <v>2.0</v>
      </c>
      <c r="CH52" s="433">
        <v>1.0</v>
      </c>
      <c r="CI52" s="433">
        <v>6.0</v>
      </c>
      <c r="CJ52" s="433">
        <v>3.0</v>
      </c>
      <c r="CK52" s="433">
        <v>2.0</v>
      </c>
      <c r="CL52" s="433">
        <v>2.0</v>
      </c>
      <c r="CM52" s="433">
        <v>3.0</v>
      </c>
      <c r="CN52" s="433">
        <v>6.0</v>
      </c>
      <c r="CO52" s="433">
        <v>7.0</v>
      </c>
      <c r="CP52" s="433">
        <v>1.0</v>
      </c>
      <c r="CQ52" s="433">
        <v>10.0</v>
      </c>
      <c r="CR52" s="433">
        <v>3.0</v>
      </c>
      <c r="CS52" s="433">
        <v>3.0</v>
      </c>
      <c r="CT52" s="433">
        <v>0.0</v>
      </c>
      <c r="CU52" s="433">
        <v>11.0</v>
      </c>
      <c r="CV52" s="433">
        <v>1.0</v>
      </c>
      <c r="CW52" s="433">
        <v>0.0</v>
      </c>
      <c r="CX52" s="433">
        <v>2.0</v>
      </c>
      <c r="CY52" s="433">
        <v>5.0</v>
      </c>
      <c r="CZ52" s="433">
        <v>6.0</v>
      </c>
      <c r="DA52" s="433">
        <v>3.0</v>
      </c>
      <c r="DB52" s="433">
        <v>3.0</v>
      </c>
      <c r="DC52" s="433">
        <v>4.0</v>
      </c>
      <c r="DD52" s="433">
        <v>5.0</v>
      </c>
      <c r="DE52" s="433">
        <v>7.0</v>
      </c>
      <c r="DF52" s="433">
        <v>0.0</v>
      </c>
      <c r="DG52" s="433">
        <v>0.0</v>
      </c>
      <c r="DH52" s="433">
        <v>3.0</v>
      </c>
      <c r="DI52" s="433">
        <v>3.0</v>
      </c>
      <c r="DJ52" s="433">
        <v>7.0</v>
      </c>
      <c r="DK52" s="433">
        <v>7.0</v>
      </c>
      <c r="DL52" s="433">
        <v>9.0</v>
      </c>
      <c r="DM52" s="433">
        <v>0.0</v>
      </c>
      <c r="DN52" s="433">
        <v>2.0</v>
      </c>
      <c r="DO52" s="433">
        <v>5.0</v>
      </c>
      <c r="DP52" s="433">
        <v>5.0</v>
      </c>
      <c r="DQ52" s="433">
        <v>3.0</v>
      </c>
      <c r="DR52" s="433">
        <v>2.0</v>
      </c>
      <c r="DS52" s="433">
        <v>5.0</v>
      </c>
      <c r="DT52" s="433">
        <v>1.0</v>
      </c>
      <c r="DU52" s="433">
        <v>1.0</v>
      </c>
      <c r="DV52" s="433">
        <v>1.0</v>
      </c>
      <c r="DW52" s="433">
        <v>2.0</v>
      </c>
      <c r="DX52" s="433">
        <v>5.0</v>
      </c>
      <c r="DY52" s="433">
        <v>2.0</v>
      </c>
      <c r="DZ52" s="433">
        <v>3.0</v>
      </c>
      <c r="EA52" s="433">
        <v>1.0</v>
      </c>
      <c r="EB52" s="433">
        <v>1.0</v>
      </c>
      <c r="EC52" s="433">
        <v>3.0</v>
      </c>
      <c r="ED52" s="433">
        <v>6.0</v>
      </c>
      <c r="EE52" s="433">
        <v>1.0</v>
      </c>
      <c r="EF52" s="433">
        <v>2.0</v>
      </c>
      <c r="EG52" s="433">
        <v>1.0</v>
      </c>
      <c r="EH52" s="433">
        <v>0.0</v>
      </c>
      <c r="EI52" s="433">
        <v>4.0</v>
      </c>
      <c r="EJ52" s="433">
        <v>0.0</v>
      </c>
      <c r="EK52" s="433">
        <v>2.0</v>
      </c>
      <c r="EL52" s="433">
        <v>0.0</v>
      </c>
      <c r="EM52" s="433">
        <v>4.0</v>
      </c>
      <c r="EN52" s="433">
        <v>1.0</v>
      </c>
      <c r="EO52" s="433">
        <v>2.0</v>
      </c>
      <c r="EP52" s="433">
        <v>2.0</v>
      </c>
      <c r="EQ52" s="433">
        <v>0.0</v>
      </c>
      <c r="ER52" s="433">
        <v>3.0</v>
      </c>
      <c r="ES52" s="433">
        <v>0.0</v>
      </c>
      <c r="ET52" s="433">
        <v>3.0</v>
      </c>
      <c r="EU52" s="433">
        <v>0.0</v>
      </c>
      <c r="EV52" s="433">
        <v>4.0</v>
      </c>
      <c r="EW52" s="433">
        <v>1.0</v>
      </c>
      <c r="EX52" s="433">
        <v>0.0</v>
      </c>
      <c r="EY52" s="433">
        <v>2.0</v>
      </c>
      <c r="EZ52" s="433">
        <v>1.0</v>
      </c>
      <c r="FA52" s="433">
        <v>5.0</v>
      </c>
      <c r="FB52" s="433">
        <v>2.0</v>
      </c>
      <c r="FC52" s="433">
        <v>8.0</v>
      </c>
      <c r="FD52" s="433">
        <v>1.0</v>
      </c>
      <c r="FE52" s="433">
        <v>1.0</v>
      </c>
      <c r="FF52" s="433">
        <v>2.0</v>
      </c>
      <c r="FG52" s="433">
        <v>2.0</v>
      </c>
      <c r="FH52" s="433">
        <v>9.0</v>
      </c>
      <c r="FI52" s="433">
        <v>2.0</v>
      </c>
      <c r="FJ52" s="433">
        <v>4.0</v>
      </c>
      <c r="FK52" s="433">
        <v>0.0</v>
      </c>
      <c r="FL52" s="433">
        <v>2.0</v>
      </c>
      <c r="FM52" s="433">
        <v>7.0</v>
      </c>
      <c r="FN52" s="433">
        <v>6.0</v>
      </c>
      <c r="FO52" s="433">
        <v>2.0</v>
      </c>
      <c r="FP52" s="433">
        <v>3.0</v>
      </c>
      <c r="FQ52" s="433">
        <v>5.0</v>
      </c>
      <c r="FR52" s="433">
        <v>1.0</v>
      </c>
      <c r="FS52" s="433">
        <v>0.0</v>
      </c>
      <c r="FT52" s="433">
        <v>5.0</v>
      </c>
      <c r="FU52" s="433">
        <v>4.0</v>
      </c>
      <c r="FV52" s="433">
        <v>4.0</v>
      </c>
      <c r="FW52" s="433">
        <v>1.0</v>
      </c>
      <c r="FX52" s="433">
        <v>3.0</v>
      </c>
      <c r="FY52" s="433">
        <v>0.0</v>
      </c>
      <c r="FZ52" s="433">
        <v>1.0</v>
      </c>
      <c r="GA52" s="433">
        <v>7.0</v>
      </c>
      <c r="GB52" s="433">
        <v>8.0</v>
      </c>
      <c r="GC52" s="433">
        <v>3.0</v>
      </c>
      <c r="GD52" s="433">
        <v>1.0</v>
      </c>
      <c r="GE52" s="433">
        <v>0.0</v>
      </c>
      <c r="GF52" s="433">
        <v>4.0</v>
      </c>
      <c r="GG52" s="433">
        <v>0.0</v>
      </c>
      <c r="GH52" s="433">
        <v>2.0</v>
      </c>
      <c r="GI52" s="433">
        <v>3.0</v>
      </c>
      <c r="GJ52" s="433">
        <v>1.0</v>
      </c>
      <c r="GK52" s="433">
        <v>2.0</v>
      </c>
      <c r="GL52" s="433">
        <v>3.0</v>
      </c>
      <c r="GM52" s="433">
        <v>0.0</v>
      </c>
      <c r="GN52" s="433">
        <v>0.0</v>
      </c>
      <c r="GO52" s="433">
        <v>3.0</v>
      </c>
      <c r="GP52" s="433">
        <v>2.0</v>
      </c>
      <c r="GQ52" s="433">
        <v>3.0</v>
      </c>
      <c r="GR52" s="433">
        <v>3.0</v>
      </c>
      <c r="GS52" s="433">
        <v>1.0</v>
      </c>
      <c r="GT52" s="433">
        <v>1.0</v>
      </c>
      <c r="GU52" s="433">
        <v>0.0</v>
      </c>
      <c r="GV52" s="433">
        <v>2.0</v>
      </c>
      <c r="GW52" s="433">
        <v>3.0</v>
      </c>
      <c r="GX52" s="433">
        <v>4.0</v>
      </c>
      <c r="GY52" s="433">
        <v>3.0</v>
      </c>
      <c r="GZ52" s="433">
        <v>4.0</v>
      </c>
      <c r="HA52" s="433">
        <v>0.0</v>
      </c>
      <c r="HB52" s="433">
        <v>2.0</v>
      </c>
      <c r="HC52" s="433">
        <v>6.0</v>
      </c>
      <c r="HD52" s="433">
        <v>5.0</v>
      </c>
      <c r="HE52" s="433">
        <v>6.0</v>
      </c>
      <c r="HF52" s="433">
        <v>3.0</v>
      </c>
      <c r="HG52" s="433">
        <v>2.0</v>
      </c>
      <c r="HH52" s="433">
        <v>0.0</v>
      </c>
      <c r="HI52" s="433">
        <v>1.0</v>
      </c>
      <c r="HJ52" s="433">
        <v>4.0</v>
      </c>
      <c r="HK52" s="433">
        <v>7.0</v>
      </c>
      <c r="HL52" s="433">
        <v>5.0</v>
      </c>
      <c r="HM52" s="433">
        <v>8.0</v>
      </c>
      <c r="HN52" s="479">
        <v>10.0</v>
      </c>
      <c r="HO52" s="433">
        <v>2.0</v>
      </c>
      <c r="HP52" s="433">
        <v>5.0</v>
      </c>
      <c r="HQ52" s="433">
        <v>12.0</v>
      </c>
      <c r="HR52" s="433">
        <v>8.0</v>
      </c>
      <c r="HS52" s="480">
        <f t="shared" ref="HS52:HS67" si="23">SUM(B52:HR52)</f>
        <v>627</v>
      </c>
      <c r="HT52" s="481"/>
      <c r="HU52" s="412"/>
      <c r="HV52" s="412"/>
      <c r="HW52" s="412"/>
      <c r="HX52" s="412"/>
      <c r="HY52" s="412"/>
      <c r="HZ52" s="412"/>
      <c r="IA52" s="412"/>
      <c r="IB52" s="412"/>
      <c r="IC52" s="412"/>
    </row>
    <row r="53">
      <c r="A53" s="474" t="s">
        <v>82</v>
      </c>
      <c r="B53" s="475">
        <v>0.0</v>
      </c>
      <c r="C53" s="475">
        <v>0.0</v>
      </c>
      <c r="D53" s="475">
        <v>0.0</v>
      </c>
      <c r="E53" s="475">
        <v>0.0</v>
      </c>
      <c r="F53" s="475">
        <v>0.0</v>
      </c>
      <c r="G53" s="475">
        <v>0.0</v>
      </c>
      <c r="H53" s="475">
        <v>0.0</v>
      </c>
      <c r="I53" s="475">
        <v>0.0</v>
      </c>
      <c r="J53" s="475">
        <v>0.0</v>
      </c>
      <c r="K53" s="475">
        <v>0.0</v>
      </c>
      <c r="L53" s="475">
        <v>0.0</v>
      </c>
      <c r="M53" s="475">
        <v>0.0</v>
      </c>
      <c r="N53" s="475">
        <v>0.0</v>
      </c>
      <c r="O53" s="475">
        <v>0.0</v>
      </c>
      <c r="P53" s="475">
        <v>0.0</v>
      </c>
      <c r="Q53" s="475">
        <v>0.0</v>
      </c>
      <c r="R53" s="475">
        <v>0.0</v>
      </c>
      <c r="S53" s="475">
        <v>0.0</v>
      </c>
      <c r="T53" s="476">
        <v>1.0</v>
      </c>
      <c r="U53" s="433">
        <v>0.0</v>
      </c>
      <c r="V53" s="433">
        <v>0.0</v>
      </c>
      <c r="W53" s="433">
        <v>0.0</v>
      </c>
      <c r="X53" s="477">
        <v>2.0</v>
      </c>
      <c r="Y53" s="433">
        <v>0.0</v>
      </c>
      <c r="Z53" s="477">
        <v>1.0</v>
      </c>
      <c r="AA53" s="433">
        <v>0.0</v>
      </c>
      <c r="AB53" s="477">
        <v>3.0</v>
      </c>
      <c r="AC53" s="477">
        <v>1.0</v>
      </c>
      <c r="AD53" s="477">
        <v>3.0</v>
      </c>
      <c r="AE53" s="477">
        <v>3.0</v>
      </c>
      <c r="AF53" s="433">
        <v>0.0</v>
      </c>
      <c r="AG53" s="433">
        <v>0.0</v>
      </c>
      <c r="AH53" s="477">
        <v>6.0</v>
      </c>
      <c r="AI53" s="477">
        <v>3.0</v>
      </c>
      <c r="AJ53" s="477">
        <v>2.0</v>
      </c>
      <c r="AK53" s="477">
        <v>12.0</v>
      </c>
      <c r="AL53" s="477">
        <v>5.0</v>
      </c>
      <c r="AM53" s="433">
        <v>0.0</v>
      </c>
      <c r="AN53" s="477">
        <v>12.0</v>
      </c>
      <c r="AO53" s="433">
        <v>16.0</v>
      </c>
      <c r="AP53" s="433">
        <v>1.0</v>
      </c>
      <c r="AQ53" s="433">
        <v>5.0</v>
      </c>
      <c r="AR53" s="433">
        <v>8.0</v>
      </c>
      <c r="AS53" s="433">
        <v>12.0</v>
      </c>
      <c r="AT53" s="433">
        <v>4.0</v>
      </c>
      <c r="AU53" s="433">
        <v>7.0</v>
      </c>
      <c r="AV53" s="433">
        <v>1.0</v>
      </c>
      <c r="AW53" s="433">
        <v>8.0</v>
      </c>
      <c r="AX53" s="433">
        <v>9.0</v>
      </c>
      <c r="AY53" s="433">
        <v>6.0</v>
      </c>
      <c r="AZ53" s="433">
        <v>10.0</v>
      </c>
      <c r="BA53" s="433">
        <v>18.0</v>
      </c>
      <c r="BB53" s="433">
        <v>11.0</v>
      </c>
      <c r="BC53" s="433">
        <v>3.0</v>
      </c>
      <c r="BD53" s="433">
        <v>7.0</v>
      </c>
      <c r="BE53" s="433">
        <v>13.0</v>
      </c>
      <c r="BF53" s="433">
        <v>3.0</v>
      </c>
      <c r="BG53" s="433">
        <v>7.0</v>
      </c>
      <c r="BH53" s="433">
        <v>0.0</v>
      </c>
      <c r="BI53" s="433">
        <v>1.0</v>
      </c>
      <c r="BJ53" s="433">
        <v>0.0</v>
      </c>
      <c r="BK53" s="433">
        <v>5.0</v>
      </c>
      <c r="BL53" s="433">
        <v>3.0</v>
      </c>
      <c r="BM53" s="433">
        <v>2.0</v>
      </c>
      <c r="BN53" s="433">
        <v>2.0</v>
      </c>
      <c r="BO53" s="433">
        <v>2.0</v>
      </c>
      <c r="BP53" s="433">
        <v>3.0</v>
      </c>
      <c r="BQ53" s="433">
        <v>0.0</v>
      </c>
      <c r="BR53" s="433">
        <v>0.0</v>
      </c>
      <c r="BS53" s="433">
        <v>3.0</v>
      </c>
      <c r="BT53" s="433">
        <v>3.0</v>
      </c>
      <c r="BU53" s="433">
        <v>2.0</v>
      </c>
      <c r="BV53" s="433">
        <v>0.0</v>
      </c>
      <c r="BW53" s="433">
        <v>1.0</v>
      </c>
      <c r="BX53" s="433">
        <v>1.0</v>
      </c>
      <c r="BY53" s="433">
        <v>2.0</v>
      </c>
      <c r="BZ53" s="433">
        <v>3.0</v>
      </c>
      <c r="CA53" s="433">
        <v>5.0</v>
      </c>
      <c r="CB53" s="433">
        <v>3.0</v>
      </c>
      <c r="CC53" s="433">
        <v>2.0</v>
      </c>
      <c r="CD53" s="433">
        <v>0.0</v>
      </c>
      <c r="CE53" s="433">
        <v>0.0</v>
      </c>
      <c r="CF53" s="433">
        <v>6.0</v>
      </c>
      <c r="CG53" s="433">
        <v>3.0</v>
      </c>
      <c r="CH53" s="433">
        <v>0.0</v>
      </c>
      <c r="CI53" s="433">
        <v>1.0</v>
      </c>
      <c r="CJ53" s="433">
        <v>5.0</v>
      </c>
      <c r="CK53" s="433">
        <v>2.0</v>
      </c>
      <c r="CL53" s="433">
        <v>0.0</v>
      </c>
      <c r="CM53" s="433">
        <v>5.0</v>
      </c>
      <c r="CN53" s="433">
        <v>6.0</v>
      </c>
      <c r="CO53" s="433">
        <v>4.0</v>
      </c>
      <c r="CP53" s="433">
        <v>0.0</v>
      </c>
      <c r="CQ53" s="433">
        <v>2.0</v>
      </c>
      <c r="CR53" s="433">
        <v>2.0</v>
      </c>
      <c r="CS53" s="433">
        <v>0.0</v>
      </c>
      <c r="CT53" s="433">
        <v>1.0</v>
      </c>
      <c r="CU53" s="433">
        <v>1.0</v>
      </c>
      <c r="CV53" s="433">
        <v>9.0</v>
      </c>
      <c r="CW53" s="433">
        <v>0.0</v>
      </c>
      <c r="CX53" s="433">
        <v>3.0</v>
      </c>
      <c r="CY53" s="433">
        <v>0.0</v>
      </c>
      <c r="CZ53" s="433">
        <v>1.0</v>
      </c>
      <c r="DA53" s="433">
        <v>2.0</v>
      </c>
      <c r="DB53" s="433">
        <v>3.0</v>
      </c>
      <c r="DC53" s="433">
        <v>5.0</v>
      </c>
      <c r="DD53" s="433">
        <v>2.0</v>
      </c>
      <c r="DE53" s="433">
        <v>0.0</v>
      </c>
      <c r="DF53" s="433">
        <v>4.0</v>
      </c>
      <c r="DG53" s="433">
        <v>0.0</v>
      </c>
      <c r="DH53" s="433">
        <v>0.0</v>
      </c>
      <c r="DI53" s="433">
        <v>4.0</v>
      </c>
      <c r="DJ53" s="433">
        <v>6.0</v>
      </c>
      <c r="DK53" s="433">
        <v>0.0</v>
      </c>
      <c r="DL53" s="433">
        <v>2.0</v>
      </c>
      <c r="DM53" s="433">
        <v>1.0</v>
      </c>
      <c r="DN53" s="433">
        <v>0.0</v>
      </c>
      <c r="DO53" s="433">
        <v>1.0</v>
      </c>
      <c r="DP53" s="433">
        <v>3.0</v>
      </c>
      <c r="DQ53" s="433">
        <v>9.0</v>
      </c>
      <c r="DR53" s="433">
        <v>0.0</v>
      </c>
      <c r="DS53" s="433">
        <v>3.0</v>
      </c>
      <c r="DT53" s="433">
        <v>1.0</v>
      </c>
      <c r="DU53" s="433">
        <v>2.0</v>
      </c>
      <c r="DV53" s="433">
        <v>0.0</v>
      </c>
      <c r="DW53" s="433">
        <v>0.0</v>
      </c>
      <c r="DX53" s="433">
        <v>2.0</v>
      </c>
      <c r="DY53" s="433">
        <v>2.0</v>
      </c>
      <c r="DZ53" s="433">
        <v>1.0</v>
      </c>
      <c r="EA53" s="433">
        <v>1.0</v>
      </c>
      <c r="EB53" s="433">
        <v>0.0</v>
      </c>
      <c r="EC53" s="433">
        <v>1.0</v>
      </c>
      <c r="ED53" s="433">
        <v>0.0</v>
      </c>
      <c r="EE53" s="433">
        <v>1.0</v>
      </c>
      <c r="EF53" s="433">
        <v>5.0</v>
      </c>
      <c r="EG53" s="433">
        <v>1.0</v>
      </c>
      <c r="EH53" s="433">
        <v>3.0</v>
      </c>
      <c r="EI53" s="433">
        <v>2.0</v>
      </c>
      <c r="EJ53" s="433">
        <v>0.0</v>
      </c>
      <c r="EK53" s="433">
        <v>4.0</v>
      </c>
      <c r="EL53" s="433">
        <v>1.0</v>
      </c>
      <c r="EM53" s="433">
        <v>0.0</v>
      </c>
      <c r="EN53" s="433">
        <v>0.0</v>
      </c>
      <c r="EO53" s="433">
        <v>0.0</v>
      </c>
      <c r="EP53" s="433">
        <v>1.0</v>
      </c>
      <c r="EQ53" s="433">
        <v>0.0</v>
      </c>
      <c r="ER53" s="433">
        <v>0.0</v>
      </c>
      <c r="ES53" s="433">
        <v>3.0</v>
      </c>
      <c r="ET53" s="433">
        <v>1.0</v>
      </c>
      <c r="EU53" s="433">
        <v>3.0</v>
      </c>
      <c r="EV53" s="433">
        <v>0.0</v>
      </c>
      <c r="EW53" s="433">
        <v>0.0</v>
      </c>
      <c r="EX53" s="433">
        <v>0.0</v>
      </c>
      <c r="EY53" s="433">
        <v>0.0</v>
      </c>
      <c r="EZ53" s="433">
        <v>7.0</v>
      </c>
      <c r="FA53" s="433">
        <v>3.0</v>
      </c>
      <c r="FB53" s="433">
        <v>1.0</v>
      </c>
      <c r="FC53" s="433">
        <v>0.0</v>
      </c>
      <c r="FD53" s="433">
        <v>1.0</v>
      </c>
      <c r="FE53" s="433">
        <v>0.0</v>
      </c>
      <c r="FF53" s="433">
        <v>1.0</v>
      </c>
      <c r="FG53" s="433">
        <v>1.0</v>
      </c>
      <c r="FH53" s="433">
        <v>0.0</v>
      </c>
      <c r="FI53" s="433">
        <v>0.0</v>
      </c>
      <c r="FJ53" s="433">
        <v>0.0</v>
      </c>
      <c r="FK53" s="433">
        <v>1.0</v>
      </c>
      <c r="FL53" s="433">
        <v>0.0</v>
      </c>
      <c r="FM53" s="433">
        <v>0.0</v>
      </c>
      <c r="FN53" s="433">
        <v>2.0</v>
      </c>
      <c r="FO53" s="433">
        <v>0.0</v>
      </c>
      <c r="FP53" s="433">
        <v>2.0</v>
      </c>
      <c r="FQ53" s="433">
        <v>2.0</v>
      </c>
      <c r="FR53" s="433">
        <v>2.0</v>
      </c>
      <c r="FS53" s="433">
        <v>0.0</v>
      </c>
      <c r="FT53" s="433">
        <v>1.0</v>
      </c>
      <c r="FU53" s="433">
        <v>2.0</v>
      </c>
      <c r="FV53" s="433">
        <v>0.0</v>
      </c>
      <c r="FW53" s="433">
        <v>1.0</v>
      </c>
      <c r="FX53" s="433">
        <v>2.0</v>
      </c>
      <c r="FY53" s="433">
        <v>1.0</v>
      </c>
      <c r="FZ53" s="439">
        <v>0.0</v>
      </c>
      <c r="GA53" s="433">
        <v>4.0</v>
      </c>
      <c r="GB53" s="433">
        <v>0.0</v>
      </c>
      <c r="GC53" s="433">
        <v>2.0</v>
      </c>
      <c r="GD53" s="433">
        <v>0.0</v>
      </c>
      <c r="GE53" s="433">
        <v>0.0</v>
      </c>
      <c r="GF53" s="433">
        <v>1.0</v>
      </c>
      <c r="GG53" s="433">
        <v>0.0</v>
      </c>
      <c r="GH53" s="433">
        <v>4.0</v>
      </c>
      <c r="GI53" s="433">
        <v>1.0</v>
      </c>
      <c r="GJ53" s="433">
        <v>1.0</v>
      </c>
      <c r="GK53" s="433">
        <v>1.0</v>
      </c>
      <c r="GL53" s="433">
        <v>2.0</v>
      </c>
      <c r="GM53" s="439">
        <v>1.0</v>
      </c>
      <c r="GN53" s="433">
        <v>1.0</v>
      </c>
      <c r="GO53" s="433">
        <v>1.0</v>
      </c>
      <c r="GP53" s="433">
        <v>1.0</v>
      </c>
      <c r="GQ53" s="439">
        <v>0.0</v>
      </c>
      <c r="GR53" s="439">
        <v>3.0</v>
      </c>
      <c r="GS53" s="433">
        <v>2.0</v>
      </c>
      <c r="GT53" s="433">
        <v>1.0</v>
      </c>
      <c r="GU53" s="433">
        <v>0.0</v>
      </c>
      <c r="GV53" s="433">
        <v>0.0</v>
      </c>
      <c r="GW53" s="433">
        <v>4.0</v>
      </c>
      <c r="GX53" s="433">
        <v>1.0</v>
      </c>
      <c r="GY53" s="433">
        <v>1.0</v>
      </c>
      <c r="GZ53" s="433">
        <v>4.0</v>
      </c>
      <c r="HA53" s="433">
        <v>0.0</v>
      </c>
      <c r="HB53" s="433">
        <v>1.0</v>
      </c>
      <c r="HC53" s="433">
        <v>0.0</v>
      </c>
      <c r="HD53" s="433">
        <v>4.0</v>
      </c>
      <c r="HE53" s="433">
        <v>1.0</v>
      </c>
      <c r="HF53" s="433">
        <v>2.0</v>
      </c>
      <c r="HG53" s="433">
        <v>2.0</v>
      </c>
      <c r="HH53" s="433">
        <v>3.0</v>
      </c>
      <c r="HI53" s="433">
        <v>1.0</v>
      </c>
      <c r="HJ53" s="433">
        <v>5.0</v>
      </c>
      <c r="HK53" s="433">
        <v>4.0</v>
      </c>
      <c r="HL53" s="433">
        <v>13.0</v>
      </c>
      <c r="HM53" s="433">
        <v>3.0</v>
      </c>
      <c r="HN53" s="479">
        <v>8.0</v>
      </c>
      <c r="HO53" s="433">
        <v>2.0</v>
      </c>
      <c r="HP53" s="433">
        <v>3.0</v>
      </c>
      <c r="HQ53" s="433">
        <v>1.0</v>
      </c>
      <c r="HR53" s="433">
        <v>11.0</v>
      </c>
      <c r="HS53" s="480">
        <f t="shared" si="23"/>
        <v>507</v>
      </c>
      <c r="HT53" s="481"/>
      <c r="HU53" s="412"/>
      <c r="HV53" s="412"/>
      <c r="HW53" s="412"/>
      <c r="HX53" s="412"/>
      <c r="HY53" s="412"/>
      <c r="HZ53" s="412"/>
      <c r="IA53" s="412"/>
      <c r="IB53" s="412"/>
      <c r="IC53" s="412"/>
    </row>
    <row r="54">
      <c r="A54" s="474" t="s">
        <v>83</v>
      </c>
      <c r="B54" s="475">
        <v>0.0</v>
      </c>
      <c r="C54" s="475">
        <v>0.0</v>
      </c>
      <c r="D54" s="475">
        <v>0.0</v>
      </c>
      <c r="E54" s="475">
        <v>0.0</v>
      </c>
      <c r="F54" s="475">
        <v>0.0</v>
      </c>
      <c r="G54" s="475">
        <v>0.0</v>
      </c>
      <c r="H54" s="475">
        <v>0.0</v>
      </c>
      <c r="I54" s="475">
        <v>0.0</v>
      </c>
      <c r="J54" s="475">
        <v>0.0</v>
      </c>
      <c r="K54" s="475">
        <v>0.0</v>
      </c>
      <c r="L54" s="475">
        <v>0.0</v>
      </c>
      <c r="M54" s="475">
        <v>0.0</v>
      </c>
      <c r="N54" s="475">
        <v>0.0</v>
      </c>
      <c r="O54" s="475">
        <v>0.0</v>
      </c>
      <c r="P54" s="475">
        <v>0.0</v>
      </c>
      <c r="Q54" s="475">
        <v>0.0</v>
      </c>
      <c r="R54" s="475">
        <v>0.0</v>
      </c>
      <c r="S54" s="475">
        <v>0.0</v>
      </c>
      <c r="T54" s="475">
        <v>0.0</v>
      </c>
      <c r="U54" s="475">
        <v>0.0</v>
      </c>
      <c r="V54" s="475">
        <v>0.0</v>
      </c>
      <c r="W54" s="475">
        <v>0.0</v>
      </c>
      <c r="X54" s="475">
        <v>0.0</v>
      </c>
      <c r="Y54" s="475">
        <v>0.0</v>
      </c>
      <c r="Z54" s="475">
        <v>0.0</v>
      </c>
      <c r="AA54" s="476">
        <v>1.0</v>
      </c>
      <c r="AB54" s="433">
        <v>0.0</v>
      </c>
      <c r="AC54" s="433">
        <v>0.0</v>
      </c>
      <c r="AD54" s="433">
        <v>0.0</v>
      </c>
      <c r="AE54" s="477">
        <v>3.0</v>
      </c>
      <c r="AF54" s="477">
        <v>1.0</v>
      </c>
      <c r="AG54" s="433">
        <v>0.0</v>
      </c>
      <c r="AH54" s="477">
        <v>2.0</v>
      </c>
      <c r="AI54" s="433">
        <v>0.0</v>
      </c>
      <c r="AJ54" s="477">
        <v>1.0</v>
      </c>
      <c r="AK54" s="433">
        <v>0.0</v>
      </c>
      <c r="AL54" s="433">
        <v>0.0</v>
      </c>
      <c r="AM54" s="477">
        <v>1.0</v>
      </c>
      <c r="AN54" s="477">
        <v>1.0</v>
      </c>
      <c r="AO54" s="433">
        <v>1.0</v>
      </c>
      <c r="AP54" s="433">
        <v>1.0</v>
      </c>
      <c r="AQ54" s="433">
        <v>1.0</v>
      </c>
      <c r="AR54" s="433">
        <v>2.0</v>
      </c>
      <c r="AS54" s="433">
        <v>0.0</v>
      </c>
      <c r="AT54" s="433">
        <v>1.0</v>
      </c>
      <c r="AU54" s="433">
        <v>0.0</v>
      </c>
      <c r="AV54" s="433">
        <v>1.0</v>
      </c>
      <c r="AW54" s="433">
        <v>2.0</v>
      </c>
      <c r="AX54" s="433">
        <v>1.0</v>
      </c>
      <c r="AY54" s="433">
        <v>1.0</v>
      </c>
      <c r="AZ54" s="433">
        <v>2.0</v>
      </c>
      <c r="BA54" s="433">
        <v>2.0</v>
      </c>
      <c r="BB54" s="433">
        <v>2.0</v>
      </c>
      <c r="BC54" s="433">
        <v>0.0</v>
      </c>
      <c r="BD54" s="433">
        <v>2.0</v>
      </c>
      <c r="BE54" s="433">
        <v>0.0</v>
      </c>
      <c r="BF54" s="433">
        <v>1.0</v>
      </c>
      <c r="BG54" s="433">
        <v>0.0</v>
      </c>
      <c r="BH54" s="433">
        <v>0.0</v>
      </c>
      <c r="BI54" s="433">
        <v>1.0</v>
      </c>
      <c r="BJ54" s="433">
        <v>0.0</v>
      </c>
      <c r="BK54" s="433">
        <v>0.0</v>
      </c>
      <c r="BL54" s="433">
        <v>1.0</v>
      </c>
      <c r="BM54" s="433">
        <v>0.0</v>
      </c>
      <c r="BN54" s="433">
        <v>1.0</v>
      </c>
      <c r="BO54" s="433">
        <v>0.0</v>
      </c>
      <c r="BP54" s="433">
        <v>1.0</v>
      </c>
      <c r="BQ54" s="433">
        <v>1.0</v>
      </c>
      <c r="BR54" s="433">
        <v>0.0</v>
      </c>
      <c r="BS54" s="433">
        <v>0.0</v>
      </c>
      <c r="BT54" s="433">
        <v>0.0</v>
      </c>
      <c r="BU54" s="433">
        <v>0.0</v>
      </c>
      <c r="BV54" s="433">
        <v>0.0</v>
      </c>
      <c r="BW54" s="433">
        <v>2.0</v>
      </c>
      <c r="BX54" s="433">
        <v>2.0</v>
      </c>
      <c r="BY54" s="433">
        <v>0.0</v>
      </c>
      <c r="BZ54" s="433">
        <v>0.0</v>
      </c>
      <c r="CA54" s="433">
        <v>1.0</v>
      </c>
      <c r="CB54" s="433">
        <v>0.0</v>
      </c>
      <c r="CC54" s="433">
        <v>0.0</v>
      </c>
      <c r="CD54" s="433">
        <v>0.0</v>
      </c>
      <c r="CE54" s="433">
        <v>0.0</v>
      </c>
      <c r="CF54" s="433">
        <v>0.0</v>
      </c>
      <c r="CG54" s="433">
        <v>0.0</v>
      </c>
      <c r="CH54" s="433">
        <v>0.0</v>
      </c>
      <c r="CI54" s="433">
        <v>0.0</v>
      </c>
      <c r="CJ54" s="433">
        <v>0.0</v>
      </c>
      <c r="CK54" s="433">
        <v>0.0</v>
      </c>
      <c r="CL54" s="433">
        <v>0.0</v>
      </c>
      <c r="CM54" s="433">
        <v>0.0</v>
      </c>
      <c r="CN54" s="433">
        <v>0.0</v>
      </c>
      <c r="CO54" s="433">
        <v>0.0</v>
      </c>
      <c r="CP54" s="433">
        <v>0.0</v>
      </c>
      <c r="CQ54" s="433">
        <v>0.0</v>
      </c>
      <c r="CR54" s="433">
        <v>0.0</v>
      </c>
      <c r="CS54" s="433">
        <v>0.0</v>
      </c>
      <c r="CT54" s="433">
        <v>0.0</v>
      </c>
      <c r="CU54" s="433">
        <v>0.0</v>
      </c>
      <c r="CV54" s="433">
        <v>0.0</v>
      </c>
      <c r="CW54" s="433">
        <v>0.0</v>
      </c>
      <c r="CX54" s="433">
        <v>0.0</v>
      </c>
      <c r="CY54" s="433">
        <v>0.0</v>
      </c>
      <c r="CZ54" s="433">
        <v>0.0</v>
      </c>
      <c r="DA54" s="433">
        <v>0.0</v>
      </c>
      <c r="DB54" s="433">
        <v>0.0</v>
      </c>
      <c r="DC54" s="433">
        <v>0.0</v>
      </c>
      <c r="DD54" s="433">
        <v>1.0</v>
      </c>
      <c r="DE54" s="433">
        <v>0.0</v>
      </c>
      <c r="DF54" s="433">
        <v>2.0</v>
      </c>
      <c r="DG54" s="433">
        <v>1.0</v>
      </c>
      <c r="DH54" s="433">
        <v>0.0</v>
      </c>
      <c r="DI54" s="433">
        <v>0.0</v>
      </c>
      <c r="DJ54" s="433">
        <v>0.0</v>
      </c>
      <c r="DK54" s="433">
        <v>0.0</v>
      </c>
      <c r="DL54" s="433">
        <v>0.0</v>
      </c>
      <c r="DM54" s="433">
        <v>0.0</v>
      </c>
      <c r="DN54" s="433">
        <v>0.0</v>
      </c>
      <c r="DO54" s="433">
        <v>0.0</v>
      </c>
      <c r="DP54" s="433">
        <v>0.0</v>
      </c>
      <c r="DQ54" s="433">
        <v>0.0</v>
      </c>
      <c r="DR54" s="433">
        <v>0.0</v>
      </c>
      <c r="DS54" s="433">
        <v>0.0</v>
      </c>
      <c r="DT54" s="433">
        <v>0.0</v>
      </c>
      <c r="DU54" s="433">
        <v>0.0</v>
      </c>
      <c r="DV54" s="433">
        <v>0.0</v>
      </c>
      <c r="DW54" s="433">
        <v>0.0</v>
      </c>
      <c r="DX54" s="433">
        <v>0.0</v>
      </c>
      <c r="DY54" s="433">
        <v>1.0</v>
      </c>
      <c r="DZ54" s="433">
        <v>0.0</v>
      </c>
      <c r="EA54" s="433">
        <v>0.0</v>
      </c>
      <c r="EB54" s="433">
        <v>0.0</v>
      </c>
      <c r="EC54" s="433">
        <v>0.0</v>
      </c>
      <c r="ED54" s="433">
        <v>1.0</v>
      </c>
      <c r="EE54" s="433">
        <v>1.0</v>
      </c>
      <c r="EF54" s="433">
        <v>0.0</v>
      </c>
      <c r="EG54" s="433">
        <v>0.0</v>
      </c>
      <c r="EH54" s="433">
        <v>0.0</v>
      </c>
      <c r="EI54" s="433">
        <v>0.0</v>
      </c>
      <c r="EJ54" s="433">
        <v>2.0</v>
      </c>
      <c r="EK54" s="433">
        <v>0.0</v>
      </c>
      <c r="EL54" s="433">
        <v>0.0</v>
      </c>
      <c r="EM54" s="433">
        <v>0.0</v>
      </c>
      <c r="EN54" s="433">
        <v>0.0</v>
      </c>
      <c r="EO54" s="433">
        <v>1.0</v>
      </c>
      <c r="EP54" s="433">
        <v>1.0</v>
      </c>
      <c r="EQ54" s="433">
        <v>1.0</v>
      </c>
      <c r="ER54" s="433">
        <v>1.0</v>
      </c>
      <c r="ES54" s="433">
        <v>0.0</v>
      </c>
      <c r="ET54" s="433">
        <v>7.0</v>
      </c>
      <c r="EU54" s="433">
        <v>3.0</v>
      </c>
      <c r="EV54" s="433">
        <v>0.0</v>
      </c>
      <c r="EW54" s="433">
        <v>4.0</v>
      </c>
      <c r="EX54" s="433">
        <v>0.0</v>
      </c>
      <c r="EY54" s="433">
        <v>1.0</v>
      </c>
      <c r="EZ54" s="433">
        <v>3.0</v>
      </c>
      <c r="FA54" s="433">
        <v>1.0</v>
      </c>
      <c r="FB54" s="433">
        <v>3.0</v>
      </c>
      <c r="FC54" s="433">
        <v>0.0</v>
      </c>
      <c r="FD54" s="433">
        <v>2.0</v>
      </c>
      <c r="FE54" s="433">
        <v>0.0</v>
      </c>
      <c r="FF54" s="433">
        <v>0.0</v>
      </c>
      <c r="FG54" s="433">
        <v>2.0</v>
      </c>
      <c r="FH54" s="433">
        <v>3.0</v>
      </c>
      <c r="FI54" s="433">
        <v>2.0</v>
      </c>
      <c r="FJ54" s="433">
        <v>2.0</v>
      </c>
      <c r="FK54" s="433">
        <v>6.0</v>
      </c>
      <c r="FL54" s="433">
        <v>4.0</v>
      </c>
      <c r="FM54" s="433">
        <v>1.0</v>
      </c>
      <c r="FN54" s="433">
        <v>2.0</v>
      </c>
      <c r="FO54" s="433">
        <v>1.0</v>
      </c>
      <c r="FP54" s="433">
        <v>2.0</v>
      </c>
      <c r="FQ54" s="433">
        <v>3.0</v>
      </c>
      <c r="FR54" s="433">
        <v>0.0</v>
      </c>
      <c r="FS54" s="433">
        <v>1.0</v>
      </c>
      <c r="FT54" s="433">
        <v>3.0</v>
      </c>
      <c r="FU54" s="433">
        <v>6.0</v>
      </c>
      <c r="FV54" s="433">
        <v>3.0</v>
      </c>
      <c r="FW54" s="433">
        <v>4.0</v>
      </c>
      <c r="FX54" s="433">
        <v>2.0</v>
      </c>
      <c r="FY54" s="433">
        <v>0.0</v>
      </c>
      <c r="FZ54" s="482">
        <v>1.0</v>
      </c>
      <c r="GA54" s="433">
        <v>3.0</v>
      </c>
      <c r="GB54" s="433">
        <v>5.0</v>
      </c>
      <c r="GC54" s="433">
        <v>3.0</v>
      </c>
      <c r="GD54" s="433">
        <v>3.0</v>
      </c>
      <c r="GE54" s="433">
        <v>7.0</v>
      </c>
      <c r="GF54" s="433">
        <v>0.0</v>
      </c>
      <c r="GG54" s="433">
        <v>0.0</v>
      </c>
      <c r="GH54" s="433">
        <v>3.0</v>
      </c>
      <c r="GI54" s="433">
        <v>1.0</v>
      </c>
      <c r="GJ54" s="433">
        <v>0.0</v>
      </c>
      <c r="GK54" s="433">
        <v>3.0</v>
      </c>
      <c r="GL54" s="433">
        <v>0.0</v>
      </c>
      <c r="GM54" s="483">
        <v>2.0</v>
      </c>
      <c r="GN54" s="433">
        <v>3.0</v>
      </c>
      <c r="GO54" s="433">
        <v>4.0</v>
      </c>
      <c r="GP54" s="433">
        <v>0.0</v>
      </c>
      <c r="GQ54" s="483">
        <v>4.0</v>
      </c>
      <c r="GR54" s="484">
        <v>1.0</v>
      </c>
      <c r="GS54" s="433">
        <v>0.0</v>
      </c>
      <c r="GT54" s="433">
        <v>2.0</v>
      </c>
      <c r="GU54" s="433">
        <v>2.0</v>
      </c>
      <c r="GV54" s="433">
        <v>4.0</v>
      </c>
      <c r="GW54" s="433">
        <v>4.0</v>
      </c>
      <c r="GX54" s="433">
        <v>1.0</v>
      </c>
      <c r="GY54" s="433">
        <v>1.0</v>
      </c>
      <c r="GZ54" s="433">
        <v>4.0</v>
      </c>
      <c r="HA54" s="433">
        <v>1.0</v>
      </c>
      <c r="HB54" s="433">
        <v>2.0</v>
      </c>
      <c r="HC54" s="433">
        <v>3.0</v>
      </c>
      <c r="HD54" s="433">
        <v>1.0</v>
      </c>
      <c r="HE54" s="433">
        <v>2.0</v>
      </c>
      <c r="HF54" s="433">
        <v>1.0</v>
      </c>
      <c r="HG54" s="433">
        <v>2.0</v>
      </c>
      <c r="HH54" s="433">
        <v>4.0</v>
      </c>
      <c r="HI54" s="433">
        <v>0.0</v>
      </c>
      <c r="HJ54" s="433">
        <v>10.0</v>
      </c>
      <c r="HK54" s="433">
        <v>4.0</v>
      </c>
      <c r="HL54" s="433">
        <v>12.0</v>
      </c>
      <c r="HM54" s="433">
        <v>4.0</v>
      </c>
      <c r="HN54" s="479">
        <v>4.0</v>
      </c>
      <c r="HO54" s="433">
        <v>2.0</v>
      </c>
      <c r="HP54" s="433">
        <v>1.0</v>
      </c>
      <c r="HQ54" s="433">
        <v>10.0</v>
      </c>
      <c r="HR54" s="433">
        <v>19.0</v>
      </c>
      <c r="HS54" s="480">
        <f t="shared" si="23"/>
        <v>267</v>
      </c>
      <c r="HT54" s="481"/>
      <c r="HU54" s="412"/>
      <c r="HV54" s="412"/>
      <c r="HW54" s="412"/>
      <c r="HX54" s="412"/>
      <c r="HY54" s="412"/>
      <c r="HZ54" s="412"/>
      <c r="IA54" s="412"/>
      <c r="IB54" s="412"/>
      <c r="IC54" s="412"/>
    </row>
    <row r="55">
      <c r="A55" s="474" t="s">
        <v>84</v>
      </c>
      <c r="B55" s="475">
        <v>0.0</v>
      </c>
      <c r="C55" s="475">
        <v>0.0</v>
      </c>
      <c r="D55" s="475">
        <v>0.0</v>
      </c>
      <c r="E55" s="475">
        <v>0.0</v>
      </c>
      <c r="F55" s="475">
        <v>0.0</v>
      </c>
      <c r="G55" s="475">
        <v>0.0</v>
      </c>
      <c r="H55" s="475">
        <v>0.0</v>
      </c>
      <c r="I55" s="475">
        <v>0.0</v>
      </c>
      <c r="J55" s="476">
        <v>1.0</v>
      </c>
      <c r="K55" s="433">
        <v>0.0</v>
      </c>
      <c r="L55" s="433">
        <v>0.0</v>
      </c>
      <c r="M55" s="433">
        <v>0.0</v>
      </c>
      <c r="N55" s="433">
        <v>0.0</v>
      </c>
      <c r="O55" s="433">
        <v>0.0</v>
      </c>
      <c r="P55" s="433">
        <v>0.0</v>
      </c>
      <c r="Q55" s="433">
        <v>0.0</v>
      </c>
      <c r="R55" s="433">
        <v>0.0</v>
      </c>
      <c r="S55" s="433">
        <v>0.0</v>
      </c>
      <c r="T55" s="477">
        <v>1.0</v>
      </c>
      <c r="U55" s="433">
        <v>0.0</v>
      </c>
      <c r="V55" s="433">
        <v>0.0</v>
      </c>
      <c r="W55" s="433">
        <v>0.0</v>
      </c>
      <c r="X55" s="433">
        <v>0.0</v>
      </c>
      <c r="Y55" s="433">
        <v>0.0</v>
      </c>
      <c r="Z55" s="433">
        <v>0.0</v>
      </c>
      <c r="AA55" s="433">
        <v>0.0</v>
      </c>
      <c r="AB55" s="477">
        <v>1.0</v>
      </c>
      <c r="AC55" s="433">
        <v>0.0</v>
      </c>
      <c r="AD55" s="477">
        <v>3.0</v>
      </c>
      <c r="AE55" s="477">
        <v>2.0</v>
      </c>
      <c r="AF55" s="477">
        <v>4.0</v>
      </c>
      <c r="AG55" s="477">
        <v>1.0</v>
      </c>
      <c r="AH55" s="477">
        <v>1.0</v>
      </c>
      <c r="AI55" s="477">
        <v>1.0</v>
      </c>
      <c r="AJ55" s="477">
        <v>7.0</v>
      </c>
      <c r="AK55" s="477">
        <v>1.0</v>
      </c>
      <c r="AL55" s="477">
        <v>1.0</v>
      </c>
      <c r="AM55" s="477">
        <v>2.0</v>
      </c>
      <c r="AN55" s="477">
        <v>5.0</v>
      </c>
      <c r="AO55" s="433">
        <v>4.0</v>
      </c>
      <c r="AP55" s="433">
        <v>5.0</v>
      </c>
      <c r="AQ55" s="433">
        <v>3.0</v>
      </c>
      <c r="AR55" s="433">
        <v>0.0</v>
      </c>
      <c r="AS55" s="433">
        <v>2.0</v>
      </c>
      <c r="AT55" s="433">
        <v>3.0</v>
      </c>
      <c r="AU55" s="433">
        <v>1.0</v>
      </c>
      <c r="AV55" s="433">
        <v>2.0</v>
      </c>
      <c r="AW55" s="433">
        <v>6.0</v>
      </c>
      <c r="AX55" s="433">
        <v>4.0</v>
      </c>
      <c r="AY55" s="433">
        <v>5.0</v>
      </c>
      <c r="AZ55" s="433">
        <v>2.0</v>
      </c>
      <c r="BA55" s="433">
        <v>4.0</v>
      </c>
      <c r="BB55" s="433">
        <v>3.0</v>
      </c>
      <c r="BC55" s="433">
        <v>2.0</v>
      </c>
      <c r="BD55" s="433">
        <v>5.0</v>
      </c>
      <c r="BE55" s="433">
        <v>3.0</v>
      </c>
      <c r="BF55" s="433">
        <v>0.0</v>
      </c>
      <c r="BG55" s="433">
        <v>2.0</v>
      </c>
      <c r="BH55" s="433">
        <v>0.0</v>
      </c>
      <c r="BI55" s="433">
        <v>4.0</v>
      </c>
      <c r="BJ55" s="433">
        <v>3.0</v>
      </c>
      <c r="BK55" s="433">
        <v>2.0</v>
      </c>
      <c r="BL55" s="433">
        <v>2.0</v>
      </c>
      <c r="BM55" s="433">
        <v>4.0</v>
      </c>
      <c r="BN55" s="433">
        <v>3.0</v>
      </c>
      <c r="BO55" s="433">
        <v>3.0</v>
      </c>
      <c r="BP55" s="433">
        <v>3.0</v>
      </c>
      <c r="BQ55" s="433">
        <v>5.0</v>
      </c>
      <c r="BR55" s="433">
        <v>2.0</v>
      </c>
      <c r="BS55" s="433">
        <v>5.0</v>
      </c>
      <c r="BT55" s="433">
        <v>10.0</v>
      </c>
      <c r="BU55" s="433">
        <v>2.0</v>
      </c>
      <c r="BV55" s="433">
        <v>1.0</v>
      </c>
      <c r="BW55" s="433">
        <v>2.0</v>
      </c>
      <c r="BX55" s="433">
        <v>1.0</v>
      </c>
      <c r="BY55" s="433">
        <v>1.0</v>
      </c>
      <c r="BZ55" s="433">
        <v>0.0</v>
      </c>
      <c r="CA55" s="433">
        <v>1.0</v>
      </c>
      <c r="CB55" s="433">
        <v>2.0</v>
      </c>
      <c r="CC55" s="433">
        <v>2.0</v>
      </c>
      <c r="CD55" s="433">
        <v>0.0</v>
      </c>
      <c r="CE55" s="433">
        <v>0.0</v>
      </c>
      <c r="CF55" s="433">
        <v>1.0</v>
      </c>
      <c r="CG55" s="433">
        <v>1.0</v>
      </c>
      <c r="CH55" s="433">
        <v>0.0</v>
      </c>
      <c r="CI55" s="433">
        <v>2.0</v>
      </c>
      <c r="CJ55" s="433">
        <v>2.0</v>
      </c>
      <c r="CK55" s="433">
        <v>1.0</v>
      </c>
      <c r="CL55" s="433">
        <v>1.0</v>
      </c>
      <c r="CM55" s="433">
        <v>0.0</v>
      </c>
      <c r="CN55" s="433">
        <v>0.0</v>
      </c>
      <c r="CO55" s="433">
        <v>1.0</v>
      </c>
      <c r="CP55" s="433">
        <v>0.0</v>
      </c>
      <c r="CQ55" s="433">
        <v>0.0</v>
      </c>
      <c r="CR55" s="433">
        <v>3.0</v>
      </c>
      <c r="CS55" s="433">
        <v>0.0</v>
      </c>
      <c r="CT55" s="433">
        <v>0.0</v>
      </c>
      <c r="CU55" s="433">
        <v>1.0</v>
      </c>
      <c r="CV55" s="433">
        <v>3.0</v>
      </c>
      <c r="CW55" s="433">
        <v>1.0</v>
      </c>
      <c r="CX55" s="433">
        <v>1.0</v>
      </c>
      <c r="CY55" s="433">
        <v>1.0</v>
      </c>
      <c r="CZ55" s="433">
        <v>1.0</v>
      </c>
      <c r="DA55" s="433">
        <v>0.0</v>
      </c>
      <c r="DB55" s="433">
        <v>1.0</v>
      </c>
      <c r="DC55" s="433">
        <v>0.0</v>
      </c>
      <c r="DD55" s="433">
        <v>0.0</v>
      </c>
      <c r="DE55" s="433">
        <v>1.0</v>
      </c>
      <c r="DF55" s="433">
        <v>2.0</v>
      </c>
      <c r="DG55" s="433">
        <v>1.0</v>
      </c>
      <c r="DH55" s="433">
        <v>0.0</v>
      </c>
      <c r="DI55" s="433">
        <v>0.0</v>
      </c>
      <c r="DJ55" s="433">
        <v>1.0</v>
      </c>
      <c r="DK55" s="433">
        <v>1.0</v>
      </c>
      <c r="DL55" s="433">
        <v>0.0</v>
      </c>
      <c r="DM55" s="433">
        <v>2.0</v>
      </c>
      <c r="DN55" s="433">
        <v>1.0</v>
      </c>
      <c r="DO55" s="433">
        <v>0.0</v>
      </c>
      <c r="DP55" s="433">
        <v>1.0</v>
      </c>
      <c r="DQ55" s="433">
        <v>0.0</v>
      </c>
      <c r="DR55" s="433">
        <v>1.0</v>
      </c>
      <c r="DS55" s="433">
        <v>0.0</v>
      </c>
      <c r="DT55" s="433">
        <v>0.0</v>
      </c>
      <c r="DU55" s="433">
        <v>0.0</v>
      </c>
      <c r="DV55" s="433">
        <v>0.0</v>
      </c>
      <c r="DW55" s="433">
        <v>1.0</v>
      </c>
      <c r="DX55" s="433">
        <v>1.0</v>
      </c>
      <c r="DY55" s="433">
        <v>0.0</v>
      </c>
      <c r="DZ55" s="433">
        <v>3.0</v>
      </c>
      <c r="EA55" s="433">
        <v>1.0</v>
      </c>
      <c r="EB55" s="433">
        <v>2.0</v>
      </c>
      <c r="EC55" s="433">
        <v>0.0</v>
      </c>
      <c r="ED55" s="433">
        <v>1.0</v>
      </c>
      <c r="EE55" s="433">
        <v>1.0</v>
      </c>
      <c r="EF55" s="433">
        <v>0.0</v>
      </c>
      <c r="EG55" s="433">
        <v>3.0</v>
      </c>
      <c r="EH55" s="433">
        <v>0.0</v>
      </c>
      <c r="EI55" s="433">
        <v>0.0</v>
      </c>
      <c r="EJ55" s="433">
        <v>0.0</v>
      </c>
      <c r="EK55" s="433">
        <v>0.0</v>
      </c>
      <c r="EL55" s="433">
        <v>1.0</v>
      </c>
      <c r="EM55" s="433">
        <v>0.0</v>
      </c>
      <c r="EN55" s="433">
        <v>0.0</v>
      </c>
      <c r="EO55" s="433">
        <v>1.0</v>
      </c>
      <c r="EP55" s="433">
        <v>1.0</v>
      </c>
      <c r="EQ55" s="433">
        <v>2.0</v>
      </c>
      <c r="ER55" s="433">
        <v>1.0</v>
      </c>
      <c r="ES55" s="433">
        <v>2.0</v>
      </c>
      <c r="ET55" s="433">
        <v>1.0</v>
      </c>
      <c r="EU55" s="433">
        <v>0.0</v>
      </c>
      <c r="EV55" s="433">
        <v>0.0</v>
      </c>
      <c r="EW55" s="433">
        <v>1.0</v>
      </c>
      <c r="EX55" s="433">
        <v>0.0</v>
      </c>
      <c r="EY55" s="433">
        <v>1.0</v>
      </c>
      <c r="EZ55" s="433">
        <v>0.0</v>
      </c>
      <c r="FA55" s="433">
        <v>2.0</v>
      </c>
      <c r="FB55" s="433">
        <v>1.0</v>
      </c>
      <c r="FC55" s="433">
        <v>2.0</v>
      </c>
      <c r="FD55" s="433">
        <v>1.0</v>
      </c>
      <c r="FE55" s="433">
        <v>0.0</v>
      </c>
      <c r="FF55" s="433">
        <v>2.0</v>
      </c>
      <c r="FG55" s="433">
        <v>2.0</v>
      </c>
      <c r="FH55" s="433">
        <v>0.0</v>
      </c>
      <c r="FI55" s="433">
        <v>2.0</v>
      </c>
      <c r="FJ55" s="433">
        <v>1.0</v>
      </c>
      <c r="FK55" s="433">
        <v>0.0</v>
      </c>
      <c r="FL55" s="433">
        <v>0.0</v>
      </c>
      <c r="FM55" s="433">
        <v>1.0</v>
      </c>
      <c r="FN55" s="433">
        <v>1.0</v>
      </c>
      <c r="FO55" s="433">
        <v>0.0</v>
      </c>
      <c r="FP55" s="433">
        <v>2.0</v>
      </c>
      <c r="FQ55" s="433">
        <v>0.0</v>
      </c>
      <c r="FR55" s="433">
        <v>0.0</v>
      </c>
      <c r="FS55" s="433">
        <v>0.0</v>
      </c>
      <c r="FT55" s="433">
        <v>2.0</v>
      </c>
      <c r="FU55" s="433">
        <v>0.0</v>
      </c>
      <c r="FV55" s="433">
        <v>0.0</v>
      </c>
      <c r="FW55" s="433">
        <v>1.0</v>
      </c>
      <c r="FX55" s="433">
        <v>4.0</v>
      </c>
      <c r="FY55" s="433">
        <v>0.0</v>
      </c>
      <c r="FZ55" s="433">
        <v>0.0</v>
      </c>
      <c r="GA55" s="433">
        <v>0.0</v>
      </c>
      <c r="GB55" s="433">
        <v>1.0</v>
      </c>
      <c r="GC55" s="433">
        <v>0.0</v>
      </c>
      <c r="GD55" s="433">
        <v>2.0</v>
      </c>
      <c r="GE55" s="433">
        <v>1.0</v>
      </c>
      <c r="GF55" s="433">
        <v>1.0</v>
      </c>
      <c r="GG55" s="433">
        <v>0.0</v>
      </c>
      <c r="GH55" s="433">
        <v>0.0</v>
      </c>
      <c r="GI55" s="433">
        <v>1.0</v>
      </c>
      <c r="GJ55" s="433">
        <v>5.0</v>
      </c>
      <c r="GK55" s="433">
        <v>2.0</v>
      </c>
      <c r="GL55" s="433">
        <v>1.0</v>
      </c>
      <c r="GM55" s="433">
        <v>0.0</v>
      </c>
      <c r="GN55" s="433">
        <v>2.0</v>
      </c>
      <c r="GO55" s="433">
        <v>3.0</v>
      </c>
      <c r="GP55" s="433">
        <v>1.0</v>
      </c>
      <c r="GQ55" s="433">
        <v>4.0</v>
      </c>
      <c r="GR55" s="433">
        <v>1.0</v>
      </c>
      <c r="GS55" s="433">
        <v>1.0</v>
      </c>
      <c r="GT55" s="433">
        <v>2.0</v>
      </c>
      <c r="GU55" s="433">
        <v>1.0</v>
      </c>
      <c r="GV55" s="433">
        <v>3.0</v>
      </c>
      <c r="GW55" s="433">
        <v>1.0</v>
      </c>
      <c r="GX55" s="433">
        <v>4.0</v>
      </c>
      <c r="GY55" s="433">
        <v>5.0</v>
      </c>
      <c r="GZ55" s="433">
        <v>4.0</v>
      </c>
      <c r="HA55" s="433">
        <v>0.0</v>
      </c>
      <c r="HB55" s="433">
        <v>4.0</v>
      </c>
      <c r="HC55" s="433">
        <v>4.0</v>
      </c>
      <c r="HD55" s="433">
        <v>4.0</v>
      </c>
      <c r="HE55" s="433">
        <v>6.0</v>
      </c>
      <c r="HF55" s="433">
        <v>5.0</v>
      </c>
      <c r="HG55" s="433">
        <v>11.0</v>
      </c>
      <c r="HH55" s="433">
        <v>8.0</v>
      </c>
      <c r="HI55" s="433">
        <v>9.0</v>
      </c>
      <c r="HJ55" s="433">
        <v>7.0</v>
      </c>
      <c r="HK55" s="433">
        <v>12.0</v>
      </c>
      <c r="HL55" s="433">
        <v>6.0</v>
      </c>
      <c r="HM55" s="433">
        <v>5.0</v>
      </c>
      <c r="HN55" s="485">
        <v>3.0</v>
      </c>
      <c r="HO55" s="433">
        <v>7.0</v>
      </c>
      <c r="HP55" s="433">
        <v>6.0</v>
      </c>
      <c r="HQ55" s="433">
        <v>11.0</v>
      </c>
      <c r="HR55" s="433">
        <v>13.0</v>
      </c>
      <c r="HS55" s="480">
        <f t="shared" si="23"/>
        <v>392</v>
      </c>
      <c r="HT55" s="481"/>
      <c r="HU55" s="412"/>
      <c r="HV55" s="412"/>
      <c r="HW55" s="412"/>
      <c r="HX55" s="412"/>
      <c r="HY55" s="412"/>
      <c r="HZ55" s="412"/>
      <c r="IA55" s="412"/>
      <c r="IB55" s="412"/>
      <c r="IC55" s="412"/>
    </row>
    <row r="56">
      <c r="A56" s="474" t="s">
        <v>85</v>
      </c>
      <c r="B56" s="475">
        <v>0.0</v>
      </c>
      <c r="C56" s="475">
        <v>0.0</v>
      </c>
      <c r="D56" s="475">
        <v>0.0</v>
      </c>
      <c r="E56" s="475">
        <v>0.0</v>
      </c>
      <c r="F56" s="475">
        <v>0.0</v>
      </c>
      <c r="G56" s="475">
        <v>0.0</v>
      </c>
      <c r="H56" s="475">
        <v>0.0</v>
      </c>
      <c r="I56" s="475">
        <v>0.0</v>
      </c>
      <c r="J56" s="475">
        <v>0.0</v>
      </c>
      <c r="K56" s="475">
        <v>0.0</v>
      </c>
      <c r="L56" s="475">
        <v>0.0</v>
      </c>
      <c r="M56" s="475">
        <v>0.0</v>
      </c>
      <c r="N56" s="475">
        <v>0.0</v>
      </c>
      <c r="O56" s="475">
        <v>0.0</v>
      </c>
      <c r="P56" s="475">
        <v>0.0</v>
      </c>
      <c r="Q56" s="475">
        <v>0.0</v>
      </c>
      <c r="R56" s="475">
        <v>0.0</v>
      </c>
      <c r="S56" s="475">
        <v>0.0</v>
      </c>
      <c r="T56" s="475">
        <v>0.0</v>
      </c>
      <c r="U56" s="475">
        <v>0.0</v>
      </c>
      <c r="V56" s="475">
        <v>0.0</v>
      </c>
      <c r="W56" s="475">
        <v>0.0</v>
      </c>
      <c r="X56" s="475">
        <v>0.0</v>
      </c>
      <c r="Y56" s="475">
        <v>0.0</v>
      </c>
      <c r="Z56" s="475">
        <v>0.0</v>
      </c>
      <c r="AA56" s="475">
        <v>0.0</v>
      </c>
      <c r="AB56" s="475">
        <v>0.0</v>
      </c>
      <c r="AC56" s="475">
        <v>0.0</v>
      </c>
      <c r="AD56" s="476">
        <v>1.0</v>
      </c>
      <c r="AE56" s="433">
        <v>0.0</v>
      </c>
      <c r="AF56" s="477">
        <v>2.0</v>
      </c>
      <c r="AG56" s="433">
        <v>0.0</v>
      </c>
      <c r="AH56" s="433">
        <v>0.0</v>
      </c>
      <c r="AI56" s="433">
        <v>0.0</v>
      </c>
      <c r="AJ56" s="477">
        <v>2.0</v>
      </c>
      <c r="AK56" s="433">
        <v>0.0</v>
      </c>
      <c r="AL56" s="477">
        <v>2.0</v>
      </c>
      <c r="AM56" s="433">
        <v>0.0</v>
      </c>
      <c r="AN56" s="433">
        <v>0.0</v>
      </c>
      <c r="AO56" s="433">
        <v>0.0</v>
      </c>
      <c r="AP56" s="433">
        <v>0.0</v>
      </c>
      <c r="AQ56" s="433">
        <v>1.0</v>
      </c>
      <c r="AR56" s="433">
        <v>1.0</v>
      </c>
      <c r="AS56" s="433">
        <v>0.0</v>
      </c>
      <c r="AT56" s="433">
        <v>0.0</v>
      </c>
      <c r="AU56" s="433">
        <v>2.0</v>
      </c>
      <c r="AV56" s="433">
        <v>0.0</v>
      </c>
      <c r="AW56" s="433">
        <v>0.0</v>
      </c>
      <c r="AX56" s="433">
        <v>0.0</v>
      </c>
      <c r="AY56" s="433">
        <v>2.0</v>
      </c>
      <c r="AZ56" s="433">
        <v>7.0</v>
      </c>
      <c r="BA56" s="433">
        <v>1.0</v>
      </c>
      <c r="BB56" s="433">
        <v>1.0</v>
      </c>
      <c r="BC56" s="433">
        <v>0.0</v>
      </c>
      <c r="BD56" s="433">
        <v>0.0</v>
      </c>
      <c r="BE56" s="433">
        <v>2.0</v>
      </c>
      <c r="BF56" s="433">
        <v>4.0</v>
      </c>
      <c r="BG56" s="433">
        <v>4.0</v>
      </c>
      <c r="BH56" s="433">
        <v>3.0</v>
      </c>
      <c r="BI56" s="433">
        <v>0.0</v>
      </c>
      <c r="BJ56" s="433">
        <v>0.0</v>
      </c>
      <c r="BK56" s="433">
        <v>0.0</v>
      </c>
      <c r="BL56" s="433">
        <v>1.0</v>
      </c>
      <c r="BM56" s="433">
        <v>1.0</v>
      </c>
      <c r="BN56" s="433">
        <v>3.0</v>
      </c>
      <c r="BO56" s="433">
        <v>1.0</v>
      </c>
      <c r="BP56" s="433">
        <v>0.0</v>
      </c>
      <c r="BQ56" s="433">
        <v>0.0</v>
      </c>
      <c r="BR56" s="433">
        <v>0.0</v>
      </c>
      <c r="BS56" s="433">
        <v>4.0</v>
      </c>
      <c r="BT56" s="433">
        <v>1.0</v>
      </c>
      <c r="BU56" s="433">
        <v>0.0</v>
      </c>
      <c r="BV56" s="433">
        <v>1.0</v>
      </c>
      <c r="BW56" s="433">
        <v>1.0</v>
      </c>
      <c r="BX56" s="433">
        <v>1.0</v>
      </c>
      <c r="BY56" s="433">
        <v>0.0</v>
      </c>
      <c r="BZ56" s="433">
        <v>1.0</v>
      </c>
      <c r="CA56" s="433">
        <v>2.0</v>
      </c>
      <c r="CB56" s="433">
        <v>0.0</v>
      </c>
      <c r="CC56" s="433">
        <v>0.0</v>
      </c>
      <c r="CD56" s="433">
        <v>7.0</v>
      </c>
      <c r="CE56" s="433">
        <v>0.0</v>
      </c>
      <c r="CF56" s="433">
        <v>0.0</v>
      </c>
      <c r="CG56" s="433">
        <v>3.0</v>
      </c>
      <c r="CH56" s="433">
        <v>2.0</v>
      </c>
      <c r="CI56" s="433">
        <v>0.0</v>
      </c>
      <c r="CJ56" s="433">
        <v>1.0</v>
      </c>
      <c r="CK56" s="433">
        <v>2.0</v>
      </c>
      <c r="CL56" s="433">
        <v>0.0</v>
      </c>
      <c r="CM56" s="433">
        <v>0.0</v>
      </c>
      <c r="CN56" s="433">
        <v>5.0</v>
      </c>
      <c r="CO56" s="433">
        <v>2.0</v>
      </c>
      <c r="CP56" s="433">
        <v>1.0</v>
      </c>
      <c r="CQ56" s="433">
        <v>2.0</v>
      </c>
      <c r="CR56" s="433">
        <v>3.0</v>
      </c>
      <c r="CS56" s="433">
        <v>0.0</v>
      </c>
      <c r="CT56" s="433">
        <v>3.0</v>
      </c>
      <c r="CU56" s="433">
        <v>4.0</v>
      </c>
      <c r="CV56" s="433">
        <v>7.0</v>
      </c>
      <c r="CW56" s="433">
        <v>8.0</v>
      </c>
      <c r="CX56" s="433">
        <v>0.0</v>
      </c>
      <c r="CY56" s="433">
        <v>6.0</v>
      </c>
      <c r="CZ56" s="433">
        <v>0.0</v>
      </c>
      <c r="DA56" s="433">
        <v>0.0</v>
      </c>
      <c r="DB56" s="433">
        <v>6.0</v>
      </c>
      <c r="DC56" s="433">
        <v>4.0</v>
      </c>
      <c r="DD56" s="433">
        <v>13.0</v>
      </c>
      <c r="DE56" s="433">
        <v>3.0</v>
      </c>
      <c r="DF56" s="433">
        <v>0.0</v>
      </c>
      <c r="DG56" s="433">
        <v>7.0</v>
      </c>
      <c r="DH56" s="433">
        <v>0.0</v>
      </c>
      <c r="DI56" s="433">
        <v>5.0</v>
      </c>
      <c r="DJ56" s="433">
        <v>3.0</v>
      </c>
      <c r="DK56" s="433">
        <v>7.0</v>
      </c>
      <c r="DL56" s="433">
        <v>5.0</v>
      </c>
      <c r="DM56" s="433">
        <v>1.0</v>
      </c>
      <c r="DN56" s="433">
        <v>0.0</v>
      </c>
      <c r="DO56" s="433">
        <v>0.0</v>
      </c>
      <c r="DP56" s="433">
        <v>2.0</v>
      </c>
      <c r="DQ56" s="433">
        <v>1.0</v>
      </c>
      <c r="DR56" s="433">
        <v>5.0</v>
      </c>
      <c r="DS56" s="433">
        <v>4.0</v>
      </c>
      <c r="DT56" s="433">
        <v>2.0</v>
      </c>
      <c r="DU56" s="433">
        <v>1.0</v>
      </c>
      <c r="DV56" s="433">
        <v>0.0</v>
      </c>
      <c r="DW56" s="433">
        <v>2.0</v>
      </c>
      <c r="DX56" s="433">
        <v>4.0</v>
      </c>
      <c r="DY56" s="433">
        <v>2.0</v>
      </c>
      <c r="DZ56" s="433">
        <v>2.0</v>
      </c>
      <c r="EA56" s="433">
        <v>1.0</v>
      </c>
      <c r="EB56" s="433">
        <v>0.0</v>
      </c>
      <c r="EC56" s="433">
        <v>0.0</v>
      </c>
      <c r="ED56" s="433">
        <v>2.0</v>
      </c>
      <c r="EE56" s="433">
        <v>0.0</v>
      </c>
      <c r="EF56" s="433">
        <v>1.0</v>
      </c>
      <c r="EG56" s="433">
        <v>2.0</v>
      </c>
      <c r="EH56" s="433">
        <v>0.0</v>
      </c>
      <c r="EI56" s="433">
        <v>0.0</v>
      </c>
      <c r="EJ56" s="433">
        <v>1.0</v>
      </c>
      <c r="EK56" s="433">
        <v>3.0</v>
      </c>
      <c r="EL56" s="433">
        <v>3.0</v>
      </c>
      <c r="EM56" s="433">
        <v>2.0</v>
      </c>
      <c r="EN56" s="433">
        <v>0.0</v>
      </c>
      <c r="EO56" s="433">
        <v>2.0</v>
      </c>
      <c r="EP56" s="433">
        <v>0.0</v>
      </c>
      <c r="EQ56" s="433">
        <v>0.0</v>
      </c>
      <c r="ER56" s="433">
        <v>0.0</v>
      </c>
      <c r="ES56" s="433">
        <v>2.0</v>
      </c>
      <c r="ET56" s="433">
        <v>0.0</v>
      </c>
      <c r="EU56" s="433">
        <v>0.0</v>
      </c>
      <c r="EV56" s="433">
        <v>0.0</v>
      </c>
      <c r="EW56" s="433">
        <v>1.0</v>
      </c>
      <c r="EX56" s="433">
        <v>0.0</v>
      </c>
      <c r="EY56" s="433">
        <v>0.0</v>
      </c>
      <c r="EZ56" s="433">
        <v>3.0</v>
      </c>
      <c r="FA56" s="433">
        <v>2.0</v>
      </c>
      <c r="FB56" s="433">
        <v>2.0</v>
      </c>
      <c r="FC56" s="433">
        <v>1.0</v>
      </c>
      <c r="FD56" s="433">
        <v>0.0</v>
      </c>
      <c r="FE56" s="433">
        <v>0.0</v>
      </c>
      <c r="FF56" s="433">
        <v>2.0</v>
      </c>
      <c r="FG56" s="433">
        <v>1.0</v>
      </c>
      <c r="FH56" s="433">
        <v>0.0</v>
      </c>
      <c r="FI56" s="433">
        <v>5.0</v>
      </c>
      <c r="FJ56" s="433">
        <v>0.0</v>
      </c>
      <c r="FK56" s="433">
        <v>0.0</v>
      </c>
      <c r="FL56" s="433">
        <v>0.0</v>
      </c>
      <c r="FM56" s="433">
        <v>0.0</v>
      </c>
      <c r="FN56" s="433">
        <v>1.0</v>
      </c>
      <c r="FO56" s="433">
        <v>1.0</v>
      </c>
      <c r="FP56" s="433">
        <v>0.0</v>
      </c>
      <c r="FQ56" s="433">
        <v>1.0</v>
      </c>
      <c r="FR56" s="433">
        <v>0.0</v>
      </c>
      <c r="FS56" s="433">
        <v>3.0</v>
      </c>
      <c r="FT56" s="433">
        <v>2.0</v>
      </c>
      <c r="FU56" s="433">
        <v>2.0</v>
      </c>
      <c r="FV56" s="433">
        <v>2.0</v>
      </c>
      <c r="FW56" s="433">
        <v>0.0</v>
      </c>
      <c r="FX56" s="433">
        <v>0.0</v>
      </c>
      <c r="FY56" s="433">
        <v>0.0</v>
      </c>
      <c r="FZ56" s="433">
        <v>0.0</v>
      </c>
      <c r="GA56" s="433">
        <v>1.0</v>
      </c>
      <c r="GB56" s="433">
        <v>1.0</v>
      </c>
      <c r="GC56" s="433">
        <v>1.0</v>
      </c>
      <c r="GD56" s="433">
        <v>0.0</v>
      </c>
      <c r="GE56" s="433">
        <v>1.0</v>
      </c>
      <c r="GF56" s="433">
        <v>0.0</v>
      </c>
      <c r="GG56" s="433">
        <v>1.0</v>
      </c>
      <c r="GH56" s="433">
        <v>1.0</v>
      </c>
      <c r="GI56" s="433">
        <v>0.0</v>
      </c>
      <c r="GJ56" s="433">
        <v>2.0</v>
      </c>
      <c r="GK56" s="433">
        <v>1.0</v>
      </c>
      <c r="GL56" s="433">
        <v>1.0</v>
      </c>
      <c r="GM56" s="433">
        <v>0.0</v>
      </c>
      <c r="GN56" s="433">
        <v>0.0</v>
      </c>
      <c r="GO56" s="433">
        <v>3.0</v>
      </c>
      <c r="GP56" s="433">
        <v>2.0</v>
      </c>
      <c r="GQ56" s="433">
        <v>3.0</v>
      </c>
      <c r="GR56" s="433">
        <v>1.0</v>
      </c>
      <c r="GS56" s="433">
        <v>2.0</v>
      </c>
      <c r="GT56" s="433">
        <v>0.0</v>
      </c>
      <c r="GU56" s="433">
        <v>0.0</v>
      </c>
      <c r="GV56" s="433">
        <v>0.0</v>
      </c>
      <c r="GW56" s="433">
        <v>6.0</v>
      </c>
      <c r="GX56" s="433">
        <v>3.0</v>
      </c>
      <c r="GY56" s="433">
        <v>7.0</v>
      </c>
      <c r="GZ56" s="433">
        <v>3.0</v>
      </c>
      <c r="HA56" s="433">
        <v>0.0</v>
      </c>
      <c r="HB56" s="433">
        <v>0.0</v>
      </c>
      <c r="HC56" s="433">
        <v>2.0</v>
      </c>
      <c r="HD56" s="433">
        <v>0.0</v>
      </c>
      <c r="HE56" s="433">
        <v>1.0</v>
      </c>
      <c r="HF56" s="433">
        <v>2.0</v>
      </c>
      <c r="HG56" s="433">
        <v>3.0</v>
      </c>
      <c r="HH56" s="433">
        <v>0.0</v>
      </c>
      <c r="HI56" s="433">
        <v>0.0</v>
      </c>
      <c r="HJ56" s="433">
        <v>2.0</v>
      </c>
      <c r="HK56" s="433">
        <v>9.0</v>
      </c>
      <c r="HL56" s="433">
        <v>3.0</v>
      </c>
      <c r="HM56" s="433">
        <v>5.0</v>
      </c>
      <c r="HN56" s="479">
        <v>2.0</v>
      </c>
      <c r="HO56" s="433">
        <v>0.0</v>
      </c>
      <c r="HP56" s="433">
        <v>2.0</v>
      </c>
      <c r="HQ56" s="433">
        <v>0.0</v>
      </c>
      <c r="HR56" s="433">
        <v>6.0</v>
      </c>
      <c r="HS56" s="480">
        <f t="shared" si="23"/>
        <v>312</v>
      </c>
      <c r="HT56" s="481"/>
      <c r="HU56" s="412"/>
      <c r="HV56" s="412"/>
      <c r="HW56" s="412"/>
      <c r="HX56" s="412"/>
      <c r="HY56" s="412"/>
      <c r="HZ56" s="412"/>
      <c r="IA56" s="412"/>
      <c r="IB56" s="412"/>
      <c r="IC56" s="412"/>
    </row>
    <row r="57">
      <c r="A57" s="474" t="s">
        <v>86</v>
      </c>
      <c r="B57" s="475">
        <v>0.0</v>
      </c>
      <c r="C57" s="475">
        <v>0.0</v>
      </c>
      <c r="D57" s="475">
        <v>0.0</v>
      </c>
      <c r="E57" s="475">
        <v>0.0</v>
      </c>
      <c r="F57" s="475">
        <v>0.0</v>
      </c>
      <c r="G57" s="475">
        <v>0.0</v>
      </c>
      <c r="H57" s="475">
        <v>0.0</v>
      </c>
      <c r="I57" s="475">
        <v>0.0</v>
      </c>
      <c r="J57" s="475">
        <v>0.0</v>
      </c>
      <c r="K57" s="475">
        <v>0.0</v>
      </c>
      <c r="L57" s="475">
        <v>0.0</v>
      </c>
      <c r="M57" s="475">
        <v>0.0</v>
      </c>
      <c r="N57" s="475">
        <v>0.0</v>
      </c>
      <c r="O57" s="475">
        <v>0.0</v>
      </c>
      <c r="P57" s="475">
        <v>0.0</v>
      </c>
      <c r="Q57" s="475">
        <v>0.0</v>
      </c>
      <c r="R57" s="475">
        <v>0.0</v>
      </c>
      <c r="S57" s="475">
        <v>0.0</v>
      </c>
      <c r="T57" s="475">
        <v>0.0</v>
      </c>
      <c r="U57" s="475">
        <v>0.0</v>
      </c>
      <c r="V57" s="475">
        <v>0.0</v>
      </c>
      <c r="W57" s="475">
        <v>0.0</v>
      </c>
      <c r="X57" s="475">
        <v>0.0</v>
      </c>
      <c r="Y57" s="475">
        <v>0.0</v>
      </c>
      <c r="Z57" s="475">
        <v>0.0</v>
      </c>
      <c r="AA57" s="475">
        <v>0.0</v>
      </c>
      <c r="AB57" s="475">
        <v>0.0</v>
      </c>
      <c r="AC57" s="475">
        <v>0.0</v>
      </c>
      <c r="AD57" s="475">
        <v>0.0</v>
      </c>
      <c r="AE57" s="475">
        <v>0.0</v>
      </c>
      <c r="AF57" s="475">
        <v>0.0</v>
      </c>
      <c r="AG57" s="475">
        <v>0.0</v>
      </c>
      <c r="AH57" s="475">
        <v>0.0</v>
      </c>
      <c r="AI57" s="475">
        <v>0.0</v>
      </c>
      <c r="AJ57" s="475">
        <v>0.0</v>
      </c>
      <c r="AK57" s="476">
        <v>1.0</v>
      </c>
      <c r="AL57" s="433">
        <v>0.0</v>
      </c>
      <c r="AM57" s="433">
        <v>0.0</v>
      </c>
      <c r="AN57" s="433">
        <v>0.0</v>
      </c>
      <c r="AO57" s="433">
        <v>0.0</v>
      </c>
      <c r="AP57" s="433">
        <v>0.0</v>
      </c>
      <c r="AQ57" s="433">
        <v>0.0</v>
      </c>
      <c r="AR57" s="433">
        <v>0.0</v>
      </c>
      <c r="AS57" s="433">
        <v>1.0</v>
      </c>
      <c r="AT57" s="433">
        <v>0.0</v>
      </c>
      <c r="AU57" s="433">
        <v>0.0</v>
      </c>
      <c r="AV57" s="433">
        <v>0.0</v>
      </c>
      <c r="AW57" s="433">
        <v>0.0</v>
      </c>
      <c r="AX57" s="433">
        <v>0.0</v>
      </c>
      <c r="AY57" s="433">
        <v>1.0</v>
      </c>
      <c r="AZ57" s="433">
        <v>0.0</v>
      </c>
      <c r="BA57" s="433">
        <v>0.0</v>
      </c>
      <c r="BB57" s="433">
        <v>0.0</v>
      </c>
      <c r="BC57" s="433">
        <v>0.0</v>
      </c>
      <c r="BD57" s="433">
        <v>2.0</v>
      </c>
      <c r="BE57" s="433">
        <v>3.0</v>
      </c>
      <c r="BF57" s="433">
        <v>2.0</v>
      </c>
      <c r="BG57" s="433">
        <v>1.0</v>
      </c>
      <c r="BH57" s="433">
        <v>1.0</v>
      </c>
      <c r="BI57" s="433">
        <v>2.0</v>
      </c>
      <c r="BJ57" s="433">
        <v>1.0</v>
      </c>
      <c r="BK57" s="433">
        <v>3.0</v>
      </c>
      <c r="BL57" s="433">
        <v>1.0</v>
      </c>
      <c r="BM57" s="433">
        <v>2.0</v>
      </c>
      <c r="BN57" s="433">
        <v>1.0</v>
      </c>
      <c r="BO57" s="433">
        <v>1.0</v>
      </c>
      <c r="BP57" s="433">
        <v>1.0</v>
      </c>
      <c r="BQ57" s="433">
        <v>2.0</v>
      </c>
      <c r="BR57" s="433">
        <v>1.0</v>
      </c>
      <c r="BS57" s="433">
        <v>1.0</v>
      </c>
      <c r="BT57" s="433">
        <v>0.0</v>
      </c>
      <c r="BU57" s="433">
        <v>0.0</v>
      </c>
      <c r="BV57" s="433">
        <v>0.0</v>
      </c>
      <c r="BW57" s="433">
        <v>0.0</v>
      </c>
      <c r="BX57" s="433">
        <v>0.0</v>
      </c>
      <c r="BY57" s="433">
        <v>0.0</v>
      </c>
      <c r="BZ57" s="433">
        <v>1.0</v>
      </c>
      <c r="CA57" s="433">
        <v>0.0</v>
      </c>
      <c r="CB57" s="433">
        <v>0.0</v>
      </c>
      <c r="CC57" s="433">
        <v>0.0</v>
      </c>
      <c r="CD57" s="433">
        <v>1.0</v>
      </c>
      <c r="CE57" s="433">
        <v>0.0</v>
      </c>
      <c r="CF57" s="433">
        <v>0.0</v>
      </c>
      <c r="CG57" s="433">
        <v>2.0</v>
      </c>
      <c r="CH57" s="433">
        <v>1.0</v>
      </c>
      <c r="CI57" s="433">
        <v>0.0</v>
      </c>
      <c r="CJ57" s="433">
        <v>1.0</v>
      </c>
      <c r="CK57" s="433">
        <v>1.0</v>
      </c>
      <c r="CL57" s="433">
        <v>0.0</v>
      </c>
      <c r="CM57" s="433">
        <v>0.0</v>
      </c>
      <c r="CN57" s="433">
        <v>0.0</v>
      </c>
      <c r="CO57" s="433">
        <v>0.0</v>
      </c>
      <c r="CP57" s="433">
        <v>0.0</v>
      </c>
      <c r="CQ57" s="433">
        <v>1.0</v>
      </c>
      <c r="CR57" s="433">
        <v>0.0</v>
      </c>
      <c r="CS57" s="433">
        <v>0.0</v>
      </c>
      <c r="CT57" s="433">
        <v>1.0</v>
      </c>
      <c r="CU57" s="433">
        <v>0.0</v>
      </c>
      <c r="CV57" s="433">
        <v>0.0</v>
      </c>
      <c r="CW57" s="433">
        <v>0.0</v>
      </c>
      <c r="CX57" s="433">
        <v>0.0</v>
      </c>
      <c r="CY57" s="433">
        <v>0.0</v>
      </c>
      <c r="CZ57" s="433">
        <v>0.0</v>
      </c>
      <c r="DA57" s="433">
        <v>1.0</v>
      </c>
      <c r="DB57" s="433">
        <v>0.0</v>
      </c>
      <c r="DC57" s="433">
        <v>0.0</v>
      </c>
      <c r="DD57" s="433">
        <v>0.0</v>
      </c>
      <c r="DE57" s="433">
        <v>0.0</v>
      </c>
      <c r="DF57" s="433">
        <v>0.0</v>
      </c>
      <c r="DG57" s="433">
        <v>0.0</v>
      </c>
      <c r="DH57" s="433">
        <v>0.0</v>
      </c>
      <c r="DI57" s="433">
        <v>0.0</v>
      </c>
      <c r="DJ57" s="433">
        <v>0.0</v>
      </c>
      <c r="DK57" s="433">
        <v>0.0</v>
      </c>
      <c r="DL57" s="433">
        <v>0.0</v>
      </c>
      <c r="DM57" s="433">
        <v>0.0</v>
      </c>
      <c r="DN57" s="433">
        <v>0.0</v>
      </c>
      <c r="DO57" s="433">
        <v>0.0</v>
      </c>
      <c r="DP57" s="433">
        <v>0.0</v>
      </c>
      <c r="DQ57" s="433">
        <v>0.0</v>
      </c>
      <c r="DR57" s="433">
        <v>0.0</v>
      </c>
      <c r="DS57" s="433">
        <v>0.0</v>
      </c>
      <c r="DT57" s="433">
        <v>0.0</v>
      </c>
      <c r="DU57" s="433">
        <v>0.0</v>
      </c>
      <c r="DV57" s="433">
        <v>0.0</v>
      </c>
      <c r="DW57" s="433">
        <v>0.0</v>
      </c>
      <c r="DX57" s="433">
        <v>0.0</v>
      </c>
      <c r="DY57" s="433">
        <v>0.0</v>
      </c>
      <c r="DZ57" s="433">
        <v>0.0</v>
      </c>
      <c r="EA57" s="433">
        <v>0.0</v>
      </c>
      <c r="EB57" s="433">
        <v>0.0</v>
      </c>
      <c r="EC57" s="433">
        <v>0.0</v>
      </c>
      <c r="ED57" s="433">
        <v>0.0</v>
      </c>
      <c r="EE57" s="433">
        <v>0.0</v>
      </c>
      <c r="EF57" s="433">
        <v>0.0</v>
      </c>
      <c r="EG57" s="433">
        <v>0.0</v>
      </c>
      <c r="EH57" s="433">
        <v>1.0</v>
      </c>
      <c r="EI57" s="433">
        <v>0.0</v>
      </c>
      <c r="EJ57" s="433">
        <v>0.0</v>
      </c>
      <c r="EK57" s="433">
        <v>0.0</v>
      </c>
      <c r="EL57" s="433">
        <v>0.0</v>
      </c>
      <c r="EM57" s="433">
        <v>0.0</v>
      </c>
      <c r="EN57" s="433">
        <v>0.0</v>
      </c>
      <c r="EO57" s="433">
        <v>0.0</v>
      </c>
      <c r="EP57" s="433">
        <v>0.0</v>
      </c>
      <c r="EQ57" s="433">
        <v>0.0</v>
      </c>
      <c r="ER57" s="433">
        <v>0.0</v>
      </c>
      <c r="ES57" s="433">
        <v>0.0</v>
      </c>
      <c r="ET57" s="433">
        <v>0.0</v>
      </c>
      <c r="EU57" s="433">
        <v>0.0</v>
      </c>
      <c r="EV57" s="433">
        <v>0.0</v>
      </c>
      <c r="EW57" s="433">
        <v>0.0</v>
      </c>
      <c r="EX57" s="433">
        <v>0.0</v>
      </c>
      <c r="EY57" s="433">
        <v>0.0</v>
      </c>
      <c r="EZ57" s="433">
        <v>0.0</v>
      </c>
      <c r="FA57" s="433">
        <v>0.0</v>
      </c>
      <c r="FB57" s="433">
        <v>0.0</v>
      </c>
      <c r="FC57" s="433">
        <v>0.0</v>
      </c>
      <c r="FD57" s="433">
        <v>0.0</v>
      </c>
      <c r="FE57" s="433">
        <v>0.0</v>
      </c>
      <c r="FF57" s="433">
        <v>1.0</v>
      </c>
      <c r="FG57" s="433">
        <v>0.0</v>
      </c>
      <c r="FH57" s="433">
        <v>0.0</v>
      </c>
      <c r="FI57" s="433">
        <v>0.0</v>
      </c>
      <c r="FJ57" s="433">
        <v>0.0</v>
      </c>
      <c r="FK57" s="433">
        <v>0.0</v>
      </c>
      <c r="FL57" s="433">
        <v>1.0</v>
      </c>
      <c r="FM57" s="433">
        <v>0.0</v>
      </c>
      <c r="FN57" s="433">
        <v>0.0</v>
      </c>
      <c r="FO57" s="433">
        <v>1.0</v>
      </c>
      <c r="FP57" s="433">
        <v>1.0</v>
      </c>
      <c r="FQ57" s="433">
        <v>0.0</v>
      </c>
      <c r="FR57" s="433">
        <v>1.0</v>
      </c>
      <c r="FS57" s="433">
        <v>0.0</v>
      </c>
      <c r="FT57" s="433">
        <v>0.0</v>
      </c>
      <c r="FU57" s="433">
        <v>0.0</v>
      </c>
      <c r="FV57" s="433">
        <v>0.0</v>
      </c>
      <c r="FW57" s="433">
        <v>0.0</v>
      </c>
      <c r="FX57" s="433">
        <v>0.0</v>
      </c>
      <c r="FY57" s="433">
        <v>0.0</v>
      </c>
      <c r="FZ57" s="433">
        <v>3.0</v>
      </c>
      <c r="GA57" s="433">
        <v>0.0</v>
      </c>
      <c r="GB57" s="433">
        <v>0.0</v>
      </c>
      <c r="GC57" s="433">
        <v>1.0</v>
      </c>
      <c r="GD57" s="433">
        <v>0.0</v>
      </c>
      <c r="GE57" s="433">
        <v>1.0</v>
      </c>
      <c r="GF57" s="433">
        <v>0.0</v>
      </c>
      <c r="GG57" s="433">
        <v>0.0</v>
      </c>
      <c r="GH57" s="433">
        <v>0.0</v>
      </c>
      <c r="GI57" s="433">
        <v>1.0</v>
      </c>
      <c r="GJ57" s="433">
        <v>0.0</v>
      </c>
      <c r="GK57" s="433">
        <v>0.0</v>
      </c>
      <c r="GL57" s="433">
        <v>0.0</v>
      </c>
      <c r="GM57" s="433">
        <v>0.0</v>
      </c>
      <c r="GN57" s="433">
        <v>0.0</v>
      </c>
      <c r="GO57" s="433">
        <v>1.0</v>
      </c>
      <c r="GP57" s="433">
        <v>1.0</v>
      </c>
      <c r="GQ57" s="433">
        <v>0.0</v>
      </c>
      <c r="GR57" s="433">
        <v>0.0</v>
      </c>
      <c r="GS57" s="433">
        <v>2.0</v>
      </c>
      <c r="GT57" s="433">
        <v>0.0</v>
      </c>
      <c r="GU57" s="433">
        <v>0.0</v>
      </c>
      <c r="GV57" s="433">
        <v>1.0</v>
      </c>
      <c r="GW57" s="433">
        <v>3.0</v>
      </c>
      <c r="GX57" s="433">
        <v>1.0</v>
      </c>
      <c r="GY57" s="433">
        <v>2.0</v>
      </c>
      <c r="GZ57" s="433">
        <v>4.0</v>
      </c>
      <c r="HA57" s="433">
        <v>2.0</v>
      </c>
      <c r="HB57" s="433">
        <v>6.0</v>
      </c>
      <c r="HC57" s="433">
        <v>7.0</v>
      </c>
      <c r="HD57" s="433">
        <v>2.0</v>
      </c>
      <c r="HE57" s="433">
        <v>1.0</v>
      </c>
      <c r="HF57" s="433">
        <v>3.0</v>
      </c>
      <c r="HG57" s="433">
        <v>2.0</v>
      </c>
      <c r="HH57" s="433">
        <v>4.0</v>
      </c>
      <c r="HI57" s="433">
        <v>5.0</v>
      </c>
      <c r="HJ57" s="433">
        <v>8.0</v>
      </c>
      <c r="HK57" s="433">
        <v>7.0</v>
      </c>
      <c r="HL57" s="433">
        <v>1.0</v>
      </c>
      <c r="HM57" s="433">
        <v>5.0</v>
      </c>
      <c r="HN57" s="479">
        <v>3.0</v>
      </c>
      <c r="HO57" s="433">
        <v>3.0</v>
      </c>
      <c r="HP57" s="433">
        <v>2.0</v>
      </c>
      <c r="HQ57" s="433">
        <v>5.0</v>
      </c>
      <c r="HR57" s="433">
        <v>11.0</v>
      </c>
      <c r="HS57" s="480">
        <f t="shared" si="23"/>
        <v>142</v>
      </c>
      <c r="HT57" s="481"/>
      <c r="HU57" s="412"/>
      <c r="HV57" s="412"/>
      <c r="HW57" s="412"/>
      <c r="HX57" s="412"/>
      <c r="HY57" s="412"/>
      <c r="HZ57" s="412"/>
      <c r="IA57" s="412"/>
      <c r="IB57" s="412"/>
      <c r="IC57" s="412"/>
    </row>
    <row r="58">
      <c r="A58" s="474" t="s">
        <v>87</v>
      </c>
      <c r="B58" s="475">
        <v>0.0</v>
      </c>
      <c r="C58" s="475">
        <v>0.0</v>
      </c>
      <c r="D58" s="475">
        <v>0.0</v>
      </c>
      <c r="E58" s="475">
        <v>0.0</v>
      </c>
      <c r="F58" s="475">
        <v>0.0</v>
      </c>
      <c r="G58" s="475">
        <v>0.0</v>
      </c>
      <c r="H58" s="475">
        <v>0.0</v>
      </c>
      <c r="I58" s="475">
        <v>0.0</v>
      </c>
      <c r="J58" s="475">
        <v>0.0</v>
      </c>
      <c r="K58" s="476">
        <v>1.0</v>
      </c>
      <c r="L58" s="433">
        <v>0.0</v>
      </c>
      <c r="M58" s="433">
        <v>0.0</v>
      </c>
      <c r="N58" s="433">
        <v>0.0</v>
      </c>
      <c r="O58" s="477">
        <v>1.0</v>
      </c>
      <c r="P58" s="433">
        <v>0.0</v>
      </c>
      <c r="Q58" s="433">
        <v>0.0</v>
      </c>
      <c r="R58" s="433">
        <v>0.0</v>
      </c>
      <c r="S58" s="433">
        <v>0.0</v>
      </c>
      <c r="T58" s="433">
        <v>0.0</v>
      </c>
      <c r="U58" s="433">
        <v>0.0</v>
      </c>
      <c r="V58" s="433">
        <v>0.0</v>
      </c>
      <c r="W58" s="477">
        <v>2.0</v>
      </c>
      <c r="X58" s="433">
        <v>0.0</v>
      </c>
      <c r="Y58" s="433">
        <v>0.0</v>
      </c>
      <c r="Z58" s="433">
        <v>0.0</v>
      </c>
      <c r="AA58" s="433">
        <v>0.0</v>
      </c>
      <c r="AB58" s="433">
        <v>0.0</v>
      </c>
      <c r="AC58" s="433">
        <v>0.0</v>
      </c>
      <c r="AD58" s="433">
        <v>0.0</v>
      </c>
      <c r="AE58" s="477">
        <v>2.0</v>
      </c>
      <c r="AF58" s="433">
        <v>0.0</v>
      </c>
      <c r="AG58" s="433">
        <v>0.0</v>
      </c>
      <c r="AH58" s="477">
        <v>4.0</v>
      </c>
      <c r="AI58" s="477">
        <v>3.0</v>
      </c>
      <c r="AJ58" s="477">
        <v>1.0</v>
      </c>
      <c r="AK58" s="477">
        <v>1.0</v>
      </c>
      <c r="AL58" s="477">
        <v>3.0</v>
      </c>
      <c r="AM58" s="477">
        <v>2.0</v>
      </c>
      <c r="AN58" s="477">
        <v>2.0</v>
      </c>
      <c r="AO58" s="433">
        <v>1.0</v>
      </c>
      <c r="AP58" s="433">
        <v>1.0</v>
      </c>
      <c r="AQ58" s="433">
        <v>1.0</v>
      </c>
      <c r="AR58" s="433">
        <v>0.0</v>
      </c>
      <c r="AS58" s="433">
        <v>3.0</v>
      </c>
      <c r="AT58" s="433">
        <v>2.0</v>
      </c>
      <c r="AU58" s="433">
        <v>0.0</v>
      </c>
      <c r="AV58" s="433">
        <v>0.0</v>
      </c>
      <c r="AW58" s="433">
        <v>3.0</v>
      </c>
      <c r="AX58" s="433">
        <v>0.0</v>
      </c>
      <c r="AY58" s="433">
        <v>3.0</v>
      </c>
      <c r="AZ58" s="433">
        <v>0.0</v>
      </c>
      <c r="BA58" s="433">
        <v>1.0</v>
      </c>
      <c r="BB58" s="433">
        <v>3.0</v>
      </c>
      <c r="BC58" s="433">
        <v>1.0</v>
      </c>
      <c r="BD58" s="433">
        <v>0.0</v>
      </c>
      <c r="BE58" s="433">
        <v>3.0</v>
      </c>
      <c r="BF58" s="433">
        <v>3.0</v>
      </c>
      <c r="BG58" s="433">
        <v>1.0</v>
      </c>
      <c r="BH58" s="433">
        <v>0.0</v>
      </c>
      <c r="BI58" s="433">
        <v>1.0</v>
      </c>
      <c r="BJ58" s="433">
        <v>3.0</v>
      </c>
      <c r="BK58" s="433">
        <v>1.0</v>
      </c>
      <c r="BL58" s="433">
        <v>4.0</v>
      </c>
      <c r="BM58" s="433">
        <v>0.0</v>
      </c>
      <c r="BN58" s="433">
        <v>2.0</v>
      </c>
      <c r="BO58" s="433">
        <v>7.0</v>
      </c>
      <c r="BP58" s="433">
        <v>1.0</v>
      </c>
      <c r="BQ58" s="433">
        <v>0.0</v>
      </c>
      <c r="BR58" s="433">
        <v>5.0</v>
      </c>
      <c r="BS58" s="433">
        <v>6.0</v>
      </c>
      <c r="BT58" s="433">
        <v>1.0</v>
      </c>
      <c r="BU58" s="433">
        <v>3.0</v>
      </c>
      <c r="BV58" s="433">
        <v>7.0</v>
      </c>
      <c r="BW58" s="433">
        <v>0.0</v>
      </c>
      <c r="BX58" s="433">
        <v>0.0</v>
      </c>
      <c r="BY58" s="433">
        <v>2.0</v>
      </c>
      <c r="BZ58" s="433">
        <v>2.0</v>
      </c>
      <c r="CA58" s="433">
        <v>1.0</v>
      </c>
      <c r="CB58" s="433">
        <v>0.0</v>
      </c>
      <c r="CC58" s="433">
        <v>2.0</v>
      </c>
      <c r="CD58" s="433">
        <v>0.0</v>
      </c>
      <c r="CE58" s="433">
        <v>0.0</v>
      </c>
      <c r="CF58" s="433">
        <v>2.0</v>
      </c>
      <c r="CG58" s="433">
        <v>3.0</v>
      </c>
      <c r="CH58" s="433">
        <v>0.0</v>
      </c>
      <c r="CI58" s="433">
        <v>1.0</v>
      </c>
      <c r="CJ58" s="433">
        <v>0.0</v>
      </c>
      <c r="CK58" s="433">
        <v>2.0</v>
      </c>
      <c r="CL58" s="433">
        <v>0.0</v>
      </c>
      <c r="CM58" s="433">
        <v>1.0</v>
      </c>
      <c r="CN58" s="433">
        <v>0.0</v>
      </c>
      <c r="CO58" s="433">
        <v>7.0</v>
      </c>
      <c r="CP58" s="433">
        <v>0.0</v>
      </c>
      <c r="CQ58" s="433">
        <v>5.0</v>
      </c>
      <c r="CR58" s="433">
        <v>0.0</v>
      </c>
      <c r="CS58" s="433">
        <v>0.0</v>
      </c>
      <c r="CT58" s="433">
        <v>3.0</v>
      </c>
      <c r="CU58" s="433">
        <v>2.0</v>
      </c>
      <c r="CV58" s="433">
        <v>2.0</v>
      </c>
      <c r="CW58" s="433">
        <v>0.0</v>
      </c>
      <c r="CX58" s="433">
        <v>0.0</v>
      </c>
      <c r="CY58" s="433">
        <v>1.0</v>
      </c>
      <c r="CZ58" s="433">
        <v>0.0</v>
      </c>
      <c r="DA58" s="433">
        <v>1.0</v>
      </c>
      <c r="DB58" s="433">
        <v>3.0</v>
      </c>
      <c r="DC58" s="433">
        <v>0.0</v>
      </c>
      <c r="DD58" s="433">
        <v>4.0</v>
      </c>
      <c r="DE58" s="433">
        <v>2.0</v>
      </c>
      <c r="DF58" s="433">
        <v>1.0</v>
      </c>
      <c r="DG58" s="433">
        <v>0.0</v>
      </c>
      <c r="DH58" s="433">
        <v>0.0</v>
      </c>
      <c r="DI58" s="433">
        <v>1.0</v>
      </c>
      <c r="DJ58" s="433">
        <v>0.0</v>
      </c>
      <c r="DK58" s="433">
        <v>1.0</v>
      </c>
      <c r="DL58" s="433">
        <v>1.0</v>
      </c>
      <c r="DM58" s="433">
        <v>0.0</v>
      </c>
      <c r="DN58" s="433">
        <v>0.0</v>
      </c>
      <c r="DO58" s="433">
        <v>0.0</v>
      </c>
      <c r="DP58" s="433">
        <v>4.0</v>
      </c>
      <c r="DQ58" s="433">
        <v>0.0</v>
      </c>
      <c r="DR58" s="433">
        <v>6.0</v>
      </c>
      <c r="DS58" s="433">
        <v>0.0</v>
      </c>
      <c r="DT58" s="433">
        <v>0.0</v>
      </c>
      <c r="DU58" s="433">
        <v>0.0</v>
      </c>
      <c r="DV58" s="433">
        <v>0.0</v>
      </c>
      <c r="DW58" s="433">
        <v>0.0</v>
      </c>
      <c r="DX58" s="433">
        <v>1.0</v>
      </c>
      <c r="DY58" s="433">
        <v>0.0</v>
      </c>
      <c r="DZ58" s="433">
        <v>0.0</v>
      </c>
      <c r="EA58" s="433">
        <v>0.0</v>
      </c>
      <c r="EB58" s="433">
        <v>0.0</v>
      </c>
      <c r="EC58" s="433">
        <v>0.0</v>
      </c>
      <c r="ED58" s="433">
        <v>1.0</v>
      </c>
      <c r="EE58" s="433">
        <v>1.0</v>
      </c>
      <c r="EF58" s="433">
        <v>0.0</v>
      </c>
      <c r="EG58" s="433">
        <v>0.0</v>
      </c>
      <c r="EH58" s="433">
        <v>0.0</v>
      </c>
      <c r="EI58" s="433">
        <v>0.0</v>
      </c>
      <c r="EJ58" s="433">
        <v>0.0</v>
      </c>
      <c r="EK58" s="433">
        <v>0.0</v>
      </c>
      <c r="EL58" s="433">
        <v>0.0</v>
      </c>
      <c r="EM58" s="433">
        <v>0.0</v>
      </c>
      <c r="EN58" s="433">
        <v>0.0</v>
      </c>
      <c r="EO58" s="433">
        <v>0.0</v>
      </c>
      <c r="EP58" s="433">
        <v>1.0</v>
      </c>
      <c r="EQ58" s="433">
        <v>0.0</v>
      </c>
      <c r="ER58" s="433">
        <v>0.0</v>
      </c>
      <c r="ES58" s="433">
        <v>3.0</v>
      </c>
      <c r="ET58" s="433">
        <v>0.0</v>
      </c>
      <c r="EU58" s="433">
        <v>0.0</v>
      </c>
      <c r="EV58" s="433">
        <v>0.0</v>
      </c>
      <c r="EW58" s="433">
        <v>2.0</v>
      </c>
      <c r="EX58" s="433">
        <v>0.0</v>
      </c>
      <c r="EY58" s="433">
        <v>0.0</v>
      </c>
      <c r="EZ58" s="433">
        <v>1.0</v>
      </c>
      <c r="FA58" s="433">
        <v>1.0</v>
      </c>
      <c r="FB58" s="433">
        <v>1.0</v>
      </c>
      <c r="FC58" s="433">
        <v>1.0</v>
      </c>
      <c r="FD58" s="433">
        <v>0.0</v>
      </c>
      <c r="FE58" s="433">
        <v>0.0</v>
      </c>
      <c r="FF58" s="433">
        <v>1.0</v>
      </c>
      <c r="FG58" s="433">
        <v>0.0</v>
      </c>
      <c r="FH58" s="433">
        <v>0.0</v>
      </c>
      <c r="FI58" s="433">
        <v>1.0</v>
      </c>
      <c r="FJ58" s="433">
        <v>0.0</v>
      </c>
      <c r="FK58" s="433">
        <v>0.0</v>
      </c>
      <c r="FL58" s="433">
        <v>0.0</v>
      </c>
      <c r="FM58" s="433">
        <v>0.0</v>
      </c>
      <c r="FN58" s="433">
        <v>0.0</v>
      </c>
      <c r="FO58" s="433">
        <v>1.0</v>
      </c>
      <c r="FP58" s="433">
        <v>1.0</v>
      </c>
      <c r="FQ58" s="433">
        <v>0.0</v>
      </c>
      <c r="FR58" s="433">
        <v>0.0</v>
      </c>
      <c r="FS58" s="433">
        <v>0.0</v>
      </c>
      <c r="FT58" s="433">
        <v>1.0</v>
      </c>
      <c r="FU58" s="433">
        <v>2.0</v>
      </c>
      <c r="FV58" s="433">
        <v>2.0</v>
      </c>
      <c r="FW58" s="433">
        <v>0.0</v>
      </c>
      <c r="FX58" s="433">
        <v>0.0</v>
      </c>
      <c r="FY58" s="433">
        <v>0.0</v>
      </c>
      <c r="FZ58" s="433">
        <v>0.0</v>
      </c>
      <c r="GA58" s="433">
        <v>2.0</v>
      </c>
      <c r="GB58" s="433">
        <v>0.0</v>
      </c>
      <c r="GC58" s="433">
        <v>0.0</v>
      </c>
      <c r="GD58" s="433">
        <v>0.0</v>
      </c>
      <c r="GE58" s="433">
        <v>0.0</v>
      </c>
      <c r="GF58" s="433">
        <v>0.0</v>
      </c>
      <c r="GG58" s="433">
        <v>0.0</v>
      </c>
      <c r="GH58" s="433">
        <v>0.0</v>
      </c>
      <c r="GI58" s="433">
        <v>0.0</v>
      </c>
      <c r="GJ58" s="433">
        <v>1.0</v>
      </c>
      <c r="GK58" s="433">
        <v>0.0</v>
      </c>
      <c r="GL58" s="433">
        <v>2.0</v>
      </c>
      <c r="GM58" s="433">
        <v>0.0</v>
      </c>
      <c r="GN58" s="433">
        <v>1.0</v>
      </c>
      <c r="GO58" s="433">
        <v>0.0</v>
      </c>
      <c r="GP58" s="433">
        <v>0.0</v>
      </c>
      <c r="GQ58" s="433">
        <v>0.0</v>
      </c>
      <c r="GR58" s="433">
        <v>1.0</v>
      </c>
      <c r="GS58" s="433">
        <v>0.0</v>
      </c>
      <c r="GT58" s="433">
        <v>0.0</v>
      </c>
      <c r="GU58" s="433">
        <v>0.0</v>
      </c>
      <c r="GV58" s="433">
        <v>0.0</v>
      </c>
      <c r="GW58" s="433">
        <v>0.0</v>
      </c>
      <c r="GX58" s="433">
        <v>0.0</v>
      </c>
      <c r="GY58" s="433">
        <v>0.0</v>
      </c>
      <c r="GZ58" s="433">
        <v>3.0</v>
      </c>
      <c r="HA58" s="433">
        <v>0.0</v>
      </c>
      <c r="HB58" s="433">
        <v>0.0</v>
      </c>
      <c r="HC58" s="433">
        <v>1.0</v>
      </c>
      <c r="HD58" s="433">
        <v>3.0</v>
      </c>
      <c r="HE58" s="433">
        <v>1.0</v>
      </c>
      <c r="HF58" s="433">
        <v>1.0</v>
      </c>
      <c r="HG58" s="433">
        <v>2.0</v>
      </c>
      <c r="HH58" s="433">
        <v>0.0</v>
      </c>
      <c r="HI58" s="433">
        <v>0.0</v>
      </c>
      <c r="HJ58" s="433">
        <v>0.0</v>
      </c>
      <c r="HK58" s="433">
        <v>1.0</v>
      </c>
      <c r="HL58" s="433">
        <v>7.0</v>
      </c>
      <c r="HM58" s="433">
        <v>3.0</v>
      </c>
      <c r="HN58" s="479">
        <v>1.0</v>
      </c>
      <c r="HO58" s="433">
        <v>0.0</v>
      </c>
      <c r="HP58" s="433">
        <v>0.0</v>
      </c>
      <c r="HQ58" s="433">
        <v>3.0</v>
      </c>
      <c r="HR58" s="433">
        <v>0.0</v>
      </c>
      <c r="HS58" s="480">
        <f t="shared" si="23"/>
        <v>204</v>
      </c>
      <c r="HT58" s="481"/>
      <c r="HU58" s="412"/>
      <c r="HV58" s="412"/>
      <c r="HW58" s="412"/>
      <c r="HX58" s="412"/>
      <c r="HY58" s="412"/>
      <c r="HZ58" s="412"/>
      <c r="IA58" s="412"/>
      <c r="IB58" s="412"/>
      <c r="IC58" s="412"/>
    </row>
    <row r="59">
      <c r="A59" s="474" t="s">
        <v>88</v>
      </c>
      <c r="B59" s="475">
        <v>0.0</v>
      </c>
      <c r="C59" s="475">
        <v>0.0</v>
      </c>
      <c r="D59" s="475">
        <v>0.0</v>
      </c>
      <c r="E59" s="475">
        <v>0.0</v>
      </c>
      <c r="F59" s="475">
        <v>0.0</v>
      </c>
      <c r="G59" s="475">
        <v>0.0</v>
      </c>
      <c r="H59" s="475">
        <v>0.0</v>
      </c>
      <c r="I59" s="475">
        <v>0.0</v>
      </c>
      <c r="J59" s="475">
        <v>0.0</v>
      </c>
      <c r="K59" s="475">
        <v>0.0</v>
      </c>
      <c r="L59" s="475">
        <v>0.0</v>
      </c>
      <c r="M59" s="475">
        <v>0.0</v>
      </c>
      <c r="N59" s="476">
        <v>1.0</v>
      </c>
      <c r="O59" s="433">
        <v>0.0</v>
      </c>
      <c r="P59" s="433">
        <v>0.0</v>
      </c>
      <c r="Q59" s="433">
        <v>0.0</v>
      </c>
      <c r="R59" s="433">
        <v>0.0</v>
      </c>
      <c r="S59" s="433">
        <v>0.0</v>
      </c>
      <c r="T59" s="433">
        <v>0.0</v>
      </c>
      <c r="U59" s="433">
        <v>0.0</v>
      </c>
      <c r="V59" s="433">
        <v>0.0</v>
      </c>
      <c r="W59" s="433">
        <v>0.0</v>
      </c>
      <c r="X59" s="433">
        <v>0.0</v>
      </c>
      <c r="Y59" s="433">
        <v>0.0</v>
      </c>
      <c r="Z59" s="433">
        <v>0.0</v>
      </c>
      <c r="AA59" s="433">
        <v>0.0</v>
      </c>
      <c r="AB59" s="477">
        <v>2.0</v>
      </c>
      <c r="AC59" s="433">
        <v>0.0</v>
      </c>
      <c r="AD59" s="433">
        <v>0.0</v>
      </c>
      <c r="AE59" s="477">
        <v>1.0</v>
      </c>
      <c r="AF59" s="433">
        <v>0.0</v>
      </c>
      <c r="AG59" s="433">
        <v>0.0</v>
      </c>
      <c r="AH59" s="477">
        <v>1.0</v>
      </c>
      <c r="AI59" s="477">
        <v>1.0</v>
      </c>
      <c r="AJ59" s="477">
        <v>1.0</v>
      </c>
      <c r="AK59" s="477">
        <v>2.0</v>
      </c>
      <c r="AL59" s="477">
        <v>1.0</v>
      </c>
      <c r="AM59" s="433">
        <v>0.0</v>
      </c>
      <c r="AN59" s="477">
        <v>1.0</v>
      </c>
      <c r="AO59" s="433">
        <v>0.0</v>
      </c>
      <c r="AP59" s="433">
        <v>2.0</v>
      </c>
      <c r="AQ59" s="433">
        <v>0.0</v>
      </c>
      <c r="AR59" s="433">
        <v>1.0</v>
      </c>
      <c r="AS59" s="433">
        <v>1.0</v>
      </c>
      <c r="AT59" s="433">
        <v>0.0</v>
      </c>
      <c r="AU59" s="433">
        <v>0.0</v>
      </c>
      <c r="AV59" s="433">
        <v>1.0</v>
      </c>
      <c r="AW59" s="433">
        <v>0.0</v>
      </c>
      <c r="AX59" s="433">
        <v>0.0</v>
      </c>
      <c r="AY59" s="433">
        <v>0.0</v>
      </c>
      <c r="AZ59" s="433">
        <v>0.0</v>
      </c>
      <c r="BA59" s="433">
        <v>0.0</v>
      </c>
      <c r="BB59" s="433">
        <v>0.0</v>
      </c>
      <c r="BC59" s="433">
        <v>0.0</v>
      </c>
      <c r="BD59" s="433">
        <v>2.0</v>
      </c>
      <c r="BE59" s="433">
        <v>1.0</v>
      </c>
      <c r="BF59" s="433">
        <v>4.0</v>
      </c>
      <c r="BG59" s="433">
        <v>0.0</v>
      </c>
      <c r="BH59" s="433">
        <v>0.0</v>
      </c>
      <c r="BI59" s="433">
        <v>0.0</v>
      </c>
      <c r="BJ59" s="433">
        <v>1.0</v>
      </c>
      <c r="BK59" s="433">
        <v>0.0</v>
      </c>
      <c r="BL59" s="433">
        <v>0.0</v>
      </c>
      <c r="BM59" s="433">
        <v>1.0</v>
      </c>
      <c r="BN59" s="433">
        <v>2.0</v>
      </c>
      <c r="BO59" s="433">
        <v>0.0</v>
      </c>
      <c r="BP59" s="433">
        <v>0.0</v>
      </c>
      <c r="BQ59" s="433">
        <v>1.0</v>
      </c>
      <c r="BR59" s="433">
        <v>1.0</v>
      </c>
      <c r="BS59" s="433">
        <v>0.0</v>
      </c>
      <c r="BT59" s="433">
        <v>0.0</v>
      </c>
      <c r="BU59" s="433">
        <v>1.0</v>
      </c>
      <c r="BV59" s="433">
        <v>1.0</v>
      </c>
      <c r="BW59" s="433">
        <v>0.0</v>
      </c>
      <c r="BX59" s="433">
        <v>0.0</v>
      </c>
      <c r="BY59" s="433">
        <v>3.0</v>
      </c>
      <c r="BZ59" s="433">
        <v>0.0</v>
      </c>
      <c r="CA59" s="433">
        <v>0.0</v>
      </c>
      <c r="CB59" s="433">
        <v>0.0</v>
      </c>
      <c r="CC59" s="433">
        <v>0.0</v>
      </c>
      <c r="CD59" s="433">
        <v>1.0</v>
      </c>
      <c r="CE59" s="433">
        <v>0.0</v>
      </c>
      <c r="CF59" s="433">
        <v>0.0</v>
      </c>
      <c r="CG59" s="433">
        <v>0.0</v>
      </c>
      <c r="CH59" s="433">
        <v>0.0</v>
      </c>
      <c r="CI59" s="433">
        <v>0.0</v>
      </c>
      <c r="CJ59" s="433">
        <v>0.0</v>
      </c>
      <c r="CK59" s="433">
        <v>0.0</v>
      </c>
      <c r="CL59" s="433">
        <v>0.0</v>
      </c>
      <c r="CM59" s="433">
        <v>0.0</v>
      </c>
      <c r="CN59" s="433">
        <v>0.0</v>
      </c>
      <c r="CO59" s="433">
        <v>1.0</v>
      </c>
      <c r="CP59" s="433">
        <v>0.0</v>
      </c>
      <c r="CQ59" s="433">
        <v>0.0</v>
      </c>
      <c r="CR59" s="433">
        <v>1.0</v>
      </c>
      <c r="CS59" s="433">
        <v>0.0</v>
      </c>
      <c r="CT59" s="433">
        <v>1.0</v>
      </c>
      <c r="CU59" s="433">
        <v>0.0</v>
      </c>
      <c r="CV59" s="433">
        <v>0.0</v>
      </c>
      <c r="CW59" s="433">
        <v>0.0</v>
      </c>
      <c r="CX59" s="433">
        <v>0.0</v>
      </c>
      <c r="CY59" s="433">
        <v>0.0</v>
      </c>
      <c r="CZ59" s="433">
        <v>2.0</v>
      </c>
      <c r="DA59" s="433">
        <v>0.0</v>
      </c>
      <c r="DB59" s="433">
        <v>0.0</v>
      </c>
      <c r="DC59" s="433">
        <v>0.0</v>
      </c>
      <c r="DD59" s="433">
        <v>2.0</v>
      </c>
      <c r="DE59" s="433">
        <v>3.0</v>
      </c>
      <c r="DF59" s="433">
        <v>1.0</v>
      </c>
      <c r="DG59" s="433">
        <v>1.0</v>
      </c>
      <c r="DH59" s="433">
        <v>0.0</v>
      </c>
      <c r="DI59" s="433">
        <v>1.0</v>
      </c>
      <c r="DJ59" s="433">
        <v>2.0</v>
      </c>
      <c r="DK59" s="433">
        <v>0.0</v>
      </c>
      <c r="DL59" s="433">
        <v>0.0</v>
      </c>
      <c r="DM59" s="433">
        <v>0.0</v>
      </c>
      <c r="DN59" s="433">
        <v>0.0</v>
      </c>
      <c r="DO59" s="433">
        <v>0.0</v>
      </c>
      <c r="DP59" s="433">
        <v>0.0</v>
      </c>
      <c r="DQ59" s="433">
        <v>0.0</v>
      </c>
      <c r="DR59" s="433">
        <v>1.0</v>
      </c>
      <c r="DS59" s="433">
        <v>0.0</v>
      </c>
      <c r="DT59" s="433">
        <v>0.0</v>
      </c>
      <c r="DU59" s="433">
        <v>1.0</v>
      </c>
      <c r="DV59" s="433">
        <v>3.0</v>
      </c>
      <c r="DW59" s="433">
        <v>0.0</v>
      </c>
      <c r="DX59" s="433">
        <v>0.0</v>
      </c>
      <c r="DY59" s="433">
        <v>0.0</v>
      </c>
      <c r="DZ59" s="433">
        <v>0.0</v>
      </c>
      <c r="EA59" s="433">
        <v>0.0</v>
      </c>
      <c r="EB59" s="433">
        <v>0.0</v>
      </c>
      <c r="EC59" s="433">
        <v>0.0</v>
      </c>
      <c r="ED59" s="433">
        <v>0.0</v>
      </c>
      <c r="EE59" s="433">
        <v>0.0</v>
      </c>
      <c r="EF59" s="433">
        <v>0.0</v>
      </c>
      <c r="EG59" s="433">
        <v>0.0</v>
      </c>
      <c r="EH59" s="433">
        <v>1.0</v>
      </c>
      <c r="EI59" s="433">
        <v>0.0</v>
      </c>
      <c r="EJ59" s="433">
        <v>0.0</v>
      </c>
      <c r="EK59" s="486">
        <v>0.0</v>
      </c>
      <c r="EL59" s="433">
        <v>0.0</v>
      </c>
      <c r="EM59" s="433">
        <v>1.0</v>
      </c>
      <c r="EN59" s="433">
        <v>0.0</v>
      </c>
      <c r="EO59" s="433">
        <v>0.0</v>
      </c>
      <c r="EP59" s="433">
        <v>1.0</v>
      </c>
      <c r="EQ59" s="433">
        <v>1.0</v>
      </c>
      <c r="ER59" s="433">
        <v>0.0</v>
      </c>
      <c r="ES59" s="433">
        <v>1.0</v>
      </c>
      <c r="ET59" s="433">
        <v>0.0</v>
      </c>
      <c r="EU59" s="433">
        <v>0.0</v>
      </c>
      <c r="EV59" s="433">
        <v>0.0</v>
      </c>
      <c r="EW59" s="433">
        <v>0.0</v>
      </c>
      <c r="EX59" s="433">
        <v>0.0</v>
      </c>
      <c r="EY59" s="433">
        <v>2.0</v>
      </c>
      <c r="EZ59" s="433">
        <v>1.0</v>
      </c>
      <c r="FA59" s="433">
        <v>4.0</v>
      </c>
      <c r="FB59" s="433">
        <v>1.0</v>
      </c>
      <c r="FC59" s="433">
        <v>1.0</v>
      </c>
      <c r="FD59" s="433">
        <v>1.0</v>
      </c>
      <c r="FE59" s="433">
        <v>1.0</v>
      </c>
      <c r="FF59" s="433">
        <v>1.0</v>
      </c>
      <c r="FG59" s="433">
        <v>0.0</v>
      </c>
      <c r="FH59" s="433">
        <v>1.0</v>
      </c>
      <c r="FI59" s="433">
        <v>1.0</v>
      </c>
      <c r="FJ59" s="433">
        <v>1.0</v>
      </c>
      <c r="FK59" s="433">
        <v>0.0</v>
      </c>
      <c r="FL59" s="433">
        <v>0.0</v>
      </c>
      <c r="FM59" s="433">
        <v>0.0</v>
      </c>
      <c r="FN59" s="433">
        <v>1.0</v>
      </c>
      <c r="FO59" s="433">
        <v>1.0</v>
      </c>
      <c r="FP59" s="433">
        <v>1.0</v>
      </c>
      <c r="FQ59" s="433">
        <v>1.0</v>
      </c>
      <c r="FR59" s="433">
        <v>0.0</v>
      </c>
      <c r="FS59" s="433">
        <v>0.0</v>
      </c>
      <c r="FT59" s="433">
        <v>0.0</v>
      </c>
      <c r="FU59" s="433">
        <v>0.0</v>
      </c>
      <c r="FV59" s="433">
        <v>2.0</v>
      </c>
      <c r="FW59" s="433">
        <v>0.0</v>
      </c>
      <c r="FX59" s="433">
        <v>1.0</v>
      </c>
      <c r="FY59" s="433">
        <v>0.0</v>
      </c>
      <c r="FZ59" s="433">
        <v>0.0</v>
      </c>
      <c r="GA59" s="433">
        <v>0.0</v>
      </c>
      <c r="GB59" s="433">
        <v>2.0</v>
      </c>
      <c r="GC59" s="433">
        <v>2.0</v>
      </c>
      <c r="GD59" s="433">
        <v>0.0</v>
      </c>
      <c r="GE59" s="433">
        <v>2.0</v>
      </c>
      <c r="GF59" s="433">
        <v>1.0</v>
      </c>
      <c r="GG59" s="433">
        <v>1.0</v>
      </c>
      <c r="GH59" s="433">
        <v>2.0</v>
      </c>
      <c r="GI59" s="433">
        <v>1.0</v>
      </c>
      <c r="GJ59" s="433">
        <v>0.0</v>
      </c>
      <c r="GK59" s="433">
        <v>0.0</v>
      </c>
      <c r="GL59" s="433">
        <v>1.0</v>
      </c>
      <c r="GM59" s="433">
        <v>2.0</v>
      </c>
      <c r="GN59" s="433">
        <v>4.0</v>
      </c>
      <c r="GO59" s="433">
        <v>1.0</v>
      </c>
      <c r="GP59" s="433">
        <v>2.0</v>
      </c>
      <c r="GQ59" s="433">
        <v>1.0</v>
      </c>
      <c r="GR59" s="433">
        <v>4.0</v>
      </c>
      <c r="GS59" s="433">
        <v>0.0</v>
      </c>
      <c r="GT59" s="433">
        <v>3.0</v>
      </c>
      <c r="GU59" s="433">
        <v>0.0</v>
      </c>
      <c r="GV59" s="433">
        <v>3.0</v>
      </c>
      <c r="GW59" s="433">
        <v>2.0</v>
      </c>
      <c r="GX59" s="433">
        <v>5.0</v>
      </c>
      <c r="GY59" s="433">
        <v>0.0</v>
      </c>
      <c r="GZ59" s="433">
        <v>1.0</v>
      </c>
      <c r="HA59" s="433">
        <v>3.0</v>
      </c>
      <c r="HB59" s="433">
        <v>0.0</v>
      </c>
      <c r="HC59" s="433">
        <v>3.0</v>
      </c>
      <c r="HD59" s="433">
        <v>2.0</v>
      </c>
      <c r="HE59" s="433">
        <v>4.0</v>
      </c>
      <c r="HF59" s="433">
        <v>1.0</v>
      </c>
      <c r="HG59" s="433">
        <v>2.0</v>
      </c>
      <c r="HH59" s="433">
        <v>3.0</v>
      </c>
      <c r="HI59" s="433">
        <v>7.0</v>
      </c>
      <c r="HJ59" s="433">
        <v>7.0</v>
      </c>
      <c r="HK59" s="433">
        <v>7.0</v>
      </c>
      <c r="HL59" s="433">
        <v>8.0</v>
      </c>
      <c r="HM59" s="433">
        <v>0.0</v>
      </c>
      <c r="HN59" s="479">
        <v>3.0</v>
      </c>
      <c r="HO59" s="433">
        <v>4.0</v>
      </c>
      <c r="HP59" s="433">
        <v>8.0</v>
      </c>
      <c r="HQ59" s="433">
        <v>7.0</v>
      </c>
      <c r="HR59" s="433">
        <v>14.0</v>
      </c>
      <c r="HS59" s="480">
        <f t="shared" si="23"/>
        <v>205</v>
      </c>
      <c r="HT59" s="481"/>
      <c r="HU59" s="412"/>
      <c r="HV59" s="412"/>
      <c r="HW59" s="412"/>
      <c r="HX59" s="412"/>
      <c r="HY59" s="412"/>
      <c r="HZ59" s="412"/>
      <c r="IA59" s="412"/>
      <c r="IB59" s="412"/>
      <c r="IC59" s="412"/>
    </row>
    <row r="60">
      <c r="A60" s="474" t="s">
        <v>89</v>
      </c>
      <c r="B60" s="475">
        <v>0.0</v>
      </c>
      <c r="C60" s="475">
        <v>0.0</v>
      </c>
      <c r="D60" s="475">
        <v>0.0</v>
      </c>
      <c r="E60" s="475">
        <v>0.0</v>
      </c>
      <c r="F60" s="475">
        <v>0.0</v>
      </c>
      <c r="G60" s="475">
        <v>0.0</v>
      </c>
      <c r="H60" s="475">
        <v>0.0</v>
      </c>
      <c r="I60" s="475">
        <v>0.0</v>
      </c>
      <c r="J60" s="475">
        <v>0.0</v>
      </c>
      <c r="K60" s="475">
        <v>0.0</v>
      </c>
      <c r="L60" s="475">
        <v>0.0</v>
      </c>
      <c r="M60" s="475">
        <v>0.0</v>
      </c>
      <c r="N60" s="475">
        <v>0.0</v>
      </c>
      <c r="O60" s="475">
        <v>0.0</v>
      </c>
      <c r="P60" s="475">
        <v>0.0</v>
      </c>
      <c r="Q60" s="475">
        <v>0.0</v>
      </c>
      <c r="R60" s="475">
        <v>0.0</v>
      </c>
      <c r="S60" s="475">
        <v>0.0</v>
      </c>
      <c r="T60" s="475">
        <v>0.0</v>
      </c>
      <c r="U60" s="475">
        <v>0.0</v>
      </c>
      <c r="V60" s="475">
        <v>0.0</v>
      </c>
      <c r="W60" s="475">
        <v>0.0</v>
      </c>
      <c r="X60" s="475">
        <v>0.0</v>
      </c>
      <c r="Y60" s="475">
        <v>0.0</v>
      </c>
      <c r="Z60" s="475">
        <v>0.0</v>
      </c>
      <c r="AA60" s="475">
        <v>0.0</v>
      </c>
      <c r="AB60" s="475">
        <v>0.0</v>
      </c>
      <c r="AC60" s="475">
        <v>0.0</v>
      </c>
      <c r="AD60" s="475">
        <v>0.0</v>
      </c>
      <c r="AE60" s="475">
        <v>0.0</v>
      </c>
      <c r="AF60" s="476">
        <v>1.0</v>
      </c>
      <c r="AG60" s="433">
        <v>0.0</v>
      </c>
      <c r="AH60" s="433">
        <v>0.0</v>
      </c>
      <c r="AI60" s="433">
        <v>0.0</v>
      </c>
      <c r="AJ60" s="433">
        <v>0.0</v>
      </c>
      <c r="AK60" s="477">
        <v>4.0</v>
      </c>
      <c r="AL60" s="477">
        <v>1.0</v>
      </c>
      <c r="AM60" s="477">
        <v>1.0</v>
      </c>
      <c r="AN60" s="433">
        <v>0.0</v>
      </c>
      <c r="AO60" s="433">
        <v>0.0</v>
      </c>
      <c r="AP60" s="433">
        <v>0.0</v>
      </c>
      <c r="AQ60" s="433">
        <v>2.0</v>
      </c>
      <c r="AR60" s="433">
        <v>3.0</v>
      </c>
      <c r="AS60" s="433">
        <v>1.0</v>
      </c>
      <c r="AT60" s="433">
        <v>0.0</v>
      </c>
      <c r="AU60" s="433">
        <v>3.0</v>
      </c>
      <c r="AV60" s="433">
        <v>0.0</v>
      </c>
      <c r="AW60" s="433">
        <v>1.0</v>
      </c>
      <c r="AX60" s="433">
        <v>0.0</v>
      </c>
      <c r="AY60" s="433">
        <v>3.0</v>
      </c>
      <c r="AZ60" s="433">
        <v>0.0</v>
      </c>
      <c r="BA60" s="433">
        <v>4.0</v>
      </c>
      <c r="BB60" s="433">
        <v>2.0</v>
      </c>
      <c r="BC60" s="433">
        <v>0.0</v>
      </c>
      <c r="BD60" s="433">
        <v>0.0</v>
      </c>
      <c r="BE60" s="433">
        <v>1.0</v>
      </c>
      <c r="BF60" s="433">
        <v>1.0</v>
      </c>
      <c r="BG60" s="433">
        <v>0.0</v>
      </c>
      <c r="BH60" s="433">
        <v>0.0</v>
      </c>
      <c r="BI60" s="433">
        <v>0.0</v>
      </c>
      <c r="BJ60" s="433">
        <v>1.0</v>
      </c>
      <c r="BK60" s="433">
        <v>0.0</v>
      </c>
      <c r="BL60" s="433">
        <v>1.0</v>
      </c>
      <c r="BM60" s="433">
        <v>0.0</v>
      </c>
      <c r="BN60" s="433">
        <v>1.0</v>
      </c>
      <c r="BO60" s="433">
        <v>1.0</v>
      </c>
      <c r="BP60" s="433">
        <v>0.0</v>
      </c>
      <c r="BQ60" s="433">
        <v>0.0</v>
      </c>
      <c r="BR60" s="433">
        <v>0.0</v>
      </c>
      <c r="BS60" s="433">
        <v>2.0</v>
      </c>
      <c r="BT60" s="433">
        <v>5.0</v>
      </c>
      <c r="BU60" s="433">
        <v>1.0</v>
      </c>
      <c r="BV60" s="433">
        <v>2.0</v>
      </c>
      <c r="BW60" s="433">
        <v>0.0</v>
      </c>
      <c r="BX60" s="433">
        <v>1.0</v>
      </c>
      <c r="BY60" s="433">
        <v>1.0</v>
      </c>
      <c r="BZ60" s="433">
        <v>0.0</v>
      </c>
      <c r="CA60" s="433">
        <v>0.0</v>
      </c>
      <c r="CB60" s="433">
        <v>0.0</v>
      </c>
      <c r="CC60" s="433">
        <v>1.0</v>
      </c>
      <c r="CD60" s="433">
        <v>0.0</v>
      </c>
      <c r="CE60" s="433">
        <v>0.0</v>
      </c>
      <c r="CF60" s="433">
        <v>1.0</v>
      </c>
      <c r="CG60" s="433">
        <v>0.0</v>
      </c>
      <c r="CH60" s="433">
        <v>0.0</v>
      </c>
      <c r="CI60" s="433">
        <v>0.0</v>
      </c>
      <c r="CJ60" s="433">
        <v>0.0</v>
      </c>
      <c r="CK60" s="433">
        <v>0.0</v>
      </c>
      <c r="CL60" s="433">
        <v>0.0</v>
      </c>
      <c r="CM60" s="433">
        <v>1.0</v>
      </c>
      <c r="CN60" s="433">
        <v>0.0</v>
      </c>
      <c r="CO60" s="433">
        <v>0.0</v>
      </c>
      <c r="CP60" s="433">
        <v>0.0</v>
      </c>
      <c r="CQ60" s="433">
        <v>0.0</v>
      </c>
      <c r="CR60" s="433">
        <v>0.0</v>
      </c>
      <c r="CS60" s="433">
        <v>0.0</v>
      </c>
      <c r="CT60" s="433">
        <v>0.0</v>
      </c>
      <c r="CU60" s="433">
        <v>0.0</v>
      </c>
      <c r="CV60" s="433">
        <v>0.0</v>
      </c>
      <c r="CW60" s="433">
        <v>0.0</v>
      </c>
      <c r="CX60" s="433">
        <v>0.0</v>
      </c>
      <c r="CY60" s="433">
        <v>2.0</v>
      </c>
      <c r="CZ60" s="433">
        <v>0.0</v>
      </c>
      <c r="DA60" s="433">
        <v>0.0</v>
      </c>
      <c r="DB60" s="433">
        <v>0.0</v>
      </c>
      <c r="DC60" s="433">
        <v>0.0</v>
      </c>
      <c r="DD60" s="433">
        <v>0.0</v>
      </c>
      <c r="DE60" s="433">
        <v>0.0</v>
      </c>
      <c r="DF60" s="433">
        <v>0.0</v>
      </c>
      <c r="DG60" s="433">
        <v>0.0</v>
      </c>
      <c r="DH60" s="433">
        <v>0.0</v>
      </c>
      <c r="DI60" s="433">
        <v>0.0</v>
      </c>
      <c r="DJ60" s="433">
        <v>0.0</v>
      </c>
      <c r="DK60" s="433">
        <v>0.0</v>
      </c>
      <c r="DL60" s="433">
        <v>0.0</v>
      </c>
      <c r="DM60" s="433">
        <v>0.0</v>
      </c>
      <c r="DN60" s="433">
        <v>0.0</v>
      </c>
      <c r="DO60" s="433">
        <v>0.0</v>
      </c>
      <c r="DP60" s="433">
        <v>0.0</v>
      </c>
      <c r="DQ60" s="433">
        <v>0.0</v>
      </c>
      <c r="DR60" s="433">
        <v>0.0</v>
      </c>
      <c r="DS60" s="433">
        <v>0.0</v>
      </c>
      <c r="DT60" s="433">
        <v>0.0</v>
      </c>
      <c r="DU60" s="433">
        <v>0.0</v>
      </c>
      <c r="DV60" s="433">
        <v>0.0</v>
      </c>
      <c r="DW60" s="433">
        <v>0.0</v>
      </c>
      <c r="DX60" s="433">
        <v>0.0</v>
      </c>
      <c r="DY60" s="433">
        <v>0.0</v>
      </c>
      <c r="DZ60" s="433">
        <v>0.0</v>
      </c>
      <c r="EA60" s="433">
        <v>0.0</v>
      </c>
      <c r="EB60" s="433">
        <v>0.0</v>
      </c>
      <c r="EC60" s="433">
        <v>0.0</v>
      </c>
      <c r="ED60" s="433">
        <v>0.0</v>
      </c>
      <c r="EE60" s="433">
        <v>0.0</v>
      </c>
      <c r="EF60" s="433">
        <v>0.0</v>
      </c>
      <c r="EG60" s="433">
        <v>0.0</v>
      </c>
      <c r="EH60" s="433">
        <v>0.0</v>
      </c>
      <c r="EI60" s="433">
        <v>0.0</v>
      </c>
      <c r="EJ60" s="433">
        <v>0.0</v>
      </c>
      <c r="EK60" s="433">
        <v>0.0</v>
      </c>
      <c r="EL60" s="433">
        <v>0.0</v>
      </c>
      <c r="EM60" s="433">
        <v>1.0</v>
      </c>
      <c r="EN60" s="433">
        <v>0.0</v>
      </c>
      <c r="EO60" s="433">
        <v>0.0</v>
      </c>
      <c r="EP60" s="433">
        <v>0.0</v>
      </c>
      <c r="EQ60" s="433">
        <v>0.0</v>
      </c>
      <c r="ER60" s="433">
        <v>0.0</v>
      </c>
      <c r="ES60" s="433">
        <v>0.0</v>
      </c>
      <c r="ET60" s="433">
        <v>0.0</v>
      </c>
      <c r="EU60" s="433">
        <v>0.0</v>
      </c>
      <c r="EV60" s="433">
        <v>0.0</v>
      </c>
      <c r="EW60" s="433">
        <v>0.0</v>
      </c>
      <c r="EX60" s="433">
        <v>0.0</v>
      </c>
      <c r="EY60" s="433">
        <v>0.0</v>
      </c>
      <c r="EZ60" s="433">
        <v>0.0</v>
      </c>
      <c r="FA60" s="433">
        <v>0.0</v>
      </c>
      <c r="FB60" s="433">
        <v>0.0</v>
      </c>
      <c r="FC60" s="433">
        <v>0.0</v>
      </c>
      <c r="FD60" s="433">
        <v>0.0</v>
      </c>
      <c r="FE60" s="433">
        <v>0.0</v>
      </c>
      <c r="FF60" s="433">
        <v>0.0</v>
      </c>
      <c r="FG60" s="433">
        <v>0.0</v>
      </c>
      <c r="FH60" s="433">
        <v>0.0</v>
      </c>
      <c r="FI60" s="433">
        <v>0.0</v>
      </c>
      <c r="FJ60" s="433">
        <v>1.0</v>
      </c>
      <c r="FK60" s="433">
        <v>0.0</v>
      </c>
      <c r="FL60" s="433">
        <v>0.0</v>
      </c>
      <c r="FM60" s="433">
        <v>0.0</v>
      </c>
      <c r="FN60" s="433">
        <v>0.0</v>
      </c>
      <c r="FO60" s="433">
        <v>0.0</v>
      </c>
      <c r="FP60" s="433">
        <v>0.0</v>
      </c>
      <c r="FQ60" s="433">
        <v>0.0</v>
      </c>
      <c r="FR60" s="433">
        <v>0.0</v>
      </c>
      <c r="FS60" s="433">
        <v>1.0</v>
      </c>
      <c r="FT60" s="433">
        <v>1.0</v>
      </c>
      <c r="FU60" s="433">
        <v>0.0</v>
      </c>
      <c r="FV60" s="433">
        <v>0.0</v>
      </c>
      <c r="FW60" s="433">
        <v>1.0</v>
      </c>
      <c r="FX60" s="433">
        <v>0.0</v>
      </c>
      <c r="FY60" s="433">
        <v>0.0</v>
      </c>
      <c r="FZ60" s="433">
        <v>0.0</v>
      </c>
      <c r="GA60" s="433">
        <v>0.0</v>
      </c>
      <c r="GB60" s="433">
        <v>0.0</v>
      </c>
      <c r="GC60" s="433">
        <v>0.0</v>
      </c>
      <c r="GD60" s="433">
        <v>0.0</v>
      </c>
      <c r="GE60" s="433">
        <v>0.0</v>
      </c>
      <c r="GF60" s="433">
        <v>0.0</v>
      </c>
      <c r="GG60" s="433">
        <v>0.0</v>
      </c>
      <c r="GH60" s="433">
        <v>0.0</v>
      </c>
      <c r="GI60" s="433">
        <v>0.0</v>
      </c>
      <c r="GJ60" s="433">
        <v>0.0</v>
      </c>
      <c r="GK60" s="433">
        <v>0.0</v>
      </c>
      <c r="GL60" s="433">
        <v>1.0</v>
      </c>
      <c r="GM60" s="433">
        <v>0.0</v>
      </c>
      <c r="GN60" s="433">
        <v>0.0</v>
      </c>
      <c r="GO60" s="433">
        <v>2.0</v>
      </c>
      <c r="GP60" s="433">
        <v>0.0</v>
      </c>
      <c r="GQ60" s="433">
        <v>0.0</v>
      </c>
      <c r="GR60" s="433">
        <v>0.0</v>
      </c>
      <c r="GS60" s="433">
        <v>2.0</v>
      </c>
      <c r="GT60" s="433">
        <v>0.0</v>
      </c>
      <c r="GU60" s="433">
        <v>0.0</v>
      </c>
      <c r="GV60" s="433">
        <v>3.0</v>
      </c>
      <c r="GW60" s="433">
        <v>2.0</v>
      </c>
      <c r="GX60" s="433">
        <v>2.0</v>
      </c>
      <c r="GY60" s="433">
        <v>0.0</v>
      </c>
      <c r="GZ60" s="433">
        <v>1.0</v>
      </c>
      <c r="HA60" s="433">
        <v>0.0</v>
      </c>
      <c r="HB60" s="433">
        <v>0.0</v>
      </c>
      <c r="HC60" s="433">
        <v>1.0</v>
      </c>
      <c r="HD60" s="433">
        <v>4.0</v>
      </c>
      <c r="HE60" s="433">
        <v>0.0</v>
      </c>
      <c r="HF60" s="433">
        <v>0.0</v>
      </c>
      <c r="HG60" s="433">
        <v>2.0</v>
      </c>
      <c r="HH60" s="433">
        <v>0.0</v>
      </c>
      <c r="HI60" s="433">
        <v>0.0</v>
      </c>
      <c r="HJ60" s="433">
        <v>1.0</v>
      </c>
      <c r="HK60" s="433">
        <v>8.0</v>
      </c>
      <c r="HL60" s="433">
        <v>2.0</v>
      </c>
      <c r="HM60" s="433">
        <v>6.0</v>
      </c>
      <c r="HN60" s="479">
        <v>4.0</v>
      </c>
      <c r="HO60" s="433">
        <v>2.0</v>
      </c>
      <c r="HP60" s="433">
        <v>2.0</v>
      </c>
      <c r="HQ60" s="433">
        <v>2.0</v>
      </c>
      <c r="HR60" s="433">
        <v>6.0</v>
      </c>
      <c r="HS60" s="480">
        <f t="shared" si="23"/>
        <v>107</v>
      </c>
      <c r="HT60" s="481"/>
      <c r="HU60" s="412"/>
      <c r="HV60" s="412"/>
      <c r="HW60" s="412"/>
      <c r="HX60" s="412"/>
      <c r="HY60" s="412"/>
      <c r="HZ60" s="412"/>
      <c r="IA60" s="412"/>
      <c r="IB60" s="412"/>
      <c r="IC60" s="412"/>
    </row>
    <row r="61">
      <c r="A61" s="474" t="s">
        <v>90</v>
      </c>
      <c r="B61" s="475">
        <v>0.0</v>
      </c>
      <c r="C61" s="475">
        <v>0.0</v>
      </c>
      <c r="D61" s="475">
        <v>0.0</v>
      </c>
      <c r="E61" s="475">
        <v>0.0</v>
      </c>
      <c r="F61" s="475">
        <v>0.0</v>
      </c>
      <c r="G61" s="475">
        <v>0.0</v>
      </c>
      <c r="H61" s="475">
        <v>0.0</v>
      </c>
      <c r="I61" s="475">
        <v>0.0</v>
      </c>
      <c r="J61" s="475">
        <v>0.0</v>
      </c>
      <c r="K61" s="475">
        <v>0.0</v>
      </c>
      <c r="L61" s="476">
        <v>1.0</v>
      </c>
      <c r="M61" s="433">
        <v>0.0</v>
      </c>
      <c r="N61" s="433">
        <v>0.0</v>
      </c>
      <c r="O61" s="433">
        <v>0.0</v>
      </c>
      <c r="P61" s="433">
        <v>0.0</v>
      </c>
      <c r="Q61" s="433">
        <v>0.0</v>
      </c>
      <c r="R61" s="433">
        <v>0.0</v>
      </c>
      <c r="S61" s="433">
        <v>0.0</v>
      </c>
      <c r="T61" s="433">
        <v>0.0</v>
      </c>
      <c r="U61" s="433">
        <v>0.0</v>
      </c>
      <c r="V61" s="477">
        <v>1.0</v>
      </c>
      <c r="W61" s="433">
        <v>0.0</v>
      </c>
      <c r="X61" s="433">
        <v>0.0</v>
      </c>
      <c r="Y61" s="433">
        <v>0.0</v>
      </c>
      <c r="Z61" s="477">
        <v>1.0</v>
      </c>
      <c r="AA61" s="433">
        <v>0.0</v>
      </c>
      <c r="AB61" s="477">
        <v>1.0</v>
      </c>
      <c r="AC61" s="433">
        <v>0.0</v>
      </c>
      <c r="AD61" s="477">
        <v>1.0</v>
      </c>
      <c r="AE61" s="433">
        <v>0.0</v>
      </c>
      <c r="AF61" s="477">
        <v>1.0</v>
      </c>
      <c r="AG61" s="433">
        <v>0.0</v>
      </c>
      <c r="AH61" s="433">
        <v>0.0</v>
      </c>
      <c r="AI61" s="477">
        <v>1.0</v>
      </c>
      <c r="AJ61" s="433">
        <v>0.0</v>
      </c>
      <c r="AK61" s="477">
        <v>1.0</v>
      </c>
      <c r="AL61" s="433">
        <v>0.0</v>
      </c>
      <c r="AM61" s="477">
        <v>1.0</v>
      </c>
      <c r="AN61" s="477">
        <v>1.0</v>
      </c>
      <c r="AO61" s="433">
        <v>0.0</v>
      </c>
      <c r="AP61" s="433">
        <v>0.0</v>
      </c>
      <c r="AQ61" s="433">
        <v>0.0</v>
      </c>
      <c r="AR61" s="433">
        <v>0.0</v>
      </c>
      <c r="AS61" s="433">
        <v>0.0</v>
      </c>
      <c r="AT61" s="433">
        <v>0.0</v>
      </c>
      <c r="AU61" s="433">
        <v>0.0</v>
      </c>
      <c r="AV61" s="433">
        <v>0.0</v>
      </c>
      <c r="AW61" s="433">
        <v>0.0</v>
      </c>
      <c r="AX61" s="433">
        <v>0.0</v>
      </c>
      <c r="AY61" s="433">
        <v>0.0</v>
      </c>
      <c r="AZ61" s="433">
        <v>0.0</v>
      </c>
      <c r="BA61" s="433">
        <v>0.0</v>
      </c>
      <c r="BB61" s="433">
        <v>0.0</v>
      </c>
      <c r="BC61" s="433">
        <v>2.0</v>
      </c>
      <c r="BD61" s="433">
        <v>1.0</v>
      </c>
      <c r="BE61" s="433">
        <v>0.0</v>
      </c>
      <c r="BF61" s="433">
        <v>0.0</v>
      </c>
      <c r="BG61" s="433">
        <v>0.0</v>
      </c>
      <c r="BH61" s="433">
        <v>0.0</v>
      </c>
      <c r="BI61" s="433">
        <v>0.0</v>
      </c>
      <c r="BJ61" s="433">
        <v>1.0</v>
      </c>
      <c r="BK61" s="433">
        <v>0.0</v>
      </c>
      <c r="BL61" s="433">
        <v>0.0</v>
      </c>
      <c r="BM61" s="433">
        <v>0.0</v>
      </c>
      <c r="BN61" s="433">
        <v>0.0</v>
      </c>
      <c r="BO61" s="433">
        <v>0.0</v>
      </c>
      <c r="BP61" s="433">
        <v>0.0</v>
      </c>
      <c r="BQ61" s="433">
        <v>0.0</v>
      </c>
      <c r="BR61" s="433">
        <v>0.0</v>
      </c>
      <c r="BS61" s="433">
        <v>0.0</v>
      </c>
      <c r="BT61" s="433">
        <v>0.0</v>
      </c>
      <c r="BU61" s="433">
        <v>0.0</v>
      </c>
      <c r="BV61" s="433">
        <v>0.0</v>
      </c>
      <c r="BW61" s="433">
        <v>0.0</v>
      </c>
      <c r="BX61" s="433">
        <v>0.0</v>
      </c>
      <c r="BY61" s="433">
        <v>0.0</v>
      </c>
      <c r="BZ61" s="433">
        <v>0.0</v>
      </c>
      <c r="CA61" s="433">
        <v>0.0</v>
      </c>
      <c r="CB61" s="433">
        <v>1.0</v>
      </c>
      <c r="CC61" s="433">
        <v>0.0</v>
      </c>
      <c r="CD61" s="433">
        <v>0.0</v>
      </c>
      <c r="CE61" s="433">
        <v>0.0</v>
      </c>
      <c r="CF61" s="433">
        <v>0.0</v>
      </c>
      <c r="CG61" s="433">
        <v>0.0</v>
      </c>
      <c r="CH61" s="433">
        <v>0.0</v>
      </c>
      <c r="CI61" s="433">
        <v>0.0</v>
      </c>
      <c r="CJ61" s="433">
        <v>0.0</v>
      </c>
      <c r="CK61" s="433">
        <v>0.0</v>
      </c>
      <c r="CL61" s="433">
        <v>0.0</v>
      </c>
      <c r="CM61" s="433">
        <v>0.0</v>
      </c>
      <c r="CN61" s="433">
        <v>0.0</v>
      </c>
      <c r="CO61" s="433">
        <v>0.0</v>
      </c>
      <c r="CP61" s="433">
        <v>0.0</v>
      </c>
      <c r="CQ61" s="433">
        <v>0.0</v>
      </c>
      <c r="CR61" s="433">
        <v>1.0</v>
      </c>
      <c r="CS61" s="433">
        <v>0.0</v>
      </c>
      <c r="CT61" s="433">
        <v>0.0</v>
      </c>
      <c r="CU61" s="433">
        <v>0.0</v>
      </c>
      <c r="CV61" s="433">
        <v>0.0</v>
      </c>
      <c r="CW61" s="433">
        <v>0.0</v>
      </c>
      <c r="CX61" s="433">
        <v>0.0</v>
      </c>
      <c r="CY61" s="433">
        <v>0.0</v>
      </c>
      <c r="CZ61" s="433">
        <v>0.0</v>
      </c>
      <c r="DA61" s="433">
        <v>0.0</v>
      </c>
      <c r="DB61" s="433">
        <v>0.0</v>
      </c>
      <c r="DC61" s="433">
        <v>0.0</v>
      </c>
      <c r="DD61" s="433">
        <v>0.0</v>
      </c>
      <c r="DE61" s="433">
        <v>1.0</v>
      </c>
      <c r="DF61" s="433">
        <v>0.0</v>
      </c>
      <c r="DG61" s="433">
        <v>0.0</v>
      </c>
      <c r="DH61" s="433">
        <v>0.0</v>
      </c>
      <c r="DI61" s="433">
        <v>0.0</v>
      </c>
      <c r="DJ61" s="433">
        <v>0.0</v>
      </c>
      <c r="DK61" s="433">
        <v>0.0</v>
      </c>
      <c r="DL61" s="433">
        <v>0.0</v>
      </c>
      <c r="DM61" s="433">
        <v>0.0</v>
      </c>
      <c r="DN61" s="433">
        <v>0.0</v>
      </c>
      <c r="DO61" s="433">
        <v>0.0</v>
      </c>
      <c r="DP61" s="433">
        <v>1.0</v>
      </c>
      <c r="DQ61" s="433">
        <v>0.0</v>
      </c>
      <c r="DR61" s="433">
        <v>0.0</v>
      </c>
      <c r="DS61" s="433">
        <v>0.0</v>
      </c>
      <c r="DT61" s="433">
        <v>0.0</v>
      </c>
      <c r="DU61" s="433">
        <v>0.0</v>
      </c>
      <c r="DV61" s="433">
        <v>0.0</v>
      </c>
      <c r="DW61" s="433">
        <v>1.0</v>
      </c>
      <c r="DX61" s="433">
        <v>0.0</v>
      </c>
      <c r="DY61" s="433">
        <v>0.0</v>
      </c>
      <c r="DZ61" s="433">
        <v>0.0</v>
      </c>
      <c r="EA61" s="433">
        <v>1.0</v>
      </c>
      <c r="EB61" s="433">
        <v>0.0</v>
      </c>
      <c r="EC61" s="433">
        <v>0.0</v>
      </c>
      <c r="ED61" s="433">
        <v>0.0</v>
      </c>
      <c r="EE61" s="433">
        <v>0.0</v>
      </c>
      <c r="EF61" s="433">
        <v>0.0</v>
      </c>
      <c r="EG61" s="433">
        <v>0.0</v>
      </c>
      <c r="EH61" s="433">
        <v>0.0</v>
      </c>
      <c r="EI61" s="433">
        <v>0.0</v>
      </c>
      <c r="EJ61" s="433">
        <v>0.0</v>
      </c>
      <c r="EK61" s="433">
        <v>0.0</v>
      </c>
      <c r="EL61" s="433">
        <v>0.0</v>
      </c>
      <c r="EM61" s="433">
        <v>0.0</v>
      </c>
      <c r="EN61" s="433">
        <v>0.0</v>
      </c>
      <c r="EO61" s="433">
        <v>0.0</v>
      </c>
      <c r="EP61" s="433">
        <v>0.0</v>
      </c>
      <c r="EQ61" s="433">
        <v>0.0</v>
      </c>
      <c r="ER61" s="433">
        <v>0.0</v>
      </c>
      <c r="ES61" s="433">
        <v>0.0</v>
      </c>
      <c r="ET61" s="433">
        <v>0.0</v>
      </c>
      <c r="EU61" s="433">
        <v>0.0</v>
      </c>
      <c r="EV61" s="433">
        <v>0.0</v>
      </c>
      <c r="EW61" s="433">
        <v>0.0</v>
      </c>
      <c r="EX61" s="433">
        <v>0.0</v>
      </c>
      <c r="EY61" s="433">
        <v>0.0</v>
      </c>
      <c r="EZ61" s="433">
        <v>0.0</v>
      </c>
      <c r="FA61" s="433">
        <v>0.0</v>
      </c>
      <c r="FB61" s="433">
        <v>0.0</v>
      </c>
      <c r="FC61" s="433">
        <v>0.0</v>
      </c>
      <c r="FD61" s="433">
        <v>0.0</v>
      </c>
      <c r="FE61" s="433">
        <v>0.0</v>
      </c>
      <c r="FF61" s="433">
        <v>0.0</v>
      </c>
      <c r="FG61" s="433">
        <v>1.0</v>
      </c>
      <c r="FH61" s="433">
        <v>0.0</v>
      </c>
      <c r="FI61" s="433">
        <v>0.0</v>
      </c>
      <c r="FJ61" s="433">
        <v>1.0</v>
      </c>
      <c r="FK61" s="433">
        <v>0.0</v>
      </c>
      <c r="FL61" s="433">
        <v>0.0</v>
      </c>
      <c r="FM61" s="433">
        <v>1.0</v>
      </c>
      <c r="FN61" s="433">
        <v>0.0</v>
      </c>
      <c r="FO61" s="433">
        <v>0.0</v>
      </c>
      <c r="FP61" s="433">
        <v>0.0</v>
      </c>
      <c r="FQ61" s="433">
        <v>0.0</v>
      </c>
      <c r="FR61" s="433">
        <v>0.0</v>
      </c>
      <c r="FS61" s="433">
        <v>0.0</v>
      </c>
      <c r="FT61" s="433">
        <v>0.0</v>
      </c>
      <c r="FU61" s="433">
        <v>1.0</v>
      </c>
      <c r="FV61" s="433">
        <v>0.0</v>
      </c>
      <c r="FW61" s="433">
        <v>0.0</v>
      </c>
      <c r="FX61" s="433">
        <v>0.0</v>
      </c>
      <c r="FY61" s="433">
        <v>0.0</v>
      </c>
      <c r="FZ61" s="433">
        <v>0.0</v>
      </c>
      <c r="GA61" s="433">
        <v>0.0</v>
      </c>
      <c r="GB61" s="433">
        <v>0.0</v>
      </c>
      <c r="GC61" s="433">
        <v>1.0</v>
      </c>
      <c r="GD61" s="433">
        <v>0.0</v>
      </c>
      <c r="GE61" s="433">
        <v>0.0</v>
      </c>
      <c r="GF61" s="433">
        <v>0.0</v>
      </c>
      <c r="GG61" s="433">
        <v>1.0</v>
      </c>
      <c r="GH61" s="433">
        <v>0.0</v>
      </c>
      <c r="GI61" s="433">
        <v>1.0</v>
      </c>
      <c r="GJ61" s="433">
        <v>1.0</v>
      </c>
      <c r="GK61" s="433">
        <v>1.0</v>
      </c>
      <c r="GL61" s="433">
        <v>0.0</v>
      </c>
      <c r="GM61" s="433">
        <v>1.0</v>
      </c>
      <c r="GN61" s="433">
        <v>0.0</v>
      </c>
      <c r="GO61" s="433">
        <v>0.0</v>
      </c>
      <c r="GP61" s="433">
        <v>0.0</v>
      </c>
      <c r="GQ61" s="433">
        <v>0.0</v>
      </c>
      <c r="GR61" s="433">
        <v>1.0</v>
      </c>
      <c r="GS61" s="433">
        <v>1.0</v>
      </c>
      <c r="GT61" s="433">
        <v>1.0</v>
      </c>
      <c r="GU61" s="433">
        <v>0.0</v>
      </c>
      <c r="GV61" s="433">
        <v>1.0</v>
      </c>
      <c r="GW61" s="433">
        <v>0.0</v>
      </c>
      <c r="GX61" s="433">
        <v>1.0</v>
      </c>
      <c r="GY61" s="433">
        <v>2.0</v>
      </c>
      <c r="GZ61" s="433">
        <v>0.0</v>
      </c>
      <c r="HA61" s="433">
        <v>0.0</v>
      </c>
      <c r="HB61" s="433">
        <v>0.0</v>
      </c>
      <c r="HC61" s="433">
        <v>1.0</v>
      </c>
      <c r="HD61" s="433">
        <v>1.0</v>
      </c>
      <c r="HE61" s="433">
        <v>2.0</v>
      </c>
      <c r="HF61" s="433">
        <v>6.0</v>
      </c>
      <c r="HG61" s="433">
        <v>0.0</v>
      </c>
      <c r="HH61" s="433">
        <v>2.0</v>
      </c>
      <c r="HI61" s="433">
        <v>4.0</v>
      </c>
      <c r="HJ61" s="433">
        <v>3.0</v>
      </c>
      <c r="HK61" s="433">
        <v>4.0</v>
      </c>
      <c r="HL61" s="433">
        <v>1.0</v>
      </c>
      <c r="HM61" s="433">
        <v>5.0</v>
      </c>
      <c r="HN61" s="479">
        <v>4.0</v>
      </c>
      <c r="HO61" s="433">
        <v>4.0</v>
      </c>
      <c r="HP61" s="433">
        <v>3.0</v>
      </c>
      <c r="HQ61" s="433">
        <v>3.0</v>
      </c>
      <c r="HR61" s="433">
        <v>4.0</v>
      </c>
      <c r="HS61" s="480">
        <f t="shared" si="23"/>
        <v>84</v>
      </c>
      <c r="HT61" s="481"/>
      <c r="HU61" s="412"/>
      <c r="HV61" s="412"/>
      <c r="HW61" s="412"/>
      <c r="HX61" s="412"/>
      <c r="HY61" s="412"/>
      <c r="HZ61" s="412"/>
      <c r="IA61" s="412"/>
      <c r="IB61" s="412"/>
      <c r="IC61" s="412"/>
    </row>
    <row r="62">
      <c r="A62" s="474" t="s">
        <v>91</v>
      </c>
      <c r="B62" s="475">
        <v>0.0</v>
      </c>
      <c r="C62" s="475">
        <v>0.0</v>
      </c>
      <c r="D62" s="475">
        <v>0.0</v>
      </c>
      <c r="E62" s="475">
        <v>0.0</v>
      </c>
      <c r="F62" s="475">
        <v>0.0</v>
      </c>
      <c r="G62" s="475">
        <v>0.0</v>
      </c>
      <c r="H62" s="475">
        <v>0.0</v>
      </c>
      <c r="I62" s="475">
        <v>0.0</v>
      </c>
      <c r="J62" s="475">
        <v>0.0</v>
      </c>
      <c r="K62" s="475">
        <v>0.0</v>
      </c>
      <c r="L62" s="475">
        <v>0.0</v>
      </c>
      <c r="M62" s="475">
        <v>0.0</v>
      </c>
      <c r="N62" s="475">
        <v>0.0</v>
      </c>
      <c r="O62" s="475">
        <v>0.0</v>
      </c>
      <c r="P62" s="475">
        <v>0.0</v>
      </c>
      <c r="Q62" s="475">
        <v>0.0</v>
      </c>
      <c r="R62" s="475">
        <v>0.0</v>
      </c>
      <c r="S62" s="475">
        <v>0.0</v>
      </c>
      <c r="T62" s="475">
        <v>0.0</v>
      </c>
      <c r="U62" s="475">
        <v>0.0</v>
      </c>
      <c r="V62" s="475">
        <v>0.0</v>
      </c>
      <c r="W62" s="475">
        <v>0.0</v>
      </c>
      <c r="X62" s="475">
        <v>0.0</v>
      </c>
      <c r="Y62" s="475">
        <v>0.0</v>
      </c>
      <c r="Z62" s="475">
        <v>0.0</v>
      </c>
      <c r="AA62" s="475">
        <v>0.0</v>
      </c>
      <c r="AB62" s="475">
        <v>0.0</v>
      </c>
      <c r="AC62" s="475">
        <v>0.0</v>
      </c>
      <c r="AD62" s="475">
        <v>0.0</v>
      </c>
      <c r="AE62" s="476">
        <v>1.0</v>
      </c>
      <c r="AF62" s="433">
        <v>0.0</v>
      </c>
      <c r="AG62" s="433">
        <v>0.0</v>
      </c>
      <c r="AH62" s="433">
        <v>0.0</v>
      </c>
      <c r="AI62" s="477">
        <v>1.0</v>
      </c>
      <c r="AJ62" s="477">
        <v>1.0</v>
      </c>
      <c r="AK62" s="477">
        <v>2.0</v>
      </c>
      <c r="AL62" s="477">
        <v>1.0</v>
      </c>
      <c r="AM62" s="433">
        <v>0.0</v>
      </c>
      <c r="AN62" s="433">
        <v>0.0</v>
      </c>
      <c r="AO62" s="433">
        <v>1.0</v>
      </c>
      <c r="AP62" s="433">
        <v>0.0</v>
      </c>
      <c r="AQ62" s="433">
        <v>0.0</v>
      </c>
      <c r="AR62" s="433">
        <v>2.0</v>
      </c>
      <c r="AS62" s="433">
        <v>1.0</v>
      </c>
      <c r="AT62" s="433">
        <v>3.0</v>
      </c>
      <c r="AU62" s="433">
        <v>0.0</v>
      </c>
      <c r="AV62" s="433">
        <v>1.0</v>
      </c>
      <c r="AW62" s="433">
        <v>0.0</v>
      </c>
      <c r="AX62" s="433">
        <v>1.0</v>
      </c>
      <c r="AY62" s="433">
        <v>0.0</v>
      </c>
      <c r="AZ62" s="433">
        <v>2.0</v>
      </c>
      <c r="BA62" s="433">
        <v>4.0</v>
      </c>
      <c r="BB62" s="433">
        <v>2.0</v>
      </c>
      <c r="BC62" s="433">
        <v>1.0</v>
      </c>
      <c r="BD62" s="433">
        <v>2.0</v>
      </c>
      <c r="BE62" s="433">
        <v>1.0</v>
      </c>
      <c r="BF62" s="433">
        <v>1.0</v>
      </c>
      <c r="BG62" s="433">
        <v>0.0</v>
      </c>
      <c r="BH62" s="433">
        <v>0.0</v>
      </c>
      <c r="BI62" s="433">
        <v>0.0</v>
      </c>
      <c r="BJ62" s="433">
        <v>1.0</v>
      </c>
      <c r="BK62" s="433">
        <v>1.0</v>
      </c>
      <c r="BL62" s="433">
        <v>0.0</v>
      </c>
      <c r="BM62" s="433">
        <v>1.0</v>
      </c>
      <c r="BN62" s="433">
        <v>1.0</v>
      </c>
      <c r="BO62" s="433">
        <v>1.0</v>
      </c>
      <c r="BP62" s="433">
        <v>0.0</v>
      </c>
      <c r="BQ62" s="433">
        <v>1.0</v>
      </c>
      <c r="BR62" s="433">
        <v>1.0</v>
      </c>
      <c r="BS62" s="433">
        <v>0.0</v>
      </c>
      <c r="BT62" s="433">
        <v>1.0</v>
      </c>
      <c r="BU62" s="433">
        <v>2.0</v>
      </c>
      <c r="BV62" s="433">
        <v>1.0</v>
      </c>
      <c r="BW62" s="433">
        <v>0.0</v>
      </c>
      <c r="BX62" s="433">
        <v>0.0</v>
      </c>
      <c r="BY62" s="433">
        <v>0.0</v>
      </c>
      <c r="BZ62" s="433">
        <v>2.0</v>
      </c>
      <c r="CA62" s="433">
        <v>2.0</v>
      </c>
      <c r="CB62" s="433">
        <v>0.0</v>
      </c>
      <c r="CC62" s="433">
        <v>1.0</v>
      </c>
      <c r="CD62" s="433">
        <v>0.0</v>
      </c>
      <c r="CE62" s="433">
        <v>1.0</v>
      </c>
      <c r="CF62" s="433">
        <v>0.0</v>
      </c>
      <c r="CG62" s="433">
        <v>2.0</v>
      </c>
      <c r="CH62" s="433">
        <v>0.0</v>
      </c>
      <c r="CI62" s="433">
        <v>0.0</v>
      </c>
      <c r="CJ62" s="433">
        <v>0.0</v>
      </c>
      <c r="CK62" s="433">
        <v>0.0</v>
      </c>
      <c r="CL62" s="433">
        <v>0.0</v>
      </c>
      <c r="CM62" s="433">
        <v>0.0</v>
      </c>
      <c r="CN62" s="433">
        <v>1.0</v>
      </c>
      <c r="CO62" s="433">
        <v>1.0</v>
      </c>
      <c r="CP62" s="433">
        <v>0.0</v>
      </c>
      <c r="CQ62" s="433">
        <v>0.0</v>
      </c>
      <c r="CR62" s="433">
        <v>0.0</v>
      </c>
      <c r="CS62" s="433">
        <v>0.0</v>
      </c>
      <c r="CT62" s="433">
        <v>0.0</v>
      </c>
      <c r="CU62" s="433">
        <v>0.0</v>
      </c>
      <c r="CV62" s="433">
        <v>0.0</v>
      </c>
      <c r="CW62" s="433">
        <v>0.0</v>
      </c>
      <c r="CX62" s="433">
        <v>0.0</v>
      </c>
      <c r="CY62" s="433">
        <v>0.0</v>
      </c>
      <c r="CZ62" s="433">
        <v>0.0</v>
      </c>
      <c r="DA62" s="433">
        <v>1.0</v>
      </c>
      <c r="DB62" s="433">
        <v>0.0</v>
      </c>
      <c r="DC62" s="433">
        <v>0.0</v>
      </c>
      <c r="DD62" s="433">
        <v>0.0</v>
      </c>
      <c r="DE62" s="433">
        <v>0.0</v>
      </c>
      <c r="DF62" s="433">
        <v>0.0</v>
      </c>
      <c r="DG62" s="433">
        <v>0.0</v>
      </c>
      <c r="DH62" s="433">
        <v>0.0</v>
      </c>
      <c r="DI62" s="433">
        <v>0.0</v>
      </c>
      <c r="DJ62" s="433">
        <v>0.0</v>
      </c>
      <c r="DK62" s="433">
        <v>0.0</v>
      </c>
      <c r="DL62" s="433">
        <v>0.0</v>
      </c>
      <c r="DM62" s="433">
        <v>1.0</v>
      </c>
      <c r="DN62" s="433">
        <v>0.0</v>
      </c>
      <c r="DO62" s="433">
        <v>0.0</v>
      </c>
      <c r="DP62" s="433">
        <v>0.0</v>
      </c>
      <c r="DQ62" s="433">
        <v>0.0</v>
      </c>
      <c r="DR62" s="433">
        <v>0.0</v>
      </c>
      <c r="DS62" s="433">
        <v>0.0</v>
      </c>
      <c r="DT62" s="433">
        <v>0.0</v>
      </c>
      <c r="DU62" s="433">
        <v>0.0</v>
      </c>
      <c r="DV62" s="433">
        <v>0.0</v>
      </c>
      <c r="DW62" s="433">
        <v>0.0</v>
      </c>
      <c r="DX62" s="433">
        <v>0.0</v>
      </c>
      <c r="DY62" s="433">
        <v>2.0</v>
      </c>
      <c r="DZ62" s="433">
        <v>0.0</v>
      </c>
      <c r="EA62" s="433">
        <v>0.0</v>
      </c>
      <c r="EB62" s="433">
        <v>0.0</v>
      </c>
      <c r="EC62" s="433">
        <v>0.0</v>
      </c>
      <c r="ED62" s="433">
        <v>1.0</v>
      </c>
      <c r="EE62" s="433">
        <v>0.0</v>
      </c>
      <c r="EF62" s="433">
        <v>0.0</v>
      </c>
      <c r="EG62" s="433">
        <v>0.0</v>
      </c>
      <c r="EH62" s="433">
        <v>0.0</v>
      </c>
      <c r="EI62" s="433">
        <v>0.0</v>
      </c>
      <c r="EJ62" s="433">
        <v>0.0</v>
      </c>
      <c r="EK62" s="433">
        <v>0.0</v>
      </c>
      <c r="EL62" s="433">
        <v>0.0</v>
      </c>
      <c r="EM62" s="433">
        <v>0.0</v>
      </c>
      <c r="EN62" s="433">
        <v>0.0</v>
      </c>
      <c r="EO62" s="433">
        <v>0.0</v>
      </c>
      <c r="EP62" s="433">
        <v>0.0</v>
      </c>
      <c r="EQ62" s="433">
        <v>0.0</v>
      </c>
      <c r="ER62" s="433">
        <v>0.0</v>
      </c>
      <c r="ES62" s="433">
        <v>0.0</v>
      </c>
      <c r="ET62" s="433">
        <v>1.0</v>
      </c>
      <c r="EU62" s="433">
        <v>0.0</v>
      </c>
      <c r="EV62" s="433">
        <v>1.0</v>
      </c>
      <c r="EW62" s="433">
        <v>1.0</v>
      </c>
      <c r="EX62" s="433">
        <v>0.0</v>
      </c>
      <c r="EY62" s="433">
        <v>0.0</v>
      </c>
      <c r="EZ62" s="433">
        <v>0.0</v>
      </c>
      <c r="FA62" s="433">
        <v>0.0</v>
      </c>
      <c r="FB62" s="433">
        <v>1.0</v>
      </c>
      <c r="FC62" s="433">
        <v>0.0</v>
      </c>
      <c r="FD62" s="433">
        <v>0.0</v>
      </c>
      <c r="FE62" s="433">
        <v>0.0</v>
      </c>
      <c r="FF62" s="433">
        <v>0.0</v>
      </c>
      <c r="FG62" s="433">
        <v>0.0</v>
      </c>
      <c r="FH62" s="433">
        <v>0.0</v>
      </c>
      <c r="FI62" s="433">
        <v>0.0</v>
      </c>
      <c r="FJ62" s="433">
        <v>1.0</v>
      </c>
      <c r="FK62" s="433">
        <v>0.0</v>
      </c>
      <c r="FL62" s="433">
        <v>0.0</v>
      </c>
      <c r="FM62" s="433">
        <v>0.0</v>
      </c>
      <c r="FN62" s="433">
        <v>1.0</v>
      </c>
      <c r="FO62" s="433">
        <v>0.0</v>
      </c>
      <c r="FP62" s="433">
        <v>0.0</v>
      </c>
      <c r="FQ62" s="433">
        <v>0.0</v>
      </c>
      <c r="FR62" s="433">
        <v>0.0</v>
      </c>
      <c r="FS62" s="433">
        <v>0.0</v>
      </c>
      <c r="FT62" s="433">
        <v>0.0</v>
      </c>
      <c r="FU62" s="433">
        <v>0.0</v>
      </c>
      <c r="FV62" s="433">
        <v>0.0</v>
      </c>
      <c r="FW62" s="433">
        <v>0.0</v>
      </c>
      <c r="FX62" s="433">
        <v>0.0</v>
      </c>
      <c r="FY62" s="433">
        <v>0.0</v>
      </c>
      <c r="FZ62" s="433">
        <v>1.0</v>
      </c>
      <c r="GA62" s="433">
        <v>1.0</v>
      </c>
      <c r="GB62" s="433">
        <v>1.0</v>
      </c>
      <c r="GC62" s="433">
        <v>0.0</v>
      </c>
      <c r="GD62" s="433">
        <v>0.0</v>
      </c>
      <c r="GE62" s="433">
        <v>1.0</v>
      </c>
      <c r="GF62" s="433">
        <v>0.0</v>
      </c>
      <c r="GG62" s="433">
        <v>0.0</v>
      </c>
      <c r="GH62" s="433">
        <v>0.0</v>
      </c>
      <c r="GI62" s="433">
        <v>0.0</v>
      </c>
      <c r="GJ62" s="433">
        <v>0.0</v>
      </c>
      <c r="GK62" s="433">
        <v>0.0</v>
      </c>
      <c r="GL62" s="433">
        <v>2.0</v>
      </c>
      <c r="GM62" s="433">
        <v>0.0</v>
      </c>
      <c r="GN62" s="433">
        <v>1.0</v>
      </c>
      <c r="GO62" s="433">
        <v>3.0</v>
      </c>
      <c r="GP62" s="433">
        <v>1.0</v>
      </c>
      <c r="GQ62" s="433">
        <v>0.0</v>
      </c>
      <c r="GR62" s="433">
        <v>0.0</v>
      </c>
      <c r="GS62" s="433">
        <v>1.0</v>
      </c>
      <c r="GT62" s="433">
        <v>0.0</v>
      </c>
      <c r="GU62" s="433">
        <v>0.0</v>
      </c>
      <c r="GV62" s="433">
        <v>1.0</v>
      </c>
      <c r="GW62" s="433">
        <v>1.0</v>
      </c>
      <c r="GX62" s="433">
        <v>1.0</v>
      </c>
      <c r="GY62" s="433">
        <v>1.0</v>
      </c>
      <c r="GZ62" s="433">
        <v>2.0</v>
      </c>
      <c r="HA62" s="433">
        <v>1.0</v>
      </c>
      <c r="HB62" s="433">
        <v>0.0</v>
      </c>
      <c r="HC62" s="433">
        <v>1.0</v>
      </c>
      <c r="HD62" s="433">
        <v>0.0</v>
      </c>
      <c r="HE62" s="433">
        <v>0.0</v>
      </c>
      <c r="HF62" s="433">
        <v>0.0</v>
      </c>
      <c r="HG62" s="433">
        <v>1.0</v>
      </c>
      <c r="HH62" s="433">
        <v>0.0</v>
      </c>
      <c r="HI62" s="433">
        <v>0.0</v>
      </c>
      <c r="HJ62" s="433">
        <v>3.0</v>
      </c>
      <c r="HK62" s="433">
        <v>6.0</v>
      </c>
      <c r="HL62" s="433">
        <v>3.0</v>
      </c>
      <c r="HM62" s="433">
        <v>1.0</v>
      </c>
      <c r="HN62" s="479">
        <v>3.0</v>
      </c>
      <c r="HO62" s="433">
        <v>4.0</v>
      </c>
      <c r="HP62" s="433">
        <v>0.0</v>
      </c>
      <c r="HQ62" s="433">
        <v>4.0</v>
      </c>
      <c r="HR62" s="433">
        <v>1.0</v>
      </c>
      <c r="HS62" s="480">
        <f t="shared" si="23"/>
        <v>106</v>
      </c>
      <c r="HT62" s="481"/>
      <c r="HU62" s="412"/>
      <c r="HV62" s="412"/>
      <c r="HW62" s="412"/>
      <c r="HX62" s="412"/>
      <c r="HY62" s="412"/>
      <c r="HZ62" s="412"/>
      <c r="IA62" s="412"/>
      <c r="IB62" s="412"/>
      <c r="IC62" s="412"/>
    </row>
    <row r="63">
      <c r="A63" s="474" t="s">
        <v>92</v>
      </c>
      <c r="B63" s="475">
        <v>0.0</v>
      </c>
      <c r="C63" s="475">
        <v>0.0</v>
      </c>
      <c r="D63" s="475">
        <v>0.0</v>
      </c>
      <c r="E63" s="475">
        <v>0.0</v>
      </c>
      <c r="F63" s="475">
        <v>0.0</v>
      </c>
      <c r="G63" s="475">
        <v>0.0</v>
      </c>
      <c r="H63" s="475">
        <v>0.0</v>
      </c>
      <c r="I63" s="475">
        <v>0.0</v>
      </c>
      <c r="J63" s="475">
        <v>0.0</v>
      </c>
      <c r="K63" s="475">
        <v>0.0</v>
      </c>
      <c r="L63" s="475">
        <v>0.0</v>
      </c>
      <c r="M63" s="475">
        <v>0.0</v>
      </c>
      <c r="N63" s="475">
        <v>0.0</v>
      </c>
      <c r="O63" s="475">
        <v>0.0</v>
      </c>
      <c r="P63" s="475">
        <v>0.0</v>
      </c>
      <c r="Q63" s="475">
        <v>0.0</v>
      </c>
      <c r="R63" s="487">
        <v>0.0</v>
      </c>
      <c r="S63" s="475">
        <v>0.0</v>
      </c>
      <c r="T63" s="475">
        <v>0.0</v>
      </c>
      <c r="U63" s="475">
        <v>0.0</v>
      </c>
      <c r="V63" s="475">
        <v>0.0</v>
      </c>
      <c r="W63" s="476">
        <v>1.0</v>
      </c>
      <c r="X63" s="488">
        <v>0.0</v>
      </c>
      <c r="Y63" s="488">
        <v>0.0</v>
      </c>
      <c r="Z63" s="488">
        <v>0.0</v>
      </c>
      <c r="AA63" s="488">
        <v>0.0</v>
      </c>
      <c r="AB63" s="488">
        <v>0.0</v>
      </c>
      <c r="AC63" s="488">
        <v>0.0</v>
      </c>
      <c r="AD63" s="488">
        <v>0.0</v>
      </c>
      <c r="AE63" s="488">
        <v>0.0</v>
      </c>
      <c r="AF63" s="488">
        <v>0.0</v>
      </c>
      <c r="AG63" s="488">
        <v>0.0</v>
      </c>
      <c r="AH63" s="488">
        <v>0.0</v>
      </c>
      <c r="AI63" s="488">
        <v>0.0</v>
      </c>
      <c r="AJ63" s="488">
        <v>0.0</v>
      </c>
      <c r="AK63" s="477">
        <v>1.0</v>
      </c>
      <c r="AL63" s="433">
        <v>0.0</v>
      </c>
      <c r="AM63" s="433">
        <v>0.0</v>
      </c>
      <c r="AN63" s="433">
        <v>0.0</v>
      </c>
      <c r="AO63" s="433">
        <v>0.0</v>
      </c>
      <c r="AP63" s="433">
        <v>0.0</v>
      </c>
      <c r="AQ63" s="433">
        <v>0.0</v>
      </c>
      <c r="AR63" s="433">
        <v>0.0</v>
      </c>
      <c r="AS63" s="433">
        <v>1.0</v>
      </c>
      <c r="AT63" s="433">
        <v>1.0</v>
      </c>
      <c r="AU63" s="433">
        <v>0.0</v>
      </c>
      <c r="AV63" s="433">
        <v>0.0</v>
      </c>
      <c r="AW63" s="433">
        <v>0.0</v>
      </c>
      <c r="AX63" s="433">
        <v>0.0</v>
      </c>
      <c r="AY63" s="433">
        <v>0.0</v>
      </c>
      <c r="AZ63" s="433">
        <v>2.0</v>
      </c>
      <c r="BA63" s="433">
        <v>0.0</v>
      </c>
      <c r="BB63" s="433">
        <v>1.0</v>
      </c>
      <c r="BC63" s="433">
        <v>0.0</v>
      </c>
      <c r="BD63" s="433">
        <v>0.0</v>
      </c>
      <c r="BE63" s="433">
        <v>1.0</v>
      </c>
      <c r="BF63" s="433">
        <v>0.0</v>
      </c>
      <c r="BG63" s="433">
        <v>0.0</v>
      </c>
      <c r="BH63" s="433">
        <v>0.0</v>
      </c>
      <c r="BI63" s="433">
        <v>0.0</v>
      </c>
      <c r="BJ63" s="433">
        <v>0.0</v>
      </c>
      <c r="BK63" s="433">
        <v>0.0</v>
      </c>
      <c r="BL63" s="433">
        <v>1.0</v>
      </c>
      <c r="BM63" s="433">
        <v>1.0</v>
      </c>
      <c r="BN63" s="433">
        <v>0.0</v>
      </c>
      <c r="BO63" s="433">
        <v>1.0</v>
      </c>
      <c r="BP63" s="433">
        <v>0.0</v>
      </c>
      <c r="BQ63" s="433">
        <v>1.0</v>
      </c>
      <c r="BR63" s="433">
        <v>0.0</v>
      </c>
      <c r="BS63" s="433">
        <v>1.0</v>
      </c>
      <c r="BT63" s="433">
        <v>0.0</v>
      </c>
      <c r="BU63" s="433">
        <v>1.0</v>
      </c>
      <c r="BV63" s="433">
        <v>3.0</v>
      </c>
      <c r="BW63" s="433">
        <v>0.0</v>
      </c>
      <c r="BX63" s="433">
        <v>0.0</v>
      </c>
      <c r="BY63" s="433">
        <v>1.0</v>
      </c>
      <c r="BZ63" s="433">
        <v>1.0</v>
      </c>
      <c r="CA63" s="433">
        <v>1.0</v>
      </c>
      <c r="CB63" s="433">
        <v>0.0</v>
      </c>
      <c r="CC63" s="433">
        <v>0.0</v>
      </c>
      <c r="CD63" s="433">
        <v>0.0</v>
      </c>
      <c r="CE63" s="433">
        <v>0.0</v>
      </c>
      <c r="CF63" s="433">
        <v>0.0</v>
      </c>
      <c r="CG63" s="433">
        <v>1.0</v>
      </c>
      <c r="CH63" s="433">
        <v>0.0</v>
      </c>
      <c r="CI63" s="433">
        <v>0.0</v>
      </c>
      <c r="CJ63" s="433">
        <v>1.0</v>
      </c>
      <c r="CK63" s="433">
        <v>0.0</v>
      </c>
      <c r="CL63" s="433">
        <v>0.0</v>
      </c>
      <c r="CM63" s="433">
        <v>0.0</v>
      </c>
      <c r="CN63" s="433">
        <v>0.0</v>
      </c>
      <c r="CO63" s="433">
        <v>0.0</v>
      </c>
      <c r="CP63" s="433">
        <v>0.0</v>
      </c>
      <c r="CQ63" s="433">
        <v>0.0</v>
      </c>
      <c r="CR63" s="433">
        <v>1.0</v>
      </c>
      <c r="CS63" s="433">
        <v>1.0</v>
      </c>
      <c r="CT63" s="433">
        <v>0.0</v>
      </c>
      <c r="CU63" s="433">
        <v>0.0</v>
      </c>
      <c r="CV63" s="433">
        <v>1.0</v>
      </c>
      <c r="CW63" s="433">
        <v>0.0</v>
      </c>
      <c r="CX63" s="433">
        <v>1.0</v>
      </c>
      <c r="CY63" s="433">
        <v>0.0</v>
      </c>
      <c r="CZ63" s="433">
        <v>0.0</v>
      </c>
      <c r="DA63" s="433">
        <v>0.0</v>
      </c>
      <c r="DB63" s="433">
        <v>0.0</v>
      </c>
      <c r="DC63" s="433">
        <v>1.0</v>
      </c>
      <c r="DD63" s="433">
        <v>3.0</v>
      </c>
      <c r="DE63" s="433">
        <v>0.0</v>
      </c>
      <c r="DF63" s="433">
        <v>2.0</v>
      </c>
      <c r="DG63" s="433">
        <v>0.0</v>
      </c>
      <c r="DH63" s="433">
        <v>0.0</v>
      </c>
      <c r="DI63" s="433">
        <v>2.0</v>
      </c>
      <c r="DJ63" s="433">
        <v>2.0</v>
      </c>
      <c r="DK63" s="433">
        <v>0.0</v>
      </c>
      <c r="DL63" s="433">
        <v>0.0</v>
      </c>
      <c r="DM63" s="433">
        <v>1.0</v>
      </c>
      <c r="DN63" s="433">
        <v>1.0</v>
      </c>
      <c r="DO63" s="433">
        <v>0.0</v>
      </c>
      <c r="DP63" s="433">
        <v>1.0</v>
      </c>
      <c r="DQ63" s="433">
        <v>1.0</v>
      </c>
      <c r="DR63" s="433">
        <v>0.0</v>
      </c>
      <c r="DS63" s="433">
        <v>0.0</v>
      </c>
      <c r="DT63" s="433">
        <v>0.0</v>
      </c>
      <c r="DU63" s="433">
        <v>0.0</v>
      </c>
      <c r="DV63" s="433">
        <v>0.0</v>
      </c>
      <c r="DW63" s="433">
        <v>0.0</v>
      </c>
      <c r="DX63" s="433">
        <v>1.0</v>
      </c>
      <c r="DY63" s="433">
        <v>0.0</v>
      </c>
      <c r="DZ63" s="433">
        <v>0.0</v>
      </c>
      <c r="EA63" s="433">
        <v>0.0</v>
      </c>
      <c r="EB63" s="433">
        <v>0.0</v>
      </c>
      <c r="EC63" s="433">
        <v>1.0</v>
      </c>
      <c r="ED63" s="433">
        <v>0.0</v>
      </c>
      <c r="EE63" s="433">
        <v>0.0</v>
      </c>
      <c r="EF63" s="433">
        <v>2.0</v>
      </c>
      <c r="EG63" s="433">
        <v>0.0</v>
      </c>
      <c r="EH63" s="433">
        <v>1.0</v>
      </c>
      <c r="EI63" s="433">
        <v>0.0</v>
      </c>
      <c r="EJ63" s="433">
        <v>0.0</v>
      </c>
      <c r="EK63" s="433">
        <v>0.0</v>
      </c>
      <c r="EL63" s="433">
        <v>0.0</v>
      </c>
      <c r="EM63" s="433">
        <v>0.0</v>
      </c>
      <c r="EN63" s="433">
        <v>0.0</v>
      </c>
      <c r="EO63" s="433">
        <v>0.0</v>
      </c>
      <c r="EP63" s="433">
        <v>0.0</v>
      </c>
      <c r="EQ63" s="433">
        <v>0.0</v>
      </c>
      <c r="ER63" s="433">
        <v>0.0</v>
      </c>
      <c r="ES63" s="433">
        <v>0.0</v>
      </c>
      <c r="ET63" s="433">
        <v>0.0</v>
      </c>
      <c r="EU63" s="433">
        <v>0.0</v>
      </c>
      <c r="EV63" s="433">
        <v>0.0</v>
      </c>
      <c r="EW63" s="433">
        <v>0.0</v>
      </c>
      <c r="EX63" s="433">
        <v>0.0</v>
      </c>
      <c r="EY63" s="433">
        <v>0.0</v>
      </c>
      <c r="EZ63" s="433">
        <v>0.0</v>
      </c>
      <c r="FA63" s="433">
        <v>0.0</v>
      </c>
      <c r="FB63" s="433">
        <v>0.0</v>
      </c>
      <c r="FC63" s="433">
        <v>0.0</v>
      </c>
      <c r="FD63" s="433">
        <v>1.0</v>
      </c>
      <c r="FE63" s="433">
        <v>0.0</v>
      </c>
      <c r="FF63" s="433">
        <v>0.0</v>
      </c>
      <c r="FG63" s="433">
        <v>0.0</v>
      </c>
      <c r="FH63" s="433">
        <v>0.0</v>
      </c>
      <c r="FI63" s="433">
        <v>1.0</v>
      </c>
      <c r="FJ63" s="433">
        <v>0.0</v>
      </c>
      <c r="FK63" s="433">
        <v>0.0</v>
      </c>
      <c r="FL63" s="433">
        <v>0.0</v>
      </c>
      <c r="FM63" s="433">
        <v>1.0</v>
      </c>
      <c r="FN63" s="433">
        <v>0.0</v>
      </c>
      <c r="FO63" s="433">
        <v>0.0</v>
      </c>
      <c r="FP63" s="433">
        <v>0.0</v>
      </c>
      <c r="FQ63" s="433">
        <v>1.0</v>
      </c>
      <c r="FR63" s="433">
        <v>0.0</v>
      </c>
      <c r="FS63" s="433">
        <v>0.0</v>
      </c>
      <c r="FT63" s="433">
        <v>0.0</v>
      </c>
      <c r="FU63" s="433">
        <v>0.0</v>
      </c>
      <c r="FV63" s="433">
        <v>0.0</v>
      </c>
      <c r="FW63" s="433">
        <v>0.0</v>
      </c>
      <c r="FX63" s="433">
        <v>1.0</v>
      </c>
      <c r="FY63" s="433">
        <v>0.0</v>
      </c>
      <c r="FZ63" s="433">
        <v>0.0</v>
      </c>
      <c r="GA63" s="433">
        <v>0.0</v>
      </c>
      <c r="GB63" s="433">
        <v>1.0</v>
      </c>
      <c r="GC63" s="433">
        <v>0.0</v>
      </c>
      <c r="GD63" s="433">
        <v>1.0</v>
      </c>
      <c r="GE63" s="433">
        <v>0.0</v>
      </c>
      <c r="GF63" s="433">
        <v>0.0</v>
      </c>
      <c r="GG63" s="433">
        <v>0.0</v>
      </c>
      <c r="GH63" s="433">
        <v>0.0</v>
      </c>
      <c r="GI63" s="433">
        <v>1.0</v>
      </c>
      <c r="GJ63" s="433">
        <v>0.0</v>
      </c>
      <c r="GK63" s="433">
        <v>0.0</v>
      </c>
      <c r="GL63" s="433">
        <v>0.0</v>
      </c>
      <c r="GM63" s="433">
        <v>0.0</v>
      </c>
      <c r="GN63" s="433">
        <v>0.0</v>
      </c>
      <c r="GO63" s="433">
        <v>0.0</v>
      </c>
      <c r="GP63" s="433">
        <v>0.0</v>
      </c>
      <c r="GQ63" s="433">
        <v>1.0</v>
      </c>
      <c r="GR63" s="433">
        <v>0.0</v>
      </c>
      <c r="GS63" s="433">
        <v>0.0</v>
      </c>
      <c r="GT63" s="433">
        <v>0.0</v>
      </c>
      <c r="GU63" s="433">
        <v>0.0</v>
      </c>
      <c r="GV63" s="433">
        <v>0.0</v>
      </c>
      <c r="GW63" s="433">
        <v>1.0</v>
      </c>
      <c r="GX63" s="433">
        <v>0.0</v>
      </c>
      <c r="GY63" s="433">
        <v>0.0</v>
      </c>
      <c r="GZ63" s="433">
        <v>0.0</v>
      </c>
      <c r="HA63" s="433">
        <v>0.0</v>
      </c>
      <c r="HB63" s="433">
        <v>0.0</v>
      </c>
      <c r="HC63" s="433">
        <v>1.0</v>
      </c>
      <c r="HD63" s="433">
        <v>0.0</v>
      </c>
      <c r="HE63" s="433">
        <v>1.0</v>
      </c>
      <c r="HF63" s="433">
        <v>0.0</v>
      </c>
      <c r="HG63" s="433">
        <v>3.0</v>
      </c>
      <c r="HH63" s="433">
        <v>0.0</v>
      </c>
      <c r="HI63" s="433">
        <v>0.0</v>
      </c>
      <c r="HJ63" s="433">
        <v>6.0</v>
      </c>
      <c r="HK63" s="433">
        <v>2.0</v>
      </c>
      <c r="HL63" s="433">
        <v>3.0</v>
      </c>
      <c r="HM63" s="433">
        <v>2.0</v>
      </c>
      <c r="HN63" s="479">
        <v>0.0</v>
      </c>
      <c r="HO63" s="433">
        <v>1.0</v>
      </c>
      <c r="HP63" s="433">
        <v>0.0</v>
      </c>
      <c r="HQ63" s="433">
        <v>2.0</v>
      </c>
      <c r="HR63" s="433">
        <v>9.0</v>
      </c>
      <c r="HS63" s="480">
        <f t="shared" si="23"/>
        <v>85</v>
      </c>
      <c r="HT63" s="481"/>
      <c r="HU63" s="412"/>
      <c r="HV63" s="412"/>
      <c r="HW63" s="412"/>
      <c r="HX63" s="412"/>
      <c r="HY63" s="412"/>
      <c r="HZ63" s="412"/>
      <c r="IA63" s="412"/>
      <c r="IB63" s="412"/>
      <c r="IC63" s="412"/>
    </row>
    <row r="64">
      <c r="A64" s="474" t="s">
        <v>93</v>
      </c>
      <c r="B64" s="489">
        <v>0.0</v>
      </c>
      <c r="C64" s="489">
        <v>0.0</v>
      </c>
      <c r="D64" s="489">
        <v>0.0</v>
      </c>
      <c r="E64" s="489">
        <v>0.0</v>
      </c>
      <c r="F64" s="489">
        <v>0.0</v>
      </c>
      <c r="G64" s="489">
        <v>0.0</v>
      </c>
      <c r="H64" s="489">
        <v>0.0</v>
      </c>
      <c r="I64" s="489">
        <v>0.0</v>
      </c>
      <c r="J64" s="489">
        <v>0.0</v>
      </c>
      <c r="K64" s="489">
        <v>0.0</v>
      </c>
      <c r="L64" s="489">
        <v>0.0</v>
      </c>
      <c r="M64" s="489">
        <v>0.0</v>
      </c>
      <c r="N64" s="489">
        <v>0.0</v>
      </c>
      <c r="O64" s="489">
        <v>0.0</v>
      </c>
      <c r="P64" s="489">
        <v>0.0</v>
      </c>
      <c r="Q64" s="489">
        <v>0.0</v>
      </c>
      <c r="R64" s="489">
        <v>0.0</v>
      </c>
      <c r="S64" s="489">
        <v>0.0</v>
      </c>
      <c r="T64" s="489">
        <v>0.0</v>
      </c>
      <c r="U64" s="489">
        <v>0.0</v>
      </c>
      <c r="V64" s="489">
        <v>0.0</v>
      </c>
      <c r="W64" s="489">
        <v>0.0</v>
      </c>
      <c r="X64" s="489">
        <v>0.0</v>
      </c>
      <c r="Y64" s="489">
        <v>0.0</v>
      </c>
      <c r="Z64" s="489">
        <v>0.0</v>
      </c>
      <c r="AA64" s="489">
        <v>0.0</v>
      </c>
      <c r="AB64" s="489">
        <v>0.0</v>
      </c>
      <c r="AC64" s="489">
        <v>0.0</v>
      </c>
      <c r="AD64" s="489">
        <v>0.0</v>
      </c>
      <c r="AE64" s="489">
        <v>0.0</v>
      </c>
      <c r="AF64" s="489">
        <v>0.0</v>
      </c>
      <c r="AG64" s="489">
        <v>0.0</v>
      </c>
      <c r="AH64" s="476">
        <v>1.0</v>
      </c>
      <c r="AI64" s="488">
        <v>0.0</v>
      </c>
      <c r="AJ64" s="488">
        <v>0.0</v>
      </c>
      <c r="AK64" s="488">
        <v>0.0</v>
      </c>
      <c r="AL64" s="433">
        <v>0.0</v>
      </c>
      <c r="AM64" s="433">
        <v>0.0</v>
      </c>
      <c r="AN64" s="433">
        <v>0.0</v>
      </c>
      <c r="AO64" s="433">
        <v>0.0</v>
      </c>
      <c r="AP64" s="433">
        <v>0.0</v>
      </c>
      <c r="AQ64" s="433">
        <v>0.0</v>
      </c>
      <c r="AR64" s="433">
        <v>0.0</v>
      </c>
      <c r="AS64" s="433">
        <v>1.0</v>
      </c>
      <c r="AT64" s="433">
        <v>0.0</v>
      </c>
      <c r="AU64" s="433">
        <v>0.0</v>
      </c>
      <c r="AV64" s="433">
        <v>0.0</v>
      </c>
      <c r="AW64" s="433">
        <v>0.0</v>
      </c>
      <c r="AX64" s="433">
        <v>0.0</v>
      </c>
      <c r="AY64" s="433">
        <v>0.0</v>
      </c>
      <c r="AZ64" s="433">
        <v>0.0</v>
      </c>
      <c r="BA64" s="433">
        <v>1.0</v>
      </c>
      <c r="BB64" s="433">
        <v>0.0</v>
      </c>
      <c r="BC64" s="433">
        <v>0.0</v>
      </c>
      <c r="BD64" s="433">
        <v>0.0</v>
      </c>
      <c r="BE64" s="433">
        <v>0.0</v>
      </c>
      <c r="BF64" s="433">
        <v>0.0</v>
      </c>
      <c r="BG64" s="433">
        <v>0.0</v>
      </c>
      <c r="BH64" s="433">
        <v>1.0</v>
      </c>
      <c r="BI64" s="433">
        <v>1.0</v>
      </c>
      <c r="BJ64" s="433">
        <v>0.0</v>
      </c>
      <c r="BK64" s="433">
        <v>0.0</v>
      </c>
      <c r="BL64" s="433">
        <v>1.0</v>
      </c>
      <c r="BM64" s="433">
        <v>0.0</v>
      </c>
      <c r="BN64" s="433">
        <v>1.0</v>
      </c>
      <c r="BO64" s="433">
        <v>0.0</v>
      </c>
      <c r="BP64" s="433">
        <v>0.0</v>
      </c>
      <c r="BQ64" s="433">
        <v>0.0</v>
      </c>
      <c r="BR64" s="433">
        <v>0.0</v>
      </c>
      <c r="BS64" s="433">
        <v>0.0</v>
      </c>
      <c r="BT64" s="433">
        <v>0.0</v>
      </c>
      <c r="BU64" s="433">
        <v>1.0</v>
      </c>
      <c r="BV64" s="433">
        <v>0.0</v>
      </c>
      <c r="BW64" s="433">
        <v>0.0</v>
      </c>
      <c r="BX64" s="433">
        <v>1.0</v>
      </c>
      <c r="BY64" s="433">
        <v>0.0</v>
      </c>
      <c r="BZ64" s="433">
        <v>0.0</v>
      </c>
      <c r="CA64" s="433">
        <v>0.0</v>
      </c>
      <c r="CB64" s="433">
        <v>0.0</v>
      </c>
      <c r="CC64" s="433">
        <v>0.0</v>
      </c>
      <c r="CD64" s="433">
        <v>0.0</v>
      </c>
      <c r="CE64" s="433">
        <v>0.0</v>
      </c>
      <c r="CF64" s="433">
        <v>0.0</v>
      </c>
      <c r="CG64" s="433">
        <v>0.0</v>
      </c>
      <c r="CH64" s="433">
        <v>0.0</v>
      </c>
      <c r="CI64" s="433">
        <v>0.0</v>
      </c>
      <c r="CJ64" s="433">
        <v>0.0</v>
      </c>
      <c r="CK64" s="433">
        <v>0.0</v>
      </c>
      <c r="CL64" s="433">
        <v>0.0</v>
      </c>
      <c r="CM64" s="433">
        <v>0.0</v>
      </c>
      <c r="CN64" s="433">
        <v>0.0</v>
      </c>
      <c r="CO64" s="433">
        <v>0.0</v>
      </c>
      <c r="CP64" s="433">
        <v>0.0</v>
      </c>
      <c r="CQ64" s="433">
        <v>0.0</v>
      </c>
      <c r="CR64" s="433">
        <v>0.0</v>
      </c>
      <c r="CS64" s="433">
        <v>0.0</v>
      </c>
      <c r="CT64" s="433">
        <v>0.0</v>
      </c>
      <c r="CU64" s="433">
        <v>0.0</v>
      </c>
      <c r="CV64" s="433">
        <v>0.0</v>
      </c>
      <c r="CW64" s="433">
        <v>0.0</v>
      </c>
      <c r="CX64" s="433">
        <v>0.0</v>
      </c>
      <c r="CY64" s="433">
        <v>0.0</v>
      </c>
      <c r="CZ64" s="433">
        <v>0.0</v>
      </c>
      <c r="DA64" s="433">
        <v>0.0</v>
      </c>
      <c r="DB64" s="433">
        <v>0.0</v>
      </c>
      <c r="DC64" s="433">
        <v>0.0</v>
      </c>
      <c r="DD64" s="433">
        <v>0.0</v>
      </c>
      <c r="DE64" s="433">
        <v>1.0</v>
      </c>
      <c r="DF64" s="433">
        <v>0.0</v>
      </c>
      <c r="DG64" s="433">
        <v>0.0</v>
      </c>
      <c r="DH64" s="433">
        <v>0.0</v>
      </c>
      <c r="DI64" s="433">
        <v>0.0</v>
      </c>
      <c r="DJ64" s="433">
        <v>0.0</v>
      </c>
      <c r="DK64" s="433">
        <v>0.0</v>
      </c>
      <c r="DL64" s="433">
        <v>0.0</v>
      </c>
      <c r="DM64" s="433">
        <v>0.0</v>
      </c>
      <c r="DN64" s="433">
        <v>0.0</v>
      </c>
      <c r="DO64" s="433">
        <v>0.0</v>
      </c>
      <c r="DP64" s="433">
        <v>0.0</v>
      </c>
      <c r="DQ64" s="433">
        <v>0.0</v>
      </c>
      <c r="DR64" s="433">
        <v>0.0</v>
      </c>
      <c r="DS64" s="433">
        <v>2.0</v>
      </c>
      <c r="DT64" s="433">
        <v>0.0</v>
      </c>
      <c r="DU64" s="433">
        <v>0.0</v>
      </c>
      <c r="DV64" s="433">
        <v>0.0</v>
      </c>
      <c r="DW64" s="433">
        <v>1.0</v>
      </c>
      <c r="DX64" s="433">
        <v>0.0</v>
      </c>
      <c r="DY64" s="433">
        <v>0.0</v>
      </c>
      <c r="DZ64" s="433">
        <v>2.0</v>
      </c>
      <c r="EA64" s="433">
        <v>1.0</v>
      </c>
      <c r="EB64" s="433">
        <v>0.0</v>
      </c>
      <c r="EC64" s="433">
        <v>0.0</v>
      </c>
      <c r="ED64" s="433">
        <v>0.0</v>
      </c>
      <c r="EE64" s="433">
        <v>0.0</v>
      </c>
      <c r="EF64" s="433">
        <v>0.0</v>
      </c>
      <c r="EG64" s="433">
        <v>0.0</v>
      </c>
      <c r="EH64" s="433">
        <v>0.0</v>
      </c>
      <c r="EI64" s="433">
        <v>0.0</v>
      </c>
      <c r="EJ64" s="433">
        <v>0.0</v>
      </c>
      <c r="EK64" s="433">
        <v>0.0</v>
      </c>
      <c r="EL64" s="433">
        <v>0.0</v>
      </c>
      <c r="EM64" s="433">
        <v>0.0</v>
      </c>
      <c r="EN64" s="433">
        <v>0.0</v>
      </c>
      <c r="EO64" s="433">
        <v>2.0</v>
      </c>
      <c r="EP64" s="433">
        <v>0.0</v>
      </c>
      <c r="EQ64" s="433">
        <v>0.0</v>
      </c>
      <c r="ER64" s="433">
        <v>1.0</v>
      </c>
      <c r="ES64" s="433">
        <v>1.0</v>
      </c>
      <c r="ET64" s="433">
        <v>1.0</v>
      </c>
      <c r="EU64" s="433">
        <v>0.0</v>
      </c>
      <c r="EV64" s="433">
        <v>0.0</v>
      </c>
      <c r="EW64" s="433">
        <v>0.0</v>
      </c>
      <c r="EX64" s="433">
        <v>1.0</v>
      </c>
      <c r="EY64" s="433">
        <v>0.0</v>
      </c>
      <c r="EZ64" s="433">
        <v>0.0</v>
      </c>
      <c r="FA64" s="433">
        <v>0.0</v>
      </c>
      <c r="FB64" s="433">
        <v>1.0</v>
      </c>
      <c r="FC64" s="433">
        <v>0.0</v>
      </c>
      <c r="FD64" s="433">
        <v>0.0</v>
      </c>
      <c r="FE64" s="433">
        <v>0.0</v>
      </c>
      <c r="FF64" s="433">
        <v>1.0</v>
      </c>
      <c r="FG64" s="433">
        <v>0.0</v>
      </c>
      <c r="FH64" s="433">
        <v>0.0</v>
      </c>
      <c r="FI64" s="433">
        <v>1.0</v>
      </c>
      <c r="FJ64" s="433">
        <v>0.0</v>
      </c>
      <c r="FK64" s="433">
        <v>1.0</v>
      </c>
      <c r="FL64" s="433">
        <v>1.0</v>
      </c>
      <c r="FM64" s="433">
        <v>0.0</v>
      </c>
      <c r="FN64" s="433">
        <v>0.0</v>
      </c>
      <c r="FO64" s="433">
        <v>2.0</v>
      </c>
      <c r="FP64" s="433">
        <v>0.0</v>
      </c>
      <c r="FQ64" s="433">
        <v>0.0</v>
      </c>
      <c r="FR64" s="433">
        <v>0.0</v>
      </c>
      <c r="FS64" s="433">
        <v>0.0</v>
      </c>
      <c r="FT64" s="433">
        <v>0.0</v>
      </c>
      <c r="FU64" s="433">
        <v>0.0</v>
      </c>
      <c r="FV64" s="433">
        <v>0.0</v>
      </c>
      <c r="FW64" s="433">
        <v>1.0</v>
      </c>
      <c r="FX64" s="433">
        <v>0.0</v>
      </c>
      <c r="FY64" s="433">
        <v>0.0</v>
      </c>
      <c r="FZ64" s="433">
        <v>0.0</v>
      </c>
      <c r="GA64" s="433">
        <v>1.0</v>
      </c>
      <c r="GB64" s="433">
        <v>1.0</v>
      </c>
      <c r="GC64" s="433">
        <v>0.0</v>
      </c>
      <c r="GD64" s="433">
        <v>0.0</v>
      </c>
      <c r="GE64" s="433">
        <v>0.0</v>
      </c>
      <c r="GF64" s="433">
        <v>0.0</v>
      </c>
      <c r="GG64" s="433">
        <v>0.0</v>
      </c>
      <c r="GH64" s="433">
        <v>0.0</v>
      </c>
      <c r="GI64" s="433">
        <v>0.0</v>
      </c>
      <c r="GJ64" s="433">
        <v>1.0</v>
      </c>
      <c r="GK64" s="433">
        <v>0.0</v>
      </c>
      <c r="GL64" s="433">
        <v>0.0</v>
      </c>
      <c r="GM64" s="433">
        <v>0.0</v>
      </c>
      <c r="GN64" s="433">
        <v>3.0</v>
      </c>
      <c r="GO64" s="433">
        <v>1.0</v>
      </c>
      <c r="GP64" s="433">
        <v>0.0</v>
      </c>
      <c r="GQ64" s="433">
        <v>0.0</v>
      </c>
      <c r="GR64" s="433">
        <v>1.0</v>
      </c>
      <c r="GS64" s="433">
        <v>0.0</v>
      </c>
      <c r="GT64" s="433">
        <v>1.0</v>
      </c>
      <c r="GU64" s="433">
        <v>0.0</v>
      </c>
      <c r="GV64" s="433">
        <v>0.0</v>
      </c>
      <c r="GW64" s="433">
        <v>1.0</v>
      </c>
      <c r="GX64" s="433">
        <v>1.0</v>
      </c>
      <c r="GY64" s="433">
        <v>0.0</v>
      </c>
      <c r="GZ64" s="433">
        <v>1.0</v>
      </c>
      <c r="HA64" s="433">
        <v>1.0</v>
      </c>
      <c r="HB64" s="433">
        <v>0.0</v>
      </c>
      <c r="HC64" s="433">
        <v>2.0</v>
      </c>
      <c r="HD64" s="433">
        <v>1.0</v>
      </c>
      <c r="HE64" s="433">
        <v>1.0</v>
      </c>
      <c r="HF64" s="433">
        <v>0.0</v>
      </c>
      <c r="HG64" s="433">
        <v>1.0</v>
      </c>
      <c r="HH64" s="433">
        <v>0.0</v>
      </c>
      <c r="HI64" s="433">
        <v>0.0</v>
      </c>
      <c r="HJ64" s="433">
        <v>0.0</v>
      </c>
      <c r="HK64" s="433">
        <v>3.0</v>
      </c>
      <c r="HL64" s="433">
        <v>8.0</v>
      </c>
      <c r="HM64" s="433">
        <v>2.0</v>
      </c>
      <c r="HN64" s="479">
        <v>2.0</v>
      </c>
      <c r="HO64" s="433">
        <v>0.0</v>
      </c>
      <c r="HP64" s="433">
        <v>2.0</v>
      </c>
      <c r="HQ64" s="433">
        <v>0.0</v>
      </c>
      <c r="HR64" s="433">
        <v>4.0</v>
      </c>
      <c r="HS64" s="480">
        <f t="shared" si="23"/>
        <v>69</v>
      </c>
      <c r="HT64" s="481"/>
      <c r="HU64" s="412"/>
      <c r="HV64" s="412"/>
      <c r="HW64" s="412"/>
      <c r="HX64" s="412"/>
      <c r="HY64" s="412"/>
      <c r="HZ64" s="412"/>
      <c r="IA64" s="412"/>
      <c r="IB64" s="412"/>
      <c r="IC64" s="412"/>
    </row>
    <row r="65">
      <c r="A65" s="474" t="s">
        <v>94</v>
      </c>
      <c r="B65" s="475">
        <v>0.0</v>
      </c>
      <c r="C65" s="475">
        <v>0.0</v>
      </c>
      <c r="D65" s="475">
        <v>0.0</v>
      </c>
      <c r="E65" s="475">
        <v>0.0</v>
      </c>
      <c r="F65" s="475">
        <v>0.0</v>
      </c>
      <c r="G65" s="475">
        <v>0.0</v>
      </c>
      <c r="H65" s="475">
        <v>0.0</v>
      </c>
      <c r="I65" s="475">
        <v>0.0</v>
      </c>
      <c r="J65" s="475">
        <v>0.0</v>
      </c>
      <c r="K65" s="475">
        <v>0.0</v>
      </c>
      <c r="L65" s="475">
        <v>0.0</v>
      </c>
      <c r="M65" s="475">
        <v>0.0</v>
      </c>
      <c r="N65" s="475">
        <v>0.0</v>
      </c>
      <c r="O65" s="475">
        <v>0.0</v>
      </c>
      <c r="P65" s="475">
        <v>0.0</v>
      </c>
      <c r="Q65" s="475">
        <v>0.0</v>
      </c>
      <c r="R65" s="475">
        <v>0.0</v>
      </c>
      <c r="S65" s="475">
        <v>0.0</v>
      </c>
      <c r="T65" s="475">
        <v>0.0</v>
      </c>
      <c r="U65" s="475">
        <v>0.0</v>
      </c>
      <c r="V65" s="475">
        <v>0.0</v>
      </c>
      <c r="W65" s="475">
        <v>0.0</v>
      </c>
      <c r="X65" s="476">
        <v>1.0</v>
      </c>
      <c r="Y65" s="433">
        <v>0.0</v>
      </c>
      <c r="Z65" s="433">
        <v>0.0</v>
      </c>
      <c r="AA65" s="433">
        <v>0.0</v>
      </c>
      <c r="AB65" s="433">
        <v>0.0</v>
      </c>
      <c r="AC65" s="433">
        <v>0.0</v>
      </c>
      <c r="AD65" s="433">
        <v>0.0</v>
      </c>
      <c r="AE65" s="477">
        <v>1.0</v>
      </c>
      <c r="AF65" s="433">
        <v>0.0</v>
      </c>
      <c r="AG65" s="433">
        <v>0.0</v>
      </c>
      <c r="AH65" s="433">
        <v>0.0</v>
      </c>
      <c r="AI65" s="433">
        <v>0.0</v>
      </c>
      <c r="AJ65" s="433">
        <v>0.0</v>
      </c>
      <c r="AK65" s="433">
        <v>0.0</v>
      </c>
      <c r="AL65" s="433">
        <v>0.0</v>
      </c>
      <c r="AM65" s="433">
        <v>0.0</v>
      </c>
      <c r="AN65" s="433">
        <v>0.0</v>
      </c>
      <c r="AO65" s="433">
        <v>0.0</v>
      </c>
      <c r="AP65" s="433">
        <v>0.0</v>
      </c>
      <c r="AQ65" s="433">
        <v>0.0</v>
      </c>
      <c r="AR65" s="433">
        <v>0.0</v>
      </c>
      <c r="AS65" s="433">
        <v>0.0</v>
      </c>
      <c r="AT65" s="433">
        <v>0.0</v>
      </c>
      <c r="AU65" s="433">
        <v>0.0</v>
      </c>
      <c r="AV65" s="433">
        <v>2.0</v>
      </c>
      <c r="AW65" s="433">
        <v>0.0</v>
      </c>
      <c r="AX65" s="433">
        <v>0.0</v>
      </c>
      <c r="AY65" s="433">
        <v>0.0</v>
      </c>
      <c r="AZ65" s="433">
        <v>0.0</v>
      </c>
      <c r="BA65" s="433">
        <v>2.0</v>
      </c>
      <c r="BB65" s="433">
        <v>1.0</v>
      </c>
      <c r="BC65" s="433">
        <v>2.0</v>
      </c>
      <c r="BD65" s="433">
        <v>0.0</v>
      </c>
      <c r="BE65" s="433">
        <v>0.0</v>
      </c>
      <c r="BF65" s="433">
        <v>1.0</v>
      </c>
      <c r="BG65" s="433">
        <v>0.0</v>
      </c>
      <c r="BH65" s="433">
        <v>0.0</v>
      </c>
      <c r="BI65" s="433">
        <v>0.0</v>
      </c>
      <c r="BJ65" s="433">
        <v>0.0</v>
      </c>
      <c r="BK65" s="433">
        <v>4.0</v>
      </c>
      <c r="BL65" s="433">
        <v>0.0</v>
      </c>
      <c r="BM65" s="433">
        <v>1.0</v>
      </c>
      <c r="BN65" s="433">
        <v>1.0</v>
      </c>
      <c r="BO65" s="433">
        <v>0.0</v>
      </c>
      <c r="BP65" s="433">
        <v>0.0</v>
      </c>
      <c r="BQ65" s="433">
        <v>0.0</v>
      </c>
      <c r="BR65" s="433">
        <v>0.0</v>
      </c>
      <c r="BS65" s="433">
        <v>0.0</v>
      </c>
      <c r="BT65" s="433">
        <v>0.0</v>
      </c>
      <c r="BU65" s="433">
        <v>1.0</v>
      </c>
      <c r="BV65" s="433">
        <v>1.0</v>
      </c>
      <c r="BW65" s="433">
        <v>0.0</v>
      </c>
      <c r="BX65" s="433">
        <v>0.0</v>
      </c>
      <c r="BY65" s="433">
        <v>0.0</v>
      </c>
      <c r="BZ65" s="433">
        <v>0.0</v>
      </c>
      <c r="CA65" s="433">
        <v>0.0</v>
      </c>
      <c r="CB65" s="433">
        <v>0.0</v>
      </c>
      <c r="CC65" s="433">
        <v>1.0</v>
      </c>
      <c r="CD65" s="433">
        <v>0.0</v>
      </c>
      <c r="CE65" s="433">
        <v>0.0</v>
      </c>
      <c r="CF65" s="433">
        <v>0.0</v>
      </c>
      <c r="CG65" s="433">
        <v>0.0</v>
      </c>
      <c r="CH65" s="433">
        <v>0.0</v>
      </c>
      <c r="CI65" s="433">
        <v>0.0</v>
      </c>
      <c r="CJ65" s="433">
        <v>0.0</v>
      </c>
      <c r="CK65" s="433">
        <v>0.0</v>
      </c>
      <c r="CL65" s="433">
        <v>0.0</v>
      </c>
      <c r="CM65" s="433">
        <v>0.0</v>
      </c>
      <c r="CN65" s="433">
        <v>0.0</v>
      </c>
      <c r="CO65" s="433">
        <v>0.0</v>
      </c>
      <c r="CP65" s="433">
        <v>0.0</v>
      </c>
      <c r="CQ65" s="433">
        <v>0.0</v>
      </c>
      <c r="CR65" s="433">
        <v>0.0</v>
      </c>
      <c r="CS65" s="433">
        <v>0.0</v>
      </c>
      <c r="CT65" s="433">
        <v>0.0</v>
      </c>
      <c r="CU65" s="433">
        <v>0.0</v>
      </c>
      <c r="CV65" s="433">
        <v>0.0</v>
      </c>
      <c r="CW65" s="433">
        <v>0.0</v>
      </c>
      <c r="CX65" s="433">
        <v>0.0</v>
      </c>
      <c r="CY65" s="433">
        <v>0.0</v>
      </c>
      <c r="CZ65" s="433">
        <v>0.0</v>
      </c>
      <c r="DA65" s="433">
        <v>1.0</v>
      </c>
      <c r="DB65" s="433">
        <v>0.0</v>
      </c>
      <c r="DC65" s="433">
        <v>0.0</v>
      </c>
      <c r="DD65" s="433">
        <v>0.0</v>
      </c>
      <c r="DE65" s="433">
        <v>0.0</v>
      </c>
      <c r="DF65" s="433">
        <v>0.0</v>
      </c>
      <c r="DG65" s="433">
        <v>0.0</v>
      </c>
      <c r="DH65" s="433">
        <v>0.0</v>
      </c>
      <c r="DI65" s="433">
        <v>0.0</v>
      </c>
      <c r="DJ65" s="433">
        <v>0.0</v>
      </c>
      <c r="DK65" s="433">
        <v>0.0</v>
      </c>
      <c r="DL65" s="433">
        <v>0.0</v>
      </c>
      <c r="DM65" s="433">
        <v>0.0</v>
      </c>
      <c r="DN65" s="433">
        <v>0.0</v>
      </c>
      <c r="DO65" s="433">
        <v>0.0</v>
      </c>
      <c r="DP65" s="433">
        <v>2.0</v>
      </c>
      <c r="DQ65" s="433">
        <v>0.0</v>
      </c>
      <c r="DR65" s="433">
        <v>0.0</v>
      </c>
      <c r="DS65" s="433">
        <v>0.0</v>
      </c>
      <c r="DT65" s="433">
        <v>0.0</v>
      </c>
      <c r="DU65" s="433">
        <v>0.0</v>
      </c>
      <c r="DV65" s="433">
        <v>0.0</v>
      </c>
      <c r="DW65" s="433">
        <v>0.0</v>
      </c>
      <c r="DX65" s="433">
        <v>1.0</v>
      </c>
      <c r="DY65" s="433">
        <v>0.0</v>
      </c>
      <c r="DZ65" s="433">
        <v>0.0</v>
      </c>
      <c r="EA65" s="433">
        <v>0.0</v>
      </c>
      <c r="EB65" s="433">
        <v>0.0</v>
      </c>
      <c r="EC65" s="433">
        <v>0.0</v>
      </c>
      <c r="ED65" s="433">
        <v>0.0</v>
      </c>
      <c r="EE65" s="433">
        <v>0.0</v>
      </c>
      <c r="EF65" s="433">
        <v>0.0</v>
      </c>
      <c r="EG65" s="433">
        <v>0.0</v>
      </c>
      <c r="EH65" s="433">
        <v>0.0</v>
      </c>
      <c r="EI65" s="433">
        <v>0.0</v>
      </c>
      <c r="EJ65" s="433">
        <v>0.0</v>
      </c>
      <c r="EK65" s="433">
        <v>0.0</v>
      </c>
      <c r="EL65" s="433">
        <v>0.0</v>
      </c>
      <c r="EM65" s="433">
        <v>0.0</v>
      </c>
      <c r="EN65" s="433">
        <v>0.0</v>
      </c>
      <c r="EO65" s="433">
        <v>0.0</v>
      </c>
      <c r="EP65" s="433">
        <v>0.0</v>
      </c>
      <c r="EQ65" s="433">
        <v>0.0</v>
      </c>
      <c r="ER65" s="433">
        <v>0.0</v>
      </c>
      <c r="ES65" s="433">
        <v>0.0</v>
      </c>
      <c r="ET65" s="433">
        <v>0.0</v>
      </c>
      <c r="EU65" s="433">
        <v>0.0</v>
      </c>
      <c r="EV65" s="433">
        <v>0.0</v>
      </c>
      <c r="EW65" s="433">
        <v>0.0</v>
      </c>
      <c r="EX65" s="433">
        <v>0.0</v>
      </c>
      <c r="EY65" s="433">
        <v>0.0</v>
      </c>
      <c r="EZ65" s="433">
        <v>0.0</v>
      </c>
      <c r="FA65" s="433">
        <v>0.0</v>
      </c>
      <c r="FB65" s="433">
        <v>0.0</v>
      </c>
      <c r="FC65" s="433">
        <v>0.0</v>
      </c>
      <c r="FD65" s="433">
        <v>0.0</v>
      </c>
      <c r="FE65" s="433">
        <v>0.0</v>
      </c>
      <c r="FF65" s="433">
        <v>0.0</v>
      </c>
      <c r="FG65" s="433">
        <v>0.0</v>
      </c>
      <c r="FH65" s="433">
        <v>0.0</v>
      </c>
      <c r="FI65" s="433">
        <v>0.0</v>
      </c>
      <c r="FJ65" s="433">
        <v>0.0</v>
      </c>
      <c r="FK65" s="433">
        <v>0.0</v>
      </c>
      <c r="FL65" s="433">
        <v>0.0</v>
      </c>
      <c r="FM65" s="433">
        <v>0.0</v>
      </c>
      <c r="FN65" s="433">
        <v>2.0</v>
      </c>
      <c r="FO65" s="433">
        <v>2.0</v>
      </c>
      <c r="FP65" s="433">
        <v>0.0</v>
      </c>
      <c r="FQ65" s="433">
        <v>0.0</v>
      </c>
      <c r="FR65" s="433">
        <v>0.0</v>
      </c>
      <c r="FS65" s="433">
        <v>0.0</v>
      </c>
      <c r="FT65" s="433">
        <v>0.0</v>
      </c>
      <c r="FU65" s="433">
        <v>0.0</v>
      </c>
      <c r="FV65" s="433">
        <v>0.0</v>
      </c>
      <c r="FW65" s="433">
        <v>0.0</v>
      </c>
      <c r="FX65" s="433">
        <v>0.0</v>
      </c>
      <c r="FY65" s="433">
        <v>0.0</v>
      </c>
      <c r="FZ65" s="433">
        <v>0.0</v>
      </c>
      <c r="GA65" s="433">
        <v>0.0</v>
      </c>
      <c r="GB65" s="433">
        <v>0.0</v>
      </c>
      <c r="GC65" s="433">
        <v>0.0</v>
      </c>
      <c r="GD65" s="433">
        <v>1.0</v>
      </c>
      <c r="GE65" s="433">
        <v>0.0</v>
      </c>
      <c r="GF65" s="433">
        <v>0.0</v>
      </c>
      <c r="GG65" s="433">
        <v>0.0</v>
      </c>
      <c r="GH65" s="433">
        <v>0.0</v>
      </c>
      <c r="GI65" s="433">
        <v>0.0</v>
      </c>
      <c r="GJ65" s="433">
        <v>0.0</v>
      </c>
      <c r="GK65" s="433">
        <v>0.0</v>
      </c>
      <c r="GL65" s="433">
        <v>0.0</v>
      </c>
      <c r="GM65" s="433">
        <v>0.0</v>
      </c>
      <c r="GN65" s="433">
        <v>0.0</v>
      </c>
      <c r="GO65" s="433">
        <v>2.0</v>
      </c>
      <c r="GP65" s="433">
        <v>0.0</v>
      </c>
      <c r="GQ65" s="433">
        <v>0.0</v>
      </c>
      <c r="GR65" s="433">
        <v>0.0</v>
      </c>
      <c r="GS65" s="433">
        <v>0.0</v>
      </c>
      <c r="GT65" s="433">
        <v>0.0</v>
      </c>
      <c r="GU65" s="433">
        <v>0.0</v>
      </c>
      <c r="GV65" s="433">
        <v>0.0</v>
      </c>
      <c r="GW65" s="433">
        <v>0.0</v>
      </c>
      <c r="GX65" s="433">
        <v>0.0</v>
      </c>
      <c r="GY65" s="433">
        <v>0.0</v>
      </c>
      <c r="GZ65" s="433">
        <v>1.0</v>
      </c>
      <c r="HA65" s="433">
        <v>0.0</v>
      </c>
      <c r="HB65" s="433">
        <v>0.0</v>
      </c>
      <c r="HC65" s="433">
        <v>1.0</v>
      </c>
      <c r="HD65" s="433">
        <v>2.0</v>
      </c>
      <c r="HE65" s="433">
        <v>2.0</v>
      </c>
      <c r="HF65" s="433">
        <v>0.0</v>
      </c>
      <c r="HG65" s="433">
        <v>0.0</v>
      </c>
      <c r="HH65" s="433">
        <v>0.0</v>
      </c>
      <c r="HI65" s="433">
        <v>0.0</v>
      </c>
      <c r="HJ65" s="433">
        <v>0.0</v>
      </c>
      <c r="HK65" s="433">
        <v>1.0</v>
      </c>
      <c r="HL65" s="433">
        <v>0.0</v>
      </c>
      <c r="HM65" s="433">
        <v>1.0</v>
      </c>
      <c r="HN65" s="479">
        <v>1.0</v>
      </c>
      <c r="HO65" s="433">
        <v>0.0</v>
      </c>
      <c r="HP65" s="433">
        <v>1.0</v>
      </c>
      <c r="HQ65" s="433">
        <v>1.0</v>
      </c>
      <c r="HR65" s="433">
        <v>1.0</v>
      </c>
      <c r="HS65" s="480">
        <f t="shared" si="23"/>
        <v>42</v>
      </c>
      <c r="HT65" s="481"/>
      <c r="HU65" s="412"/>
      <c r="HV65" s="412"/>
      <c r="HW65" s="412"/>
      <c r="HX65" s="412"/>
      <c r="HY65" s="412"/>
      <c r="HZ65" s="412"/>
      <c r="IA65" s="412"/>
      <c r="IB65" s="412"/>
      <c r="IC65" s="412"/>
    </row>
    <row r="66">
      <c r="A66" s="474" t="s">
        <v>95</v>
      </c>
      <c r="B66" s="475">
        <v>0.0</v>
      </c>
      <c r="C66" s="475">
        <v>0.0</v>
      </c>
      <c r="D66" s="475">
        <v>0.0</v>
      </c>
      <c r="E66" s="475">
        <v>0.0</v>
      </c>
      <c r="F66" s="475">
        <v>0.0</v>
      </c>
      <c r="G66" s="475">
        <v>0.0</v>
      </c>
      <c r="H66" s="475">
        <v>0.0</v>
      </c>
      <c r="I66" s="475">
        <v>0.0</v>
      </c>
      <c r="J66" s="475">
        <v>0.0</v>
      </c>
      <c r="K66" s="475">
        <v>0.0</v>
      </c>
      <c r="L66" s="475">
        <v>0.0</v>
      </c>
      <c r="M66" s="475">
        <v>0.0</v>
      </c>
      <c r="N66" s="475">
        <v>0.0</v>
      </c>
      <c r="O66" s="475">
        <v>0.0</v>
      </c>
      <c r="P66" s="475">
        <v>0.0</v>
      </c>
      <c r="Q66" s="475">
        <v>0.0</v>
      </c>
      <c r="R66" s="475">
        <v>0.0</v>
      </c>
      <c r="S66" s="475">
        <v>0.0</v>
      </c>
      <c r="T66" s="475">
        <v>0.0</v>
      </c>
      <c r="U66" s="475">
        <v>0.0</v>
      </c>
      <c r="V66" s="475">
        <v>0.0</v>
      </c>
      <c r="W66" s="475">
        <v>0.0</v>
      </c>
      <c r="X66" s="475">
        <v>0.0</v>
      </c>
      <c r="Y66" s="475">
        <v>0.0</v>
      </c>
      <c r="Z66" s="475">
        <v>0.0</v>
      </c>
      <c r="AA66" s="475">
        <v>0.0</v>
      </c>
      <c r="AB66" s="475">
        <v>0.0</v>
      </c>
      <c r="AC66" s="475">
        <v>0.0</v>
      </c>
      <c r="AD66" s="475">
        <v>0.0</v>
      </c>
      <c r="AE66" s="475">
        <v>0.0</v>
      </c>
      <c r="AF66" s="475">
        <v>0.0</v>
      </c>
      <c r="AG66" s="476">
        <v>1.0</v>
      </c>
      <c r="AH66" s="488">
        <v>0.0</v>
      </c>
      <c r="AI66" s="488">
        <v>0.0</v>
      </c>
      <c r="AJ66" s="488">
        <v>0.0</v>
      </c>
      <c r="AK66" s="488">
        <v>0.0</v>
      </c>
      <c r="AL66" s="433">
        <v>0.0</v>
      </c>
      <c r="AM66" s="433">
        <v>0.0</v>
      </c>
      <c r="AN66" s="433">
        <v>0.0</v>
      </c>
      <c r="AO66" s="433">
        <v>0.0</v>
      </c>
      <c r="AP66" s="433">
        <v>0.0</v>
      </c>
      <c r="AQ66" s="433">
        <v>0.0</v>
      </c>
      <c r="AR66" s="433">
        <v>0.0</v>
      </c>
      <c r="AS66" s="433">
        <v>0.0</v>
      </c>
      <c r="AT66" s="433">
        <v>0.0</v>
      </c>
      <c r="AU66" s="433">
        <v>0.0</v>
      </c>
      <c r="AV66" s="433">
        <v>0.0</v>
      </c>
      <c r="AW66" s="433">
        <v>0.0</v>
      </c>
      <c r="AX66" s="433">
        <v>0.0</v>
      </c>
      <c r="AY66" s="433">
        <v>0.0</v>
      </c>
      <c r="AZ66" s="433">
        <v>0.0</v>
      </c>
      <c r="BA66" s="433">
        <v>0.0</v>
      </c>
      <c r="BB66" s="433">
        <v>0.0</v>
      </c>
      <c r="BC66" s="433">
        <v>0.0</v>
      </c>
      <c r="BD66" s="433">
        <v>0.0</v>
      </c>
      <c r="BE66" s="433">
        <v>0.0</v>
      </c>
      <c r="BF66" s="433">
        <v>0.0</v>
      </c>
      <c r="BG66" s="433">
        <v>0.0</v>
      </c>
      <c r="BH66" s="433">
        <v>0.0</v>
      </c>
      <c r="BI66" s="433">
        <v>0.0</v>
      </c>
      <c r="BJ66" s="433">
        <v>0.0</v>
      </c>
      <c r="BK66" s="433">
        <v>0.0</v>
      </c>
      <c r="BL66" s="433">
        <v>0.0</v>
      </c>
      <c r="BM66" s="433">
        <v>0.0</v>
      </c>
      <c r="BN66" s="433">
        <v>0.0</v>
      </c>
      <c r="BO66" s="433">
        <v>0.0</v>
      </c>
      <c r="BP66" s="433">
        <v>0.0</v>
      </c>
      <c r="BQ66" s="433">
        <v>0.0</v>
      </c>
      <c r="BR66" s="433">
        <v>0.0</v>
      </c>
      <c r="BS66" s="433">
        <v>0.0</v>
      </c>
      <c r="BT66" s="433">
        <v>0.0</v>
      </c>
      <c r="BU66" s="433">
        <v>0.0</v>
      </c>
      <c r="BV66" s="433">
        <v>0.0</v>
      </c>
      <c r="BW66" s="433">
        <v>0.0</v>
      </c>
      <c r="BX66" s="433">
        <v>0.0</v>
      </c>
      <c r="BY66" s="433">
        <v>0.0</v>
      </c>
      <c r="BZ66" s="433">
        <v>0.0</v>
      </c>
      <c r="CA66" s="433">
        <v>0.0</v>
      </c>
      <c r="CB66" s="433">
        <v>0.0</v>
      </c>
      <c r="CC66" s="433">
        <v>0.0</v>
      </c>
      <c r="CD66" s="433">
        <v>0.0</v>
      </c>
      <c r="CE66" s="433">
        <v>0.0</v>
      </c>
      <c r="CF66" s="433">
        <v>0.0</v>
      </c>
      <c r="CG66" s="433">
        <v>0.0</v>
      </c>
      <c r="CH66" s="433">
        <v>0.0</v>
      </c>
      <c r="CI66" s="433">
        <v>0.0</v>
      </c>
      <c r="CJ66" s="433">
        <v>0.0</v>
      </c>
      <c r="CK66" s="433">
        <v>0.0</v>
      </c>
      <c r="CL66" s="433">
        <v>0.0</v>
      </c>
      <c r="CM66" s="433">
        <v>0.0</v>
      </c>
      <c r="CN66" s="433">
        <v>0.0</v>
      </c>
      <c r="CO66" s="433">
        <v>0.0</v>
      </c>
      <c r="CP66" s="433">
        <v>0.0</v>
      </c>
      <c r="CQ66" s="433">
        <v>0.0</v>
      </c>
      <c r="CR66" s="433">
        <v>0.0</v>
      </c>
      <c r="CS66" s="433">
        <v>0.0</v>
      </c>
      <c r="CT66" s="433">
        <v>0.0</v>
      </c>
      <c r="CU66" s="433">
        <v>0.0</v>
      </c>
      <c r="CV66" s="433">
        <v>0.0</v>
      </c>
      <c r="CW66" s="433">
        <v>0.0</v>
      </c>
      <c r="CX66" s="433">
        <v>0.0</v>
      </c>
      <c r="CY66" s="433">
        <v>0.0</v>
      </c>
      <c r="CZ66" s="433">
        <v>0.0</v>
      </c>
      <c r="DA66" s="433">
        <v>0.0</v>
      </c>
      <c r="DB66" s="433">
        <v>0.0</v>
      </c>
      <c r="DC66" s="433">
        <v>0.0</v>
      </c>
      <c r="DD66" s="433">
        <v>0.0</v>
      </c>
      <c r="DE66" s="433">
        <v>0.0</v>
      </c>
      <c r="DF66" s="433">
        <v>0.0</v>
      </c>
      <c r="DG66" s="433">
        <v>0.0</v>
      </c>
      <c r="DH66" s="433">
        <v>0.0</v>
      </c>
      <c r="DI66" s="433">
        <v>0.0</v>
      </c>
      <c r="DJ66" s="433">
        <v>0.0</v>
      </c>
      <c r="DK66" s="433">
        <v>0.0</v>
      </c>
      <c r="DL66" s="433">
        <v>0.0</v>
      </c>
      <c r="DM66" s="433">
        <v>0.0</v>
      </c>
      <c r="DN66" s="433">
        <v>0.0</v>
      </c>
      <c r="DO66" s="433">
        <v>0.0</v>
      </c>
      <c r="DP66" s="433">
        <v>0.0</v>
      </c>
      <c r="DQ66" s="433">
        <v>0.0</v>
      </c>
      <c r="DR66" s="433">
        <v>0.0</v>
      </c>
      <c r="DS66" s="433">
        <v>0.0</v>
      </c>
      <c r="DT66" s="433">
        <v>0.0</v>
      </c>
      <c r="DU66" s="433">
        <v>0.0</v>
      </c>
      <c r="DV66" s="433">
        <v>0.0</v>
      </c>
      <c r="DW66" s="433">
        <v>0.0</v>
      </c>
      <c r="DX66" s="433">
        <v>0.0</v>
      </c>
      <c r="DY66" s="433">
        <v>0.0</v>
      </c>
      <c r="DZ66" s="433">
        <v>0.0</v>
      </c>
      <c r="EA66" s="433">
        <v>0.0</v>
      </c>
      <c r="EB66" s="433">
        <v>0.0</v>
      </c>
      <c r="EC66" s="433">
        <v>0.0</v>
      </c>
      <c r="ED66" s="433">
        <v>0.0</v>
      </c>
      <c r="EE66" s="433">
        <v>0.0</v>
      </c>
      <c r="EF66" s="433">
        <v>0.0</v>
      </c>
      <c r="EG66" s="433">
        <v>0.0</v>
      </c>
      <c r="EH66" s="433">
        <v>0.0</v>
      </c>
      <c r="EI66" s="433">
        <v>0.0</v>
      </c>
      <c r="EJ66" s="433">
        <v>1.0</v>
      </c>
      <c r="EK66" s="433">
        <v>0.0</v>
      </c>
      <c r="EL66" s="433">
        <v>0.0</v>
      </c>
      <c r="EM66" s="433">
        <v>0.0</v>
      </c>
      <c r="EN66" s="433">
        <v>0.0</v>
      </c>
      <c r="EO66" s="433">
        <v>0.0</v>
      </c>
      <c r="EP66" s="433">
        <v>0.0</v>
      </c>
      <c r="EQ66" s="433">
        <v>0.0</v>
      </c>
      <c r="ER66" s="433">
        <v>0.0</v>
      </c>
      <c r="ES66" s="433">
        <v>0.0</v>
      </c>
      <c r="ET66" s="433">
        <v>0.0</v>
      </c>
      <c r="EU66" s="433">
        <v>0.0</v>
      </c>
      <c r="EV66" s="433">
        <v>0.0</v>
      </c>
      <c r="EW66" s="433">
        <v>0.0</v>
      </c>
      <c r="EX66" s="433">
        <v>0.0</v>
      </c>
      <c r="EY66" s="433">
        <v>0.0</v>
      </c>
      <c r="EZ66" s="433">
        <v>0.0</v>
      </c>
      <c r="FA66" s="433">
        <v>0.0</v>
      </c>
      <c r="FB66" s="433">
        <v>0.0</v>
      </c>
      <c r="FC66" s="433">
        <v>0.0</v>
      </c>
      <c r="FD66" s="433">
        <v>0.0</v>
      </c>
      <c r="FE66" s="433">
        <v>0.0</v>
      </c>
      <c r="FF66" s="433">
        <v>1.0</v>
      </c>
      <c r="FG66" s="433">
        <v>0.0</v>
      </c>
      <c r="FH66" s="433">
        <v>0.0</v>
      </c>
      <c r="FI66" s="433">
        <v>0.0</v>
      </c>
      <c r="FJ66" s="433">
        <v>0.0</v>
      </c>
      <c r="FK66" s="433">
        <v>0.0</v>
      </c>
      <c r="FL66" s="433">
        <v>0.0</v>
      </c>
      <c r="FM66" s="433">
        <v>0.0</v>
      </c>
      <c r="FN66" s="433">
        <v>1.0</v>
      </c>
      <c r="FO66" s="433">
        <v>1.0</v>
      </c>
      <c r="FP66" s="433">
        <v>0.0</v>
      </c>
      <c r="FQ66" s="433">
        <v>0.0</v>
      </c>
      <c r="FR66" s="433">
        <v>0.0</v>
      </c>
      <c r="FS66" s="433">
        <v>0.0</v>
      </c>
      <c r="FT66" s="433">
        <v>2.0</v>
      </c>
      <c r="FU66" s="433">
        <v>0.0</v>
      </c>
      <c r="FV66" s="433">
        <v>1.0</v>
      </c>
      <c r="FW66" s="433">
        <v>0.0</v>
      </c>
      <c r="FX66" s="433">
        <v>1.0</v>
      </c>
      <c r="FY66" s="433">
        <v>0.0</v>
      </c>
      <c r="FZ66" s="433">
        <v>0.0</v>
      </c>
      <c r="GA66" s="433">
        <v>0.0</v>
      </c>
      <c r="GB66" s="433">
        <v>0.0</v>
      </c>
      <c r="GC66" s="433">
        <v>0.0</v>
      </c>
      <c r="GD66" s="433">
        <v>0.0</v>
      </c>
      <c r="GE66" s="433">
        <v>0.0</v>
      </c>
      <c r="GF66" s="433">
        <v>0.0</v>
      </c>
      <c r="GG66" s="433">
        <v>0.0</v>
      </c>
      <c r="GH66" s="433">
        <v>0.0</v>
      </c>
      <c r="GI66" s="433">
        <v>0.0</v>
      </c>
      <c r="GJ66" s="433">
        <v>0.0</v>
      </c>
      <c r="GK66" s="433">
        <v>0.0</v>
      </c>
      <c r="GL66" s="433">
        <v>0.0</v>
      </c>
      <c r="GM66" s="433">
        <v>0.0</v>
      </c>
      <c r="GN66" s="433">
        <v>0.0</v>
      </c>
      <c r="GO66" s="433">
        <v>0.0</v>
      </c>
      <c r="GP66" s="433">
        <v>0.0</v>
      </c>
      <c r="GQ66" s="433">
        <v>0.0</v>
      </c>
      <c r="GR66" s="433">
        <v>1.0</v>
      </c>
      <c r="GS66" s="433">
        <v>0.0</v>
      </c>
      <c r="GT66" s="433">
        <v>0.0</v>
      </c>
      <c r="GU66" s="433">
        <v>2.0</v>
      </c>
      <c r="GV66" s="433">
        <v>0.0</v>
      </c>
      <c r="GW66" s="433">
        <v>0.0</v>
      </c>
      <c r="GX66" s="433">
        <v>0.0</v>
      </c>
      <c r="GY66" s="433">
        <v>1.0</v>
      </c>
      <c r="GZ66" s="433">
        <v>0.0</v>
      </c>
      <c r="HA66" s="433">
        <v>0.0</v>
      </c>
      <c r="HB66" s="433">
        <v>0.0</v>
      </c>
      <c r="HC66" s="433">
        <v>2.0</v>
      </c>
      <c r="HD66" s="433">
        <v>1.0</v>
      </c>
      <c r="HE66" s="433">
        <v>1.0</v>
      </c>
      <c r="HF66" s="433">
        <v>2.0</v>
      </c>
      <c r="HG66" s="433">
        <v>1.0</v>
      </c>
      <c r="HH66" s="433">
        <v>2.0</v>
      </c>
      <c r="HI66" s="433">
        <v>2.0</v>
      </c>
      <c r="HJ66" s="433">
        <v>2.0</v>
      </c>
      <c r="HK66" s="433">
        <v>0.0</v>
      </c>
      <c r="HL66" s="433">
        <v>3.0</v>
      </c>
      <c r="HM66" s="433">
        <v>2.0</v>
      </c>
      <c r="HN66" s="479">
        <v>5.0</v>
      </c>
      <c r="HO66" s="433">
        <v>0.0</v>
      </c>
      <c r="HP66" s="433">
        <v>0.0</v>
      </c>
      <c r="HQ66" s="433">
        <v>1.0</v>
      </c>
      <c r="HR66" s="433">
        <v>6.0</v>
      </c>
      <c r="HS66" s="480">
        <f t="shared" si="23"/>
        <v>43</v>
      </c>
      <c r="HT66" s="481"/>
      <c r="HU66" s="412"/>
      <c r="HV66" s="412"/>
      <c r="HW66" s="412"/>
      <c r="HX66" s="412"/>
      <c r="HY66" s="412"/>
      <c r="HZ66" s="412"/>
      <c r="IA66" s="412"/>
      <c r="IB66" s="412"/>
      <c r="IC66" s="412"/>
    </row>
    <row r="67">
      <c r="A67" s="490" t="s">
        <v>96</v>
      </c>
      <c r="B67" s="491">
        <v>0.0</v>
      </c>
      <c r="C67" s="475">
        <v>0.0</v>
      </c>
      <c r="D67" s="475">
        <v>0.0</v>
      </c>
      <c r="E67" s="475">
        <v>0.0</v>
      </c>
      <c r="F67" s="475">
        <v>0.0</v>
      </c>
      <c r="G67" s="475">
        <v>0.0</v>
      </c>
      <c r="H67" s="475">
        <v>0.0</v>
      </c>
      <c r="I67" s="475">
        <v>0.0</v>
      </c>
      <c r="J67" s="475">
        <v>0.0</v>
      </c>
      <c r="K67" s="475">
        <v>0.0</v>
      </c>
      <c r="L67" s="475">
        <v>0.0</v>
      </c>
      <c r="M67" s="475">
        <v>0.0</v>
      </c>
      <c r="N67" s="475">
        <v>0.0</v>
      </c>
      <c r="O67" s="475">
        <v>0.0</v>
      </c>
      <c r="P67" s="475">
        <v>0.0</v>
      </c>
      <c r="Q67" s="475">
        <v>0.0</v>
      </c>
      <c r="R67" s="475">
        <v>0.0</v>
      </c>
      <c r="S67" s="475">
        <v>0.0</v>
      </c>
      <c r="T67" s="475">
        <v>0.0</v>
      </c>
      <c r="U67" s="475">
        <v>0.0</v>
      </c>
      <c r="V67" s="475">
        <v>0.0</v>
      </c>
      <c r="W67" s="475">
        <v>0.0</v>
      </c>
      <c r="X67" s="475">
        <v>0.0</v>
      </c>
      <c r="Y67" s="475">
        <v>0.0</v>
      </c>
      <c r="Z67" s="475">
        <v>0.0</v>
      </c>
      <c r="AA67" s="475">
        <v>0.0</v>
      </c>
      <c r="AB67" s="475">
        <v>0.0</v>
      </c>
      <c r="AC67" s="475">
        <v>0.0</v>
      </c>
      <c r="AD67" s="475">
        <v>0.0</v>
      </c>
      <c r="AE67" s="475">
        <v>0.0</v>
      </c>
      <c r="AF67" s="475">
        <v>0.0</v>
      </c>
      <c r="AG67" s="475">
        <v>0.0</v>
      </c>
      <c r="AH67" s="475">
        <v>0.0</v>
      </c>
      <c r="AI67" s="475">
        <v>0.0</v>
      </c>
      <c r="AJ67" s="475">
        <v>0.0</v>
      </c>
      <c r="AK67" s="475">
        <v>0.0</v>
      </c>
      <c r="AL67" s="475">
        <v>0.0</v>
      </c>
      <c r="AM67" s="475">
        <v>0.0</v>
      </c>
      <c r="AN67" s="475">
        <v>0.0</v>
      </c>
      <c r="AO67" s="475">
        <v>0.0</v>
      </c>
      <c r="AP67" s="475">
        <v>0.0</v>
      </c>
      <c r="AQ67" s="475">
        <v>0.0</v>
      </c>
      <c r="AR67" s="475">
        <v>0.0</v>
      </c>
      <c r="AS67" s="475">
        <v>0.0</v>
      </c>
      <c r="AT67" s="475">
        <v>0.0</v>
      </c>
      <c r="AU67" s="475">
        <v>0.0</v>
      </c>
      <c r="AV67" s="475">
        <v>0.0</v>
      </c>
      <c r="AW67" s="475">
        <v>0.0</v>
      </c>
      <c r="AX67" s="475">
        <v>0.0</v>
      </c>
      <c r="AY67" s="475">
        <v>0.0</v>
      </c>
      <c r="AZ67" s="475">
        <v>0.0</v>
      </c>
      <c r="BA67" s="475">
        <v>0.0</v>
      </c>
      <c r="BB67" s="475">
        <v>0.0</v>
      </c>
      <c r="BC67" s="475">
        <v>0.0</v>
      </c>
      <c r="BD67" s="475">
        <v>0.0</v>
      </c>
      <c r="BE67" s="475">
        <v>0.0</v>
      </c>
      <c r="BF67" s="475">
        <v>0.0</v>
      </c>
      <c r="BG67" s="475">
        <v>0.0</v>
      </c>
      <c r="BH67" s="475">
        <v>0.0</v>
      </c>
      <c r="BI67" s="475">
        <v>0.0</v>
      </c>
      <c r="BJ67" s="475">
        <v>0.0</v>
      </c>
      <c r="BK67" s="475">
        <v>0.0</v>
      </c>
      <c r="BL67" s="475">
        <v>0.0</v>
      </c>
      <c r="BM67" s="475">
        <v>0.0</v>
      </c>
      <c r="BN67" s="475">
        <v>0.0</v>
      </c>
      <c r="BO67" s="475">
        <v>0.0</v>
      </c>
      <c r="BP67" s="475">
        <v>0.0</v>
      </c>
      <c r="BQ67" s="475">
        <v>0.0</v>
      </c>
      <c r="BR67" s="475">
        <v>0.0</v>
      </c>
      <c r="BS67" s="475">
        <v>0.0</v>
      </c>
      <c r="BT67" s="475">
        <v>0.0</v>
      </c>
      <c r="BU67" s="475">
        <v>0.0</v>
      </c>
      <c r="BV67" s="475">
        <v>0.0</v>
      </c>
      <c r="BW67" s="475">
        <v>0.0</v>
      </c>
      <c r="BX67" s="475">
        <v>0.0</v>
      </c>
      <c r="BY67" s="475">
        <v>0.0</v>
      </c>
      <c r="BZ67" s="475">
        <v>0.0</v>
      </c>
      <c r="CA67" s="475">
        <v>0.0</v>
      </c>
      <c r="CB67" s="475">
        <v>0.0</v>
      </c>
      <c r="CC67" s="475">
        <v>0.0</v>
      </c>
      <c r="CD67" s="475">
        <v>0.0</v>
      </c>
      <c r="CE67" s="475">
        <v>0.0</v>
      </c>
      <c r="CF67" s="475">
        <v>0.0</v>
      </c>
      <c r="CG67" s="475">
        <v>0.0</v>
      </c>
      <c r="CH67" s="475">
        <v>0.0</v>
      </c>
      <c r="CI67" s="475">
        <v>0.0</v>
      </c>
      <c r="CJ67" s="475">
        <v>0.0</v>
      </c>
      <c r="CK67" s="475">
        <v>0.0</v>
      </c>
      <c r="CL67" s="475">
        <v>0.0</v>
      </c>
      <c r="CM67" s="475">
        <v>0.0</v>
      </c>
      <c r="CN67" s="475">
        <v>0.0</v>
      </c>
      <c r="CO67" s="475">
        <v>0.0</v>
      </c>
      <c r="CP67" s="475">
        <v>0.0</v>
      </c>
      <c r="CQ67" s="475">
        <v>0.0</v>
      </c>
      <c r="CR67" s="475">
        <v>0.0</v>
      </c>
      <c r="CS67" s="475">
        <v>0.0</v>
      </c>
      <c r="CT67" s="475">
        <v>0.0</v>
      </c>
      <c r="CU67" s="475">
        <v>0.0</v>
      </c>
      <c r="CV67" s="475">
        <v>0.0</v>
      </c>
      <c r="CW67" s="475">
        <v>0.0</v>
      </c>
      <c r="CX67" s="475">
        <v>0.0</v>
      </c>
      <c r="CY67" s="475">
        <v>0.0</v>
      </c>
      <c r="CZ67" s="475">
        <v>0.0</v>
      </c>
      <c r="DA67" s="475">
        <v>0.0</v>
      </c>
      <c r="DB67" s="475">
        <v>0.0</v>
      </c>
      <c r="DC67" s="475">
        <v>0.0</v>
      </c>
      <c r="DD67" s="475">
        <v>0.0</v>
      </c>
      <c r="DE67" s="475">
        <v>0.0</v>
      </c>
      <c r="DF67" s="475">
        <v>0.0</v>
      </c>
      <c r="DG67" s="475">
        <v>0.0</v>
      </c>
      <c r="DH67" s="475">
        <v>0.0</v>
      </c>
      <c r="DI67" s="475">
        <v>0.0</v>
      </c>
      <c r="DJ67" s="475">
        <v>0.0</v>
      </c>
      <c r="DK67" s="475">
        <v>0.0</v>
      </c>
      <c r="DL67" s="475">
        <v>0.0</v>
      </c>
      <c r="DM67" s="475">
        <v>0.0</v>
      </c>
      <c r="DN67" s="475">
        <v>0.0</v>
      </c>
      <c r="DO67" s="475">
        <v>0.0</v>
      </c>
      <c r="DP67" s="475">
        <v>0.0</v>
      </c>
      <c r="DQ67" s="475">
        <v>0.0</v>
      </c>
      <c r="DR67" s="475">
        <v>0.0</v>
      </c>
      <c r="DS67" s="475">
        <v>0.0</v>
      </c>
      <c r="DT67" s="475">
        <v>0.0</v>
      </c>
      <c r="DU67" s="475">
        <v>0.0</v>
      </c>
      <c r="DV67" s="475">
        <v>0.0</v>
      </c>
      <c r="DW67" s="475">
        <v>0.0</v>
      </c>
      <c r="DX67" s="475">
        <v>0.0</v>
      </c>
      <c r="DY67" s="475">
        <v>0.0</v>
      </c>
      <c r="DZ67" s="475">
        <v>0.0</v>
      </c>
      <c r="EA67" s="475">
        <v>0.0</v>
      </c>
      <c r="EB67" s="475">
        <v>0.0</v>
      </c>
      <c r="EC67" s="475">
        <v>0.0</v>
      </c>
      <c r="ED67" s="475">
        <v>0.0</v>
      </c>
      <c r="EE67" s="492">
        <v>1.0</v>
      </c>
      <c r="EF67" s="433">
        <v>0.0</v>
      </c>
      <c r="EG67" s="433">
        <v>0.0</v>
      </c>
      <c r="EH67" s="433">
        <v>0.0</v>
      </c>
      <c r="EI67" s="433">
        <v>0.0</v>
      </c>
      <c r="EJ67" s="433">
        <v>0.0</v>
      </c>
      <c r="EK67" s="433">
        <v>0.0</v>
      </c>
      <c r="EL67" s="433">
        <v>1.0</v>
      </c>
      <c r="EM67" s="433">
        <v>1.0</v>
      </c>
      <c r="EN67" s="433">
        <v>3.0</v>
      </c>
      <c r="EO67" s="433">
        <v>1.0</v>
      </c>
      <c r="EP67" s="433">
        <v>0.0</v>
      </c>
      <c r="EQ67" s="433">
        <v>1.0</v>
      </c>
      <c r="ER67" s="433">
        <v>0.0</v>
      </c>
      <c r="ES67" s="433">
        <v>0.0</v>
      </c>
      <c r="ET67" s="433">
        <v>1.0</v>
      </c>
      <c r="EU67" s="433">
        <v>1.0</v>
      </c>
      <c r="EV67" s="433">
        <v>0.0</v>
      </c>
      <c r="EW67" s="433">
        <v>0.0</v>
      </c>
      <c r="EX67" s="433">
        <v>0.0</v>
      </c>
      <c r="EY67" s="433">
        <v>0.0</v>
      </c>
      <c r="EZ67" s="433">
        <v>2.0</v>
      </c>
      <c r="FA67" s="433">
        <v>0.0</v>
      </c>
      <c r="FB67" s="433">
        <v>0.0</v>
      </c>
      <c r="FC67" s="433">
        <v>0.0</v>
      </c>
      <c r="FD67" s="433">
        <v>0.0</v>
      </c>
      <c r="FE67" s="433">
        <v>0.0</v>
      </c>
      <c r="FF67" s="433">
        <v>0.0</v>
      </c>
      <c r="FG67" s="433">
        <v>0.0</v>
      </c>
      <c r="FH67" s="433">
        <v>0.0</v>
      </c>
      <c r="FI67" s="433">
        <v>0.0</v>
      </c>
      <c r="FJ67" s="433">
        <v>0.0</v>
      </c>
      <c r="FK67" s="433">
        <v>0.0</v>
      </c>
      <c r="FL67" s="433">
        <v>0.0</v>
      </c>
      <c r="FM67" s="433">
        <v>0.0</v>
      </c>
      <c r="FN67" s="433">
        <v>0.0</v>
      </c>
      <c r="FO67" s="433">
        <v>0.0</v>
      </c>
      <c r="FP67" s="433">
        <v>1.0</v>
      </c>
      <c r="FQ67" s="433">
        <v>0.0</v>
      </c>
      <c r="FR67" s="433">
        <v>0.0</v>
      </c>
      <c r="FS67" s="433">
        <v>0.0</v>
      </c>
      <c r="FT67" s="433">
        <v>0.0</v>
      </c>
      <c r="FU67" s="433">
        <v>0.0</v>
      </c>
      <c r="FV67" s="433">
        <v>1.0</v>
      </c>
      <c r="FW67" s="433">
        <v>0.0</v>
      </c>
      <c r="FX67" s="433">
        <v>0.0</v>
      </c>
      <c r="FY67" s="433">
        <v>0.0</v>
      </c>
      <c r="FZ67" s="433">
        <v>0.0</v>
      </c>
      <c r="GA67" s="433">
        <v>0.0</v>
      </c>
      <c r="GB67" s="433">
        <v>0.0</v>
      </c>
      <c r="GC67" s="433">
        <v>1.0</v>
      </c>
      <c r="GD67" s="433">
        <v>0.0</v>
      </c>
      <c r="GE67" s="433">
        <v>0.0</v>
      </c>
      <c r="GF67" s="433">
        <v>0.0</v>
      </c>
      <c r="GG67" s="433">
        <v>0.0</v>
      </c>
      <c r="GH67" s="433">
        <v>0.0</v>
      </c>
      <c r="GI67" s="433">
        <v>1.0</v>
      </c>
      <c r="GJ67" s="433">
        <v>0.0</v>
      </c>
      <c r="GK67" s="433">
        <v>0.0</v>
      </c>
      <c r="GL67" s="433">
        <v>0.0</v>
      </c>
      <c r="GM67" s="433">
        <v>0.0</v>
      </c>
      <c r="GN67" s="433">
        <v>0.0</v>
      </c>
      <c r="GO67" s="433">
        <v>0.0</v>
      </c>
      <c r="GP67" s="433">
        <v>0.0</v>
      </c>
      <c r="GQ67" s="433">
        <v>0.0</v>
      </c>
      <c r="GR67" s="433">
        <v>0.0</v>
      </c>
      <c r="GS67" s="433">
        <v>0.0</v>
      </c>
      <c r="GT67" s="433">
        <v>0.0</v>
      </c>
      <c r="GU67" s="433">
        <v>0.0</v>
      </c>
      <c r="GV67" s="433">
        <v>0.0</v>
      </c>
      <c r="GW67" s="433">
        <v>0.0</v>
      </c>
      <c r="GX67" s="433">
        <v>1.0</v>
      </c>
      <c r="GY67" s="433">
        <v>0.0</v>
      </c>
      <c r="GZ67" s="433">
        <v>0.0</v>
      </c>
      <c r="HA67" s="433">
        <v>0.0</v>
      </c>
      <c r="HB67" s="433">
        <v>0.0</v>
      </c>
      <c r="HC67" s="433">
        <v>1.0</v>
      </c>
      <c r="HD67" s="433">
        <v>0.0</v>
      </c>
      <c r="HE67" s="433">
        <v>1.0</v>
      </c>
      <c r="HF67" s="433">
        <v>1.0</v>
      </c>
      <c r="HG67" s="433">
        <v>0.0</v>
      </c>
      <c r="HH67" s="433">
        <v>0.0</v>
      </c>
      <c r="HI67" s="433">
        <v>0.0</v>
      </c>
      <c r="HJ67" s="433">
        <v>0.0</v>
      </c>
      <c r="HK67" s="433">
        <v>0.0</v>
      </c>
      <c r="HL67" s="433">
        <v>1.0</v>
      </c>
      <c r="HM67" s="433">
        <v>0.0</v>
      </c>
      <c r="HN67" s="479">
        <v>0.0</v>
      </c>
      <c r="HO67" s="433">
        <v>0.0</v>
      </c>
      <c r="HP67" s="433">
        <v>0.0</v>
      </c>
      <c r="HQ67" s="433">
        <v>1.0</v>
      </c>
      <c r="HR67" s="433">
        <v>3.0</v>
      </c>
      <c r="HS67" s="480">
        <f t="shared" si="23"/>
        <v>25</v>
      </c>
      <c r="HT67" s="481"/>
      <c r="HU67" s="412"/>
      <c r="HV67" s="412"/>
      <c r="HW67" s="412"/>
      <c r="HX67" s="412"/>
      <c r="HY67" s="412"/>
      <c r="HZ67" s="412"/>
      <c r="IA67" s="412"/>
      <c r="IB67" s="412"/>
      <c r="IC67" s="412"/>
    </row>
    <row r="68">
      <c r="A68" s="493"/>
      <c r="B68" s="494">
        <f t="shared" ref="B68:HS68" si="24">SUM(B52:B67)</f>
        <v>0</v>
      </c>
      <c r="C68" s="494">
        <f t="shared" si="24"/>
        <v>0</v>
      </c>
      <c r="D68" s="494">
        <f t="shared" si="24"/>
        <v>0</v>
      </c>
      <c r="E68" s="494">
        <f t="shared" si="24"/>
        <v>0</v>
      </c>
      <c r="F68" s="494">
        <f t="shared" si="24"/>
        <v>0</v>
      </c>
      <c r="G68" s="494">
        <f t="shared" si="24"/>
        <v>0</v>
      </c>
      <c r="H68" s="494">
        <f t="shared" si="24"/>
        <v>0</v>
      </c>
      <c r="I68" s="494">
        <f t="shared" si="24"/>
        <v>0</v>
      </c>
      <c r="J68" s="494">
        <f t="shared" si="24"/>
        <v>1</v>
      </c>
      <c r="K68" s="494">
        <f t="shared" si="24"/>
        <v>1</v>
      </c>
      <c r="L68" s="494">
        <f t="shared" si="24"/>
        <v>1</v>
      </c>
      <c r="M68" s="494">
        <f t="shared" si="24"/>
        <v>0</v>
      </c>
      <c r="N68" s="494">
        <f t="shared" si="24"/>
        <v>1</v>
      </c>
      <c r="O68" s="494">
        <f t="shared" si="24"/>
        <v>1</v>
      </c>
      <c r="P68" s="494">
        <f t="shared" si="24"/>
        <v>0</v>
      </c>
      <c r="Q68" s="494">
        <f t="shared" si="24"/>
        <v>0</v>
      </c>
      <c r="R68" s="494">
        <f t="shared" si="24"/>
        <v>0</v>
      </c>
      <c r="S68" s="494">
        <f t="shared" si="24"/>
        <v>0</v>
      </c>
      <c r="T68" s="494">
        <f t="shared" si="24"/>
        <v>2</v>
      </c>
      <c r="U68" s="494">
        <f t="shared" si="24"/>
        <v>1</v>
      </c>
      <c r="V68" s="494">
        <f t="shared" si="24"/>
        <v>2</v>
      </c>
      <c r="W68" s="494">
        <f t="shared" si="24"/>
        <v>3</v>
      </c>
      <c r="X68" s="494">
        <f t="shared" si="24"/>
        <v>3</v>
      </c>
      <c r="Y68" s="494">
        <f t="shared" si="24"/>
        <v>0</v>
      </c>
      <c r="Z68" s="494">
        <f t="shared" si="24"/>
        <v>2</v>
      </c>
      <c r="AA68" s="494">
        <f t="shared" si="24"/>
        <v>4</v>
      </c>
      <c r="AB68" s="494">
        <f t="shared" si="24"/>
        <v>9</v>
      </c>
      <c r="AC68" s="494">
        <f t="shared" si="24"/>
        <v>2</v>
      </c>
      <c r="AD68" s="494">
        <f t="shared" si="24"/>
        <v>10</v>
      </c>
      <c r="AE68" s="494">
        <f t="shared" si="24"/>
        <v>14</v>
      </c>
      <c r="AF68" s="494">
        <f t="shared" si="24"/>
        <v>14</v>
      </c>
      <c r="AG68" s="494">
        <f t="shared" si="24"/>
        <v>8</v>
      </c>
      <c r="AH68" s="494">
        <f t="shared" si="24"/>
        <v>15</v>
      </c>
      <c r="AI68" s="494">
        <f t="shared" si="24"/>
        <v>13</v>
      </c>
      <c r="AJ68" s="494">
        <f t="shared" si="24"/>
        <v>22</v>
      </c>
      <c r="AK68" s="494">
        <f t="shared" si="24"/>
        <v>29</v>
      </c>
      <c r="AL68" s="494">
        <f t="shared" si="24"/>
        <v>16</v>
      </c>
      <c r="AM68" s="494">
        <f t="shared" si="24"/>
        <v>7</v>
      </c>
      <c r="AN68" s="494">
        <f t="shared" si="24"/>
        <v>27</v>
      </c>
      <c r="AO68" s="494">
        <f t="shared" si="24"/>
        <v>24</v>
      </c>
      <c r="AP68" s="494">
        <f t="shared" si="24"/>
        <v>13</v>
      </c>
      <c r="AQ68" s="494">
        <f t="shared" si="24"/>
        <v>18</v>
      </c>
      <c r="AR68" s="494">
        <f t="shared" si="24"/>
        <v>23</v>
      </c>
      <c r="AS68" s="494">
        <f t="shared" si="24"/>
        <v>28</v>
      </c>
      <c r="AT68" s="494">
        <f t="shared" si="24"/>
        <v>18</v>
      </c>
      <c r="AU68" s="494">
        <f t="shared" si="24"/>
        <v>15</v>
      </c>
      <c r="AV68" s="494">
        <f t="shared" si="24"/>
        <v>13</v>
      </c>
      <c r="AW68" s="494">
        <f t="shared" si="24"/>
        <v>20</v>
      </c>
      <c r="AX68" s="494">
        <f t="shared" si="24"/>
        <v>20</v>
      </c>
      <c r="AY68" s="494">
        <f t="shared" si="24"/>
        <v>25</v>
      </c>
      <c r="AZ68" s="494">
        <f t="shared" si="24"/>
        <v>28</v>
      </c>
      <c r="BA68" s="494">
        <f t="shared" si="24"/>
        <v>40</v>
      </c>
      <c r="BB68" s="494">
        <f t="shared" si="24"/>
        <v>30</v>
      </c>
      <c r="BC68" s="494">
        <f t="shared" si="24"/>
        <v>12</v>
      </c>
      <c r="BD68" s="494">
        <f t="shared" si="24"/>
        <v>26</v>
      </c>
      <c r="BE68" s="494">
        <f t="shared" si="24"/>
        <v>34</v>
      </c>
      <c r="BF68" s="494">
        <f t="shared" si="24"/>
        <v>28</v>
      </c>
      <c r="BG68" s="494">
        <f t="shared" si="24"/>
        <v>20</v>
      </c>
      <c r="BH68" s="494">
        <f t="shared" si="24"/>
        <v>7</v>
      </c>
      <c r="BI68" s="494">
        <f t="shared" si="24"/>
        <v>12</v>
      </c>
      <c r="BJ68" s="494">
        <f t="shared" si="24"/>
        <v>15</v>
      </c>
      <c r="BK68" s="494">
        <f t="shared" si="24"/>
        <v>19</v>
      </c>
      <c r="BL68" s="494">
        <f t="shared" si="24"/>
        <v>19</v>
      </c>
      <c r="BM68" s="494">
        <f t="shared" si="24"/>
        <v>18</v>
      </c>
      <c r="BN68" s="494">
        <f t="shared" si="24"/>
        <v>22</v>
      </c>
      <c r="BO68" s="494">
        <f t="shared" si="24"/>
        <v>20</v>
      </c>
      <c r="BP68" s="494">
        <f t="shared" si="24"/>
        <v>9</v>
      </c>
      <c r="BQ68" s="494">
        <f t="shared" si="24"/>
        <v>15</v>
      </c>
      <c r="BR68" s="494">
        <f t="shared" si="24"/>
        <v>11</v>
      </c>
      <c r="BS68" s="494">
        <f t="shared" si="24"/>
        <v>28</v>
      </c>
      <c r="BT68" s="494">
        <f t="shared" si="24"/>
        <v>23</v>
      </c>
      <c r="BU68" s="494">
        <f t="shared" si="24"/>
        <v>22</v>
      </c>
      <c r="BV68" s="494">
        <f t="shared" si="24"/>
        <v>24</v>
      </c>
      <c r="BW68" s="494">
        <f t="shared" si="24"/>
        <v>8</v>
      </c>
      <c r="BX68" s="494">
        <f t="shared" si="24"/>
        <v>10</v>
      </c>
      <c r="BY68" s="494">
        <f t="shared" si="24"/>
        <v>11</v>
      </c>
      <c r="BZ68" s="494">
        <f t="shared" si="24"/>
        <v>12</v>
      </c>
      <c r="CA68" s="494">
        <f t="shared" si="24"/>
        <v>14</v>
      </c>
      <c r="CB68" s="494">
        <f t="shared" si="24"/>
        <v>10</v>
      </c>
      <c r="CC68" s="494">
        <f t="shared" si="24"/>
        <v>10</v>
      </c>
      <c r="CD68" s="494">
        <f t="shared" si="24"/>
        <v>11</v>
      </c>
      <c r="CE68" s="494">
        <f t="shared" si="24"/>
        <v>3</v>
      </c>
      <c r="CF68" s="494">
        <f t="shared" si="24"/>
        <v>11</v>
      </c>
      <c r="CG68" s="494">
        <f t="shared" si="24"/>
        <v>17</v>
      </c>
      <c r="CH68" s="494">
        <f t="shared" si="24"/>
        <v>4</v>
      </c>
      <c r="CI68" s="494">
        <f t="shared" si="24"/>
        <v>10</v>
      </c>
      <c r="CJ68" s="494">
        <f t="shared" si="24"/>
        <v>13</v>
      </c>
      <c r="CK68" s="494">
        <f t="shared" si="24"/>
        <v>10</v>
      </c>
      <c r="CL68" s="494">
        <f t="shared" si="24"/>
        <v>3</v>
      </c>
      <c r="CM68" s="494">
        <f t="shared" si="24"/>
        <v>10</v>
      </c>
      <c r="CN68" s="494">
        <f t="shared" si="24"/>
        <v>18</v>
      </c>
      <c r="CO68" s="494">
        <f t="shared" si="24"/>
        <v>23</v>
      </c>
      <c r="CP68" s="494">
        <f t="shared" si="24"/>
        <v>2</v>
      </c>
      <c r="CQ68" s="494">
        <f t="shared" si="24"/>
        <v>20</v>
      </c>
      <c r="CR68" s="494">
        <f t="shared" si="24"/>
        <v>14</v>
      </c>
      <c r="CS68" s="494">
        <f t="shared" si="24"/>
        <v>4</v>
      </c>
      <c r="CT68" s="494">
        <f t="shared" si="24"/>
        <v>9</v>
      </c>
      <c r="CU68" s="494">
        <f t="shared" si="24"/>
        <v>19</v>
      </c>
      <c r="CV68" s="494">
        <f t="shared" si="24"/>
        <v>23</v>
      </c>
      <c r="CW68" s="494">
        <f t="shared" si="24"/>
        <v>9</v>
      </c>
      <c r="CX68" s="494">
        <f t="shared" si="24"/>
        <v>7</v>
      </c>
      <c r="CY68" s="494">
        <f t="shared" si="24"/>
        <v>15</v>
      </c>
      <c r="CZ68" s="494">
        <f t="shared" si="24"/>
        <v>10</v>
      </c>
      <c r="DA68" s="494">
        <f t="shared" si="24"/>
        <v>9</v>
      </c>
      <c r="DB68" s="494">
        <f t="shared" si="24"/>
        <v>16</v>
      </c>
      <c r="DC68" s="494">
        <f t="shared" si="24"/>
        <v>14</v>
      </c>
      <c r="DD68" s="494">
        <f t="shared" si="24"/>
        <v>30</v>
      </c>
      <c r="DE68" s="494">
        <f t="shared" si="24"/>
        <v>18</v>
      </c>
      <c r="DF68" s="494">
        <f t="shared" si="24"/>
        <v>12</v>
      </c>
      <c r="DG68" s="494">
        <f t="shared" si="24"/>
        <v>10</v>
      </c>
      <c r="DH68" s="494">
        <f t="shared" si="24"/>
        <v>3</v>
      </c>
      <c r="DI68" s="494">
        <f t="shared" si="24"/>
        <v>16</v>
      </c>
      <c r="DJ68" s="494">
        <f t="shared" si="24"/>
        <v>21</v>
      </c>
      <c r="DK68" s="494">
        <f t="shared" si="24"/>
        <v>16</v>
      </c>
      <c r="DL68" s="494">
        <f t="shared" si="24"/>
        <v>17</v>
      </c>
      <c r="DM68" s="494">
        <f t="shared" si="24"/>
        <v>6</v>
      </c>
      <c r="DN68" s="494">
        <f t="shared" si="24"/>
        <v>4</v>
      </c>
      <c r="DO68" s="494">
        <f t="shared" si="24"/>
        <v>6</v>
      </c>
      <c r="DP68" s="494">
        <f t="shared" si="24"/>
        <v>19</v>
      </c>
      <c r="DQ68" s="494">
        <f t="shared" si="24"/>
        <v>14</v>
      </c>
      <c r="DR68" s="494">
        <f t="shared" si="24"/>
        <v>15</v>
      </c>
      <c r="DS68" s="494">
        <f t="shared" si="24"/>
        <v>14</v>
      </c>
      <c r="DT68" s="494">
        <f t="shared" si="24"/>
        <v>4</v>
      </c>
      <c r="DU68" s="494">
        <f t="shared" si="24"/>
        <v>5</v>
      </c>
      <c r="DV68" s="494">
        <f t="shared" si="24"/>
        <v>4</v>
      </c>
      <c r="DW68" s="494">
        <f t="shared" si="24"/>
        <v>7</v>
      </c>
      <c r="DX68" s="494">
        <f t="shared" si="24"/>
        <v>15</v>
      </c>
      <c r="DY68" s="494">
        <f t="shared" si="24"/>
        <v>9</v>
      </c>
      <c r="DZ68" s="494">
        <f t="shared" si="24"/>
        <v>11</v>
      </c>
      <c r="EA68" s="494">
        <f t="shared" si="24"/>
        <v>6</v>
      </c>
      <c r="EB68" s="494">
        <f t="shared" si="24"/>
        <v>3</v>
      </c>
      <c r="EC68" s="494">
        <f t="shared" si="24"/>
        <v>5</v>
      </c>
      <c r="ED68" s="494">
        <f t="shared" si="24"/>
        <v>12</v>
      </c>
      <c r="EE68" s="494">
        <f t="shared" si="24"/>
        <v>6</v>
      </c>
      <c r="EF68" s="494">
        <f t="shared" si="24"/>
        <v>10</v>
      </c>
      <c r="EG68" s="494">
        <f t="shared" si="24"/>
        <v>7</v>
      </c>
      <c r="EH68" s="494">
        <f t="shared" si="24"/>
        <v>6</v>
      </c>
      <c r="EI68" s="494">
        <f t="shared" si="24"/>
        <v>6</v>
      </c>
      <c r="EJ68" s="494">
        <f t="shared" si="24"/>
        <v>4</v>
      </c>
      <c r="EK68" s="494">
        <f t="shared" si="24"/>
        <v>9</v>
      </c>
      <c r="EL68" s="494">
        <f t="shared" si="24"/>
        <v>6</v>
      </c>
      <c r="EM68" s="494">
        <f t="shared" si="24"/>
        <v>9</v>
      </c>
      <c r="EN68" s="494">
        <f t="shared" si="24"/>
        <v>4</v>
      </c>
      <c r="EO68" s="494">
        <f t="shared" si="24"/>
        <v>9</v>
      </c>
      <c r="EP68" s="494">
        <f t="shared" si="24"/>
        <v>7</v>
      </c>
      <c r="EQ68" s="494">
        <f t="shared" si="24"/>
        <v>5</v>
      </c>
      <c r="ER68" s="494">
        <f t="shared" si="24"/>
        <v>6</v>
      </c>
      <c r="ES68" s="494">
        <f t="shared" si="24"/>
        <v>12</v>
      </c>
      <c r="ET68" s="494">
        <f t="shared" si="24"/>
        <v>15</v>
      </c>
      <c r="EU68" s="494">
        <f t="shared" si="24"/>
        <v>7</v>
      </c>
      <c r="EV68" s="494">
        <f t="shared" si="24"/>
        <v>5</v>
      </c>
      <c r="EW68" s="494">
        <f t="shared" si="24"/>
        <v>10</v>
      </c>
      <c r="EX68" s="494">
        <f t="shared" si="24"/>
        <v>1</v>
      </c>
      <c r="EY68" s="494">
        <f t="shared" si="24"/>
        <v>6</v>
      </c>
      <c r="EZ68" s="494">
        <f t="shared" si="24"/>
        <v>18</v>
      </c>
      <c r="FA68" s="494">
        <f t="shared" si="24"/>
        <v>18</v>
      </c>
      <c r="FB68" s="494">
        <f t="shared" si="24"/>
        <v>13</v>
      </c>
      <c r="FC68" s="494">
        <f t="shared" si="24"/>
        <v>13</v>
      </c>
      <c r="FD68" s="494">
        <f t="shared" si="24"/>
        <v>7</v>
      </c>
      <c r="FE68" s="494">
        <f t="shared" si="24"/>
        <v>2</v>
      </c>
      <c r="FF68" s="494">
        <f t="shared" si="24"/>
        <v>12</v>
      </c>
      <c r="FG68" s="494">
        <f t="shared" si="24"/>
        <v>9</v>
      </c>
      <c r="FH68" s="494">
        <f t="shared" si="24"/>
        <v>13</v>
      </c>
      <c r="FI68" s="494">
        <f t="shared" si="24"/>
        <v>15</v>
      </c>
      <c r="FJ68" s="494">
        <f t="shared" si="24"/>
        <v>11</v>
      </c>
      <c r="FK68" s="494">
        <f t="shared" si="24"/>
        <v>8</v>
      </c>
      <c r="FL68" s="494">
        <f t="shared" si="24"/>
        <v>8</v>
      </c>
      <c r="FM68" s="494">
        <f t="shared" si="24"/>
        <v>11</v>
      </c>
      <c r="FN68" s="494">
        <f t="shared" si="24"/>
        <v>17</v>
      </c>
      <c r="FO68" s="494">
        <f t="shared" si="24"/>
        <v>12</v>
      </c>
      <c r="FP68" s="494">
        <f t="shared" si="24"/>
        <v>13</v>
      </c>
      <c r="FQ68" s="494">
        <f t="shared" si="24"/>
        <v>13</v>
      </c>
      <c r="FR68" s="494">
        <f t="shared" si="24"/>
        <v>4</v>
      </c>
      <c r="FS68" s="494">
        <f t="shared" si="24"/>
        <v>5</v>
      </c>
      <c r="FT68" s="494">
        <f t="shared" si="24"/>
        <v>17</v>
      </c>
      <c r="FU68" s="494">
        <f t="shared" si="24"/>
        <v>17</v>
      </c>
      <c r="FV68" s="494">
        <f t="shared" si="24"/>
        <v>15</v>
      </c>
      <c r="FW68" s="494">
        <f t="shared" si="24"/>
        <v>9</v>
      </c>
      <c r="FX68" s="494">
        <f t="shared" si="24"/>
        <v>14</v>
      </c>
      <c r="FY68" s="494">
        <f t="shared" si="24"/>
        <v>1</v>
      </c>
      <c r="FZ68" s="494">
        <f t="shared" si="24"/>
        <v>6</v>
      </c>
      <c r="GA68" s="494">
        <f t="shared" si="24"/>
        <v>19</v>
      </c>
      <c r="GB68" s="494">
        <f t="shared" si="24"/>
        <v>20</v>
      </c>
      <c r="GC68" s="494">
        <f t="shared" si="24"/>
        <v>14</v>
      </c>
      <c r="GD68" s="494">
        <f t="shared" si="24"/>
        <v>8</v>
      </c>
      <c r="GE68" s="494">
        <f t="shared" si="24"/>
        <v>13</v>
      </c>
      <c r="GF68" s="494">
        <f t="shared" si="24"/>
        <v>7</v>
      </c>
      <c r="GG68" s="494">
        <f t="shared" si="24"/>
        <v>3</v>
      </c>
      <c r="GH68" s="494">
        <f t="shared" si="24"/>
        <v>12</v>
      </c>
      <c r="GI68" s="494">
        <f t="shared" si="24"/>
        <v>11</v>
      </c>
      <c r="GJ68" s="494">
        <f t="shared" si="24"/>
        <v>12</v>
      </c>
      <c r="GK68" s="494">
        <f t="shared" si="24"/>
        <v>10</v>
      </c>
      <c r="GL68" s="494">
        <f t="shared" si="24"/>
        <v>13</v>
      </c>
      <c r="GM68" s="494">
        <f t="shared" si="24"/>
        <v>7</v>
      </c>
      <c r="GN68" s="494">
        <f t="shared" si="24"/>
        <v>15</v>
      </c>
      <c r="GO68" s="494">
        <f t="shared" si="24"/>
        <v>24</v>
      </c>
      <c r="GP68" s="494">
        <f t="shared" si="24"/>
        <v>10</v>
      </c>
      <c r="GQ68" s="494">
        <f t="shared" si="24"/>
        <v>16</v>
      </c>
      <c r="GR68" s="494">
        <f t="shared" si="24"/>
        <v>17</v>
      </c>
      <c r="GS68" s="494">
        <f t="shared" si="24"/>
        <v>12</v>
      </c>
      <c r="GT68" s="494">
        <f t="shared" si="24"/>
        <v>11</v>
      </c>
      <c r="GU68" s="494">
        <f t="shared" si="24"/>
        <v>5</v>
      </c>
      <c r="GV68" s="494">
        <f t="shared" si="24"/>
        <v>18</v>
      </c>
      <c r="GW68" s="494">
        <f t="shared" si="24"/>
        <v>28</v>
      </c>
      <c r="GX68" s="494">
        <f t="shared" si="24"/>
        <v>25</v>
      </c>
      <c r="GY68" s="494">
        <f t="shared" si="24"/>
        <v>23</v>
      </c>
      <c r="GZ68" s="494">
        <f t="shared" si="24"/>
        <v>32</v>
      </c>
      <c r="HA68" s="494">
        <f t="shared" si="24"/>
        <v>8</v>
      </c>
      <c r="HB68" s="494">
        <f t="shared" si="24"/>
        <v>15</v>
      </c>
      <c r="HC68" s="494">
        <f t="shared" si="24"/>
        <v>36</v>
      </c>
      <c r="HD68" s="494">
        <f t="shared" si="24"/>
        <v>30</v>
      </c>
      <c r="HE68" s="494">
        <f t="shared" si="24"/>
        <v>30</v>
      </c>
      <c r="HF68" s="494">
        <f t="shared" si="24"/>
        <v>27</v>
      </c>
      <c r="HG68" s="494">
        <f t="shared" si="24"/>
        <v>34</v>
      </c>
      <c r="HH68" s="494">
        <f t="shared" si="24"/>
        <v>26</v>
      </c>
      <c r="HI68" s="494">
        <f t="shared" si="24"/>
        <v>29</v>
      </c>
      <c r="HJ68" s="494">
        <f t="shared" si="24"/>
        <v>58</v>
      </c>
      <c r="HK68" s="494">
        <f t="shared" si="24"/>
        <v>75</v>
      </c>
      <c r="HL68" s="494">
        <f t="shared" si="24"/>
        <v>76</v>
      </c>
      <c r="HM68" s="494">
        <f t="shared" si="24"/>
        <v>52</v>
      </c>
      <c r="HN68" s="495">
        <f t="shared" si="24"/>
        <v>53</v>
      </c>
      <c r="HO68" s="496">
        <f t="shared" si="24"/>
        <v>31</v>
      </c>
      <c r="HP68" s="496">
        <f t="shared" si="24"/>
        <v>35</v>
      </c>
      <c r="HQ68" s="496">
        <f t="shared" si="24"/>
        <v>63</v>
      </c>
      <c r="HR68" s="496">
        <f t="shared" si="24"/>
        <v>116</v>
      </c>
      <c r="HS68" s="497">
        <f t="shared" si="24"/>
        <v>3217</v>
      </c>
      <c r="HT68" s="481"/>
      <c r="HU68" s="412"/>
      <c r="HV68" s="412"/>
      <c r="HW68" s="412"/>
      <c r="HX68" s="412"/>
      <c r="HY68" s="412"/>
      <c r="HZ68" s="412"/>
      <c r="IA68" s="412"/>
      <c r="IB68" s="412"/>
      <c r="IC68" s="412"/>
    </row>
    <row r="69">
      <c r="B69" s="412"/>
      <c r="C69" s="412"/>
      <c r="D69" s="412"/>
      <c r="E69" s="412"/>
      <c r="F69" s="412"/>
      <c r="G69" s="412"/>
      <c r="H69" s="412"/>
      <c r="I69" s="412"/>
      <c r="J69" s="412"/>
      <c r="K69" s="412"/>
      <c r="L69" s="412"/>
      <c r="M69" s="412"/>
      <c r="N69" s="412"/>
      <c r="O69" s="412"/>
      <c r="P69" s="412"/>
      <c r="Q69" s="412"/>
      <c r="R69" s="412"/>
      <c r="S69" s="412"/>
      <c r="T69" s="412"/>
      <c r="U69" s="412"/>
      <c r="V69" s="412"/>
      <c r="W69" s="412"/>
      <c r="X69" s="412"/>
      <c r="Y69" s="412"/>
      <c r="Z69" s="412"/>
      <c r="AA69" s="412"/>
      <c r="AB69" s="412"/>
      <c r="AC69" s="412"/>
      <c r="AD69" s="412"/>
      <c r="AE69" s="412"/>
      <c r="AF69" s="412"/>
      <c r="AG69" s="412"/>
      <c r="AH69" s="412"/>
      <c r="AI69" s="412"/>
      <c r="AJ69" s="412"/>
      <c r="AK69" s="412"/>
      <c r="AL69" s="412"/>
      <c r="AM69" s="412"/>
      <c r="AN69" s="412"/>
      <c r="AO69" s="412"/>
      <c r="AP69" s="412"/>
      <c r="AQ69" s="412"/>
      <c r="AR69" s="412"/>
      <c r="AS69" s="412"/>
      <c r="AT69" s="412"/>
      <c r="AU69" s="412"/>
      <c r="AV69" s="412"/>
      <c r="AW69" s="412"/>
      <c r="AX69" s="412"/>
      <c r="AY69" s="412"/>
      <c r="AZ69" s="412"/>
      <c r="BA69" s="412"/>
      <c r="BB69" s="412"/>
      <c r="BC69" s="412"/>
      <c r="BD69" s="412"/>
      <c r="BE69" s="412"/>
      <c r="BF69" s="412"/>
      <c r="BG69" s="412"/>
      <c r="BH69" s="412"/>
      <c r="BI69" s="412"/>
      <c r="BJ69" s="412"/>
      <c r="BK69" s="412"/>
      <c r="BL69" s="412"/>
      <c r="BM69" s="412"/>
      <c r="BN69" s="412"/>
      <c r="BO69" s="412"/>
      <c r="BP69" s="412"/>
      <c r="BQ69" s="412"/>
      <c r="BR69" s="412"/>
      <c r="BS69" s="412"/>
      <c r="BT69" s="412"/>
      <c r="BU69" s="412"/>
      <c r="BV69" s="412"/>
      <c r="BW69" s="412"/>
      <c r="BX69" s="412"/>
      <c r="BY69" s="412"/>
      <c r="BZ69" s="412"/>
      <c r="CA69" s="412"/>
      <c r="CB69" s="412"/>
      <c r="CC69" s="412"/>
      <c r="CD69" s="412"/>
      <c r="CE69" s="412"/>
      <c r="CF69" s="412"/>
      <c r="CG69" s="412"/>
      <c r="CH69" s="412"/>
      <c r="CI69" s="412"/>
      <c r="CJ69" s="412"/>
      <c r="CK69" s="412"/>
      <c r="CL69" s="412"/>
      <c r="CM69" s="412"/>
      <c r="CN69" s="412"/>
      <c r="CO69" s="412"/>
      <c r="CP69" s="412"/>
      <c r="CQ69" s="412"/>
      <c r="CR69" s="412"/>
      <c r="CS69" s="412"/>
      <c r="CT69" s="412"/>
      <c r="CU69" s="412"/>
      <c r="CV69" s="412"/>
      <c r="CW69" s="412"/>
      <c r="CX69" s="412"/>
      <c r="CY69" s="412"/>
      <c r="CZ69" s="412"/>
      <c r="DA69" s="412"/>
      <c r="DB69" s="412"/>
      <c r="DC69" s="412"/>
      <c r="DD69" s="412"/>
      <c r="DE69" s="412"/>
      <c r="DF69" s="412"/>
      <c r="DG69" s="412"/>
      <c r="DH69" s="412"/>
      <c r="DI69" s="412"/>
      <c r="DJ69" s="412"/>
      <c r="DK69" s="412"/>
      <c r="DL69" s="412"/>
      <c r="DM69" s="412"/>
      <c r="DN69" s="412"/>
      <c r="DO69" s="412"/>
      <c r="DP69" s="412"/>
      <c r="DQ69" s="412"/>
      <c r="DR69" s="412"/>
      <c r="DS69" s="412"/>
      <c r="DT69" s="412"/>
      <c r="DU69" s="412"/>
      <c r="DV69" s="412"/>
      <c r="DW69" s="412"/>
      <c r="DX69" s="412"/>
      <c r="DY69" s="412"/>
      <c r="DZ69" s="412"/>
      <c r="EA69" s="412"/>
      <c r="EB69" s="412"/>
      <c r="EC69" s="412"/>
      <c r="ED69" s="412"/>
      <c r="EE69" s="412"/>
      <c r="EF69" s="412"/>
      <c r="EG69" s="412"/>
      <c r="EH69" s="412"/>
      <c r="EI69" s="412"/>
      <c r="EJ69" s="412"/>
      <c r="EK69" s="412"/>
      <c r="EL69" s="412"/>
      <c r="EM69" s="412"/>
      <c r="EN69" s="412"/>
      <c r="EO69" s="412"/>
      <c r="EP69" s="412"/>
      <c r="EQ69" s="412"/>
      <c r="ER69" s="412"/>
      <c r="ES69" s="412"/>
      <c r="ET69" s="412"/>
      <c r="EU69" s="412"/>
      <c r="EV69" s="412"/>
      <c r="EW69" s="412"/>
      <c r="EX69" s="412"/>
      <c r="EY69" s="412"/>
      <c r="EZ69" s="412"/>
      <c r="FA69" s="412"/>
      <c r="FB69" s="412"/>
      <c r="FC69" s="412"/>
      <c r="FD69" s="412"/>
      <c r="FE69" s="412"/>
      <c r="FF69" s="412"/>
      <c r="FG69" s="412"/>
      <c r="FH69" s="412"/>
      <c r="FI69" s="412"/>
      <c r="FJ69" s="412"/>
      <c r="FK69" s="412"/>
      <c r="FL69" s="412"/>
      <c r="FM69" s="412"/>
      <c r="FN69" s="412"/>
      <c r="FO69" s="412"/>
      <c r="FP69" s="412"/>
      <c r="FQ69" s="412"/>
      <c r="FR69" s="412"/>
      <c r="FS69" s="412"/>
      <c r="FT69" s="412"/>
      <c r="FU69" s="412"/>
      <c r="FV69" s="412"/>
      <c r="FW69" s="412"/>
      <c r="FX69" s="412"/>
      <c r="FY69" s="412"/>
      <c r="FZ69" s="412"/>
      <c r="GA69" s="412"/>
      <c r="GB69" s="412"/>
      <c r="GC69" s="412"/>
      <c r="GD69" s="412"/>
      <c r="GE69" s="412"/>
      <c r="GF69" s="412"/>
      <c r="GG69" s="412"/>
      <c r="GH69" s="412"/>
      <c r="GI69" s="412"/>
      <c r="GJ69" s="412"/>
      <c r="GK69" s="412"/>
      <c r="GL69" s="412"/>
      <c r="GM69" s="412"/>
      <c r="GN69" s="412"/>
      <c r="GO69" s="412"/>
      <c r="GP69" s="412"/>
      <c r="GQ69" s="412"/>
      <c r="GR69" s="412"/>
      <c r="GS69" s="412"/>
      <c r="GT69" s="412"/>
      <c r="GU69" s="412"/>
      <c r="GV69" s="412"/>
      <c r="GW69" s="412"/>
      <c r="GX69" s="412"/>
      <c r="GY69" s="412"/>
      <c r="GZ69" s="412"/>
      <c r="HA69" s="412"/>
      <c r="HB69" s="412"/>
      <c r="HC69" s="412"/>
      <c r="HD69" s="412"/>
      <c r="HE69" s="412"/>
      <c r="HF69" s="412"/>
      <c r="HG69" s="412"/>
      <c r="HH69" s="412"/>
      <c r="HI69" s="412"/>
      <c r="HJ69" s="412"/>
      <c r="HK69" s="412"/>
      <c r="HL69" s="412"/>
      <c r="HM69" s="412"/>
      <c r="HN69" s="412"/>
      <c r="HO69" s="412"/>
      <c r="HP69" s="412"/>
      <c r="HQ69" s="412"/>
      <c r="HR69" s="412"/>
      <c r="HS69" s="412"/>
      <c r="HT69" s="412"/>
      <c r="HU69" s="412"/>
      <c r="HV69" s="412"/>
      <c r="HW69" s="412"/>
      <c r="HX69" s="412"/>
      <c r="HY69" s="412"/>
      <c r="HZ69" s="412"/>
      <c r="IA69" s="412"/>
      <c r="IB69" s="412"/>
      <c r="IC69" s="412"/>
    </row>
    <row r="70">
      <c r="B70" s="459" t="s">
        <v>175</v>
      </c>
      <c r="C70" s="412"/>
      <c r="D70" s="412"/>
      <c r="E70" s="412"/>
      <c r="F70" s="412"/>
      <c r="G70" s="412"/>
      <c r="H70" s="412"/>
      <c r="I70" s="412"/>
      <c r="J70" s="412"/>
      <c r="K70" s="412"/>
      <c r="L70" s="412"/>
      <c r="M70" s="412"/>
      <c r="N70" s="412"/>
      <c r="O70" s="412"/>
      <c r="P70" s="412"/>
      <c r="Q70" s="412"/>
      <c r="R70" s="412"/>
      <c r="S70" s="412"/>
      <c r="T70" s="412"/>
      <c r="U70" s="412"/>
      <c r="V70" s="412"/>
      <c r="W70" s="412"/>
      <c r="X70" s="412"/>
      <c r="Y70" s="412"/>
      <c r="Z70" s="412"/>
      <c r="AA70" s="412"/>
      <c r="AB70" s="412"/>
      <c r="AC70" s="412"/>
      <c r="AD70" s="412"/>
      <c r="AE70" s="412"/>
      <c r="AF70" s="412"/>
      <c r="AG70" s="412"/>
      <c r="AH70" s="412"/>
      <c r="AI70" s="412"/>
      <c r="AJ70" s="412"/>
      <c r="AK70" s="412"/>
      <c r="AL70" s="412"/>
      <c r="AM70" s="412"/>
      <c r="AN70" s="412"/>
      <c r="AO70" s="412"/>
      <c r="AP70" s="412"/>
      <c r="AQ70" s="412"/>
      <c r="AR70" s="412"/>
      <c r="AS70" s="412"/>
      <c r="AT70" s="412"/>
      <c r="AU70" s="412"/>
      <c r="AV70" s="412"/>
      <c r="AW70" s="412"/>
      <c r="AX70" s="412"/>
      <c r="AY70" s="412"/>
      <c r="AZ70" s="412"/>
      <c r="BA70" s="412"/>
      <c r="BB70" s="412"/>
      <c r="BC70" s="412"/>
      <c r="BD70" s="412"/>
      <c r="BE70" s="412"/>
      <c r="BF70" s="412"/>
      <c r="BG70" s="412"/>
      <c r="BH70" s="412"/>
      <c r="BI70" s="412"/>
      <c r="BJ70" s="412"/>
      <c r="BK70" s="412"/>
      <c r="BL70" s="412"/>
      <c r="BM70" s="412"/>
      <c r="BN70" s="412"/>
      <c r="BO70" s="412"/>
      <c r="BP70" s="412"/>
      <c r="BQ70" s="412"/>
      <c r="BR70" s="412"/>
      <c r="BS70" s="412"/>
      <c r="BT70" s="412"/>
      <c r="BU70" s="412"/>
      <c r="BV70" s="412"/>
      <c r="BW70" s="412"/>
      <c r="BX70" s="412"/>
      <c r="BY70" s="412"/>
      <c r="BZ70" s="412"/>
      <c r="CA70" s="412"/>
      <c r="CB70" s="412"/>
      <c r="CC70" s="412"/>
      <c r="CD70" s="412"/>
      <c r="CE70" s="412"/>
      <c r="CF70" s="412"/>
      <c r="CG70" s="412"/>
      <c r="CH70" s="412"/>
      <c r="CI70" s="412"/>
      <c r="CJ70" s="412"/>
      <c r="CK70" s="412"/>
      <c r="CL70" s="412"/>
      <c r="CM70" s="412"/>
      <c r="CN70" s="412"/>
      <c r="CO70" s="412"/>
      <c r="CP70" s="412"/>
      <c r="CQ70" s="412"/>
      <c r="CR70" s="412"/>
      <c r="CS70" s="412"/>
      <c r="CT70" s="412"/>
      <c r="CU70" s="412"/>
      <c r="CV70" s="412"/>
      <c r="CW70" s="412"/>
      <c r="CX70" s="412"/>
      <c r="CY70" s="412"/>
      <c r="CZ70" s="412"/>
      <c r="DA70" s="412"/>
      <c r="DB70" s="412"/>
      <c r="DC70" s="412"/>
      <c r="DD70" s="412"/>
      <c r="DE70" s="412"/>
      <c r="DF70" s="412"/>
      <c r="DG70" s="412"/>
      <c r="DH70" s="412"/>
      <c r="DI70" s="412"/>
      <c r="DJ70" s="412"/>
      <c r="DK70" s="412"/>
      <c r="DL70" s="412"/>
      <c r="DM70" s="412"/>
      <c r="DN70" s="412"/>
      <c r="DO70" s="412"/>
      <c r="DP70" s="412"/>
      <c r="DQ70" s="412"/>
      <c r="DR70" s="412"/>
      <c r="DS70" s="412"/>
      <c r="DT70" s="412"/>
      <c r="DU70" s="412"/>
      <c r="DV70" s="412"/>
      <c r="DW70" s="412"/>
      <c r="DX70" s="412"/>
      <c r="DY70" s="412"/>
      <c r="DZ70" s="412"/>
      <c r="EA70" s="412"/>
      <c r="EB70" s="412"/>
      <c r="EC70" s="412"/>
      <c r="ED70" s="412"/>
      <c r="EE70" s="412"/>
      <c r="EF70" s="412"/>
      <c r="EG70" s="412"/>
      <c r="EH70" s="412"/>
      <c r="EI70" s="412"/>
      <c r="EJ70" s="412"/>
      <c r="EK70" s="412"/>
      <c r="EL70" s="412"/>
      <c r="EM70" s="412"/>
      <c r="EN70" s="412"/>
      <c r="EO70" s="412"/>
      <c r="EP70" s="412"/>
      <c r="EQ70" s="412"/>
      <c r="ER70" s="412"/>
      <c r="ES70" s="412"/>
      <c r="ET70" s="412"/>
      <c r="EU70" s="412"/>
      <c r="EV70" s="412"/>
      <c r="EW70" s="412"/>
      <c r="EX70" s="412"/>
      <c r="EY70" s="412"/>
      <c r="EZ70" s="412"/>
      <c r="FA70" s="412"/>
      <c r="FB70" s="412"/>
      <c r="FC70" s="412"/>
      <c r="FD70" s="412"/>
      <c r="FE70" s="412"/>
      <c r="FF70" s="412"/>
      <c r="FG70" s="412"/>
      <c r="FH70" s="412"/>
      <c r="FI70" s="412"/>
      <c r="FJ70" s="412"/>
      <c r="FK70" s="412"/>
      <c r="FL70" s="412"/>
      <c r="FM70" s="412"/>
      <c r="FN70" s="412"/>
      <c r="FO70" s="412"/>
      <c r="FP70" s="412"/>
      <c r="FQ70" s="412"/>
      <c r="FR70" s="412"/>
      <c r="FS70" s="412"/>
      <c r="FT70" s="412"/>
      <c r="FU70" s="412"/>
      <c r="FV70" s="412"/>
      <c r="FW70" s="412"/>
      <c r="FX70" s="412"/>
      <c r="FY70" s="412"/>
      <c r="FZ70" s="412"/>
      <c r="GA70" s="412"/>
      <c r="GB70" s="412"/>
      <c r="GC70" s="412"/>
      <c r="GD70" s="412"/>
      <c r="GE70" s="412"/>
      <c r="GF70" s="412"/>
      <c r="GG70" s="412"/>
      <c r="GH70" s="412"/>
      <c r="GI70" s="412"/>
      <c r="GJ70" s="412"/>
      <c r="GK70" s="412"/>
      <c r="GL70" s="412"/>
      <c r="GM70" s="412"/>
      <c r="GN70" s="412"/>
      <c r="GO70" s="412"/>
      <c r="GP70" s="412"/>
      <c r="GQ70" s="412"/>
      <c r="GR70" s="412"/>
      <c r="GS70" s="412"/>
      <c r="GT70" s="412"/>
      <c r="GU70" s="412"/>
      <c r="GV70" s="412"/>
      <c r="GW70" s="412"/>
      <c r="GX70" s="412"/>
      <c r="GY70" s="412"/>
      <c r="GZ70" s="412"/>
      <c r="HA70" s="412"/>
      <c r="HB70" s="412"/>
      <c r="HC70" s="412"/>
      <c r="HD70" s="412"/>
      <c r="HE70" s="412"/>
      <c r="HF70" s="412"/>
      <c r="HG70" s="412"/>
      <c r="HH70" s="412"/>
      <c r="HI70" s="412"/>
      <c r="HJ70" s="412"/>
      <c r="HK70" s="412"/>
      <c r="HL70" s="412"/>
      <c r="HM70" s="412"/>
      <c r="HN70" s="412"/>
      <c r="HO70" s="412"/>
      <c r="HP70" s="412"/>
      <c r="HQ70" s="412"/>
      <c r="HR70" s="412"/>
      <c r="HS70" s="412"/>
      <c r="HT70" s="412"/>
      <c r="HU70" s="412"/>
      <c r="HV70" s="412"/>
      <c r="HW70" s="412"/>
      <c r="HX70" s="412"/>
      <c r="HY70" s="412"/>
      <c r="HZ70" s="412"/>
      <c r="IA70" s="412"/>
      <c r="IB70" s="412"/>
      <c r="IC70" s="412"/>
    </row>
    <row r="71">
      <c r="A71" s="308" t="s">
        <v>67</v>
      </c>
      <c r="B71" s="460">
        <v>43894.0</v>
      </c>
      <c r="C71" s="460">
        <v>43895.0</v>
      </c>
      <c r="D71" s="460">
        <v>43896.0</v>
      </c>
      <c r="E71" s="460">
        <v>43897.0</v>
      </c>
      <c r="F71" s="460">
        <v>43898.0</v>
      </c>
      <c r="G71" s="460">
        <v>43899.0</v>
      </c>
      <c r="H71" s="460">
        <v>43900.0</v>
      </c>
      <c r="I71" s="460">
        <v>43901.0</v>
      </c>
      <c r="J71" s="460">
        <v>43902.0</v>
      </c>
      <c r="K71" s="460">
        <v>43903.0</v>
      </c>
      <c r="L71" s="460">
        <v>43904.0</v>
      </c>
      <c r="M71" s="460">
        <v>43905.0</v>
      </c>
      <c r="N71" s="460">
        <v>43906.0</v>
      </c>
      <c r="O71" s="460">
        <v>43907.0</v>
      </c>
      <c r="P71" s="460">
        <v>43908.0</v>
      </c>
      <c r="Q71" s="460">
        <v>43909.0</v>
      </c>
      <c r="R71" s="460">
        <v>43910.0</v>
      </c>
      <c r="S71" s="460">
        <v>43911.0</v>
      </c>
      <c r="T71" s="460">
        <v>43912.0</v>
      </c>
      <c r="U71" s="460">
        <v>43913.0</v>
      </c>
      <c r="V71" s="460">
        <v>43914.0</v>
      </c>
      <c r="W71" s="460">
        <v>43915.0</v>
      </c>
      <c r="X71" s="460">
        <v>43916.0</v>
      </c>
      <c r="Y71" s="460">
        <v>43917.0</v>
      </c>
      <c r="Z71" s="460">
        <v>43918.0</v>
      </c>
      <c r="AA71" s="460">
        <v>43919.0</v>
      </c>
      <c r="AB71" s="460">
        <v>43920.0</v>
      </c>
      <c r="AC71" s="460">
        <v>43921.0</v>
      </c>
      <c r="AD71" s="460">
        <v>43922.0</v>
      </c>
      <c r="AE71" s="460">
        <v>43923.0</v>
      </c>
      <c r="AF71" s="460">
        <v>43924.0</v>
      </c>
      <c r="AG71" s="460">
        <v>43925.0</v>
      </c>
      <c r="AH71" s="460">
        <v>43926.0</v>
      </c>
      <c r="AI71" s="460">
        <v>43927.0</v>
      </c>
      <c r="AJ71" s="460">
        <v>43928.0</v>
      </c>
      <c r="AK71" s="460">
        <v>43929.0</v>
      </c>
      <c r="AL71" s="460">
        <v>43930.0</v>
      </c>
      <c r="AM71" s="460">
        <v>43931.0</v>
      </c>
      <c r="AN71" s="460">
        <v>43932.0</v>
      </c>
      <c r="AO71" s="460">
        <v>43933.0</v>
      </c>
      <c r="AP71" s="460">
        <v>43934.0</v>
      </c>
      <c r="AQ71" s="460">
        <v>43935.0</v>
      </c>
      <c r="AR71" s="460">
        <v>43936.0</v>
      </c>
      <c r="AS71" s="460">
        <v>43937.0</v>
      </c>
      <c r="AT71" s="460">
        <v>43938.0</v>
      </c>
      <c r="AU71" s="460">
        <v>43939.0</v>
      </c>
      <c r="AV71" s="460">
        <v>43940.0</v>
      </c>
      <c r="AW71" s="460">
        <v>43941.0</v>
      </c>
      <c r="AX71" s="460">
        <v>43942.0</v>
      </c>
      <c r="AY71" s="460">
        <v>43943.0</v>
      </c>
      <c r="AZ71" s="460">
        <v>43944.0</v>
      </c>
      <c r="BA71" s="460">
        <v>43945.0</v>
      </c>
      <c r="BB71" s="460">
        <v>43946.0</v>
      </c>
      <c r="BC71" s="460">
        <v>43947.0</v>
      </c>
      <c r="BD71" s="460">
        <v>43948.0</v>
      </c>
      <c r="BE71" s="460">
        <v>43949.0</v>
      </c>
      <c r="BF71" s="460">
        <v>43950.0</v>
      </c>
      <c r="BG71" s="460">
        <v>43951.0</v>
      </c>
      <c r="BH71" s="460">
        <v>43952.0</v>
      </c>
      <c r="BI71" s="460">
        <v>43953.0</v>
      </c>
      <c r="BJ71" s="460">
        <v>43954.0</v>
      </c>
      <c r="BK71" s="460">
        <v>43955.0</v>
      </c>
      <c r="BL71" s="460">
        <v>43956.0</v>
      </c>
      <c r="BM71" s="460">
        <v>43957.0</v>
      </c>
      <c r="BN71" s="460">
        <v>43958.0</v>
      </c>
      <c r="BO71" s="460">
        <v>43959.0</v>
      </c>
      <c r="BP71" s="460">
        <v>43960.0</v>
      </c>
      <c r="BQ71" s="460">
        <v>43961.0</v>
      </c>
      <c r="BR71" s="460">
        <v>43962.0</v>
      </c>
      <c r="BS71" s="460">
        <v>43963.0</v>
      </c>
      <c r="BT71" s="460">
        <v>43964.0</v>
      </c>
      <c r="BU71" s="460">
        <v>43965.0</v>
      </c>
      <c r="BV71" s="460">
        <v>43966.0</v>
      </c>
      <c r="BW71" s="460">
        <v>43967.0</v>
      </c>
      <c r="BX71" s="460">
        <v>43968.0</v>
      </c>
      <c r="BY71" s="460">
        <v>43969.0</v>
      </c>
      <c r="BZ71" s="460">
        <v>43970.0</v>
      </c>
      <c r="CA71" s="460">
        <v>43971.0</v>
      </c>
      <c r="CB71" s="460">
        <v>43972.0</v>
      </c>
      <c r="CC71" s="460">
        <v>43973.0</v>
      </c>
      <c r="CD71" s="460">
        <v>43974.0</v>
      </c>
      <c r="CE71" s="460">
        <v>43975.0</v>
      </c>
      <c r="CF71" s="460">
        <v>43976.0</v>
      </c>
      <c r="CG71" s="460">
        <v>43977.0</v>
      </c>
      <c r="CH71" s="460">
        <v>43978.0</v>
      </c>
      <c r="CI71" s="460">
        <v>43979.0</v>
      </c>
      <c r="CJ71" s="460">
        <v>43980.0</v>
      </c>
      <c r="CK71" s="460">
        <v>43981.0</v>
      </c>
      <c r="CL71" s="460">
        <v>43982.0</v>
      </c>
      <c r="CM71" s="460">
        <v>43983.0</v>
      </c>
      <c r="CN71" s="460">
        <v>43984.0</v>
      </c>
      <c r="CO71" s="460">
        <v>43985.0</v>
      </c>
      <c r="CP71" s="460">
        <v>43986.0</v>
      </c>
      <c r="CQ71" s="460">
        <v>43987.0</v>
      </c>
      <c r="CR71" s="460">
        <v>43988.0</v>
      </c>
      <c r="CS71" s="460">
        <v>43989.0</v>
      </c>
      <c r="CT71" s="460">
        <v>43990.0</v>
      </c>
      <c r="CU71" s="460">
        <v>43991.0</v>
      </c>
      <c r="CV71" s="460">
        <v>43992.0</v>
      </c>
      <c r="CW71" s="460">
        <v>43993.0</v>
      </c>
      <c r="CX71" s="460">
        <v>43994.0</v>
      </c>
      <c r="CY71" s="460">
        <v>43995.0</v>
      </c>
      <c r="CZ71" s="460">
        <v>43996.0</v>
      </c>
      <c r="DA71" s="460">
        <v>43997.0</v>
      </c>
      <c r="DB71" s="460">
        <v>43998.0</v>
      </c>
      <c r="DC71" s="460">
        <v>43999.0</v>
      </c>
      <c r="DD71" s="460">
        <v>44000.0</v>
      </c>
      <c r="DE71" s="460">
        <v>44001.0</v>
      </c>
      <c r="DF71" s="460">
        <v>44002.0</v>
      </c>
      <c r="DG71" s="460">
        <v>44003.0</v>
      </c>
      <c r="DH71" s="460">
        <v>44004.0</v>
      </c>
      <c r="DI71" s="460">
        <v>44005.0</v>
      </c>
      <c r="DJ71" s="460">
        <v>44006.0</v>
      </c>
      <c r="DK71" s="460">
        <v>44007.0</v>
      </c>
      <c r="DL71" s="460">
        <v>44008.0</v>
      </c>
      <c r="DM71" s="460">
        <v>44009.0</v>
      </c>
      <c r="DN71" s="460">
        <v>44010.0</v>
      </c>
      <c r="DO71" s="460">
        <v>44011.0</v>
      </c>
      <c r="DP71" s="460">
        <v>44012.0</v>
      </c>
      <c r="DQ71" s="460">
        <v>44013.0</v>
      </c>
      <c r="DR71" s="460">
        <v>44014.0</v>
      </c>
      <c r="DS71" s="460">
        <v>44015.0</v>
      </c>
      <c r="DT71" s="460">
        <v>44016.0</v>
      </c>
      <c r="DU71" s="460">
        <v>44017.0</v>
      </c>
      <c r="DV71" s="460">
        <v>44018.0</v>
      </c>
      <c r="DW71" s="460">
        <v>44019.0</v>
      </c>
      <c r="DX71" s="460">
        <v>44020.0</v>
      </c>
      <c r="DY71" s="460">
        <v>44021.0</v>
      </c>
      <c r="DZ71" s="460">
        <v>44022.0</v>
      </c>
      <c r="EA71" s="460">
        <v>44023.0</v>
      </c>
      <c r="EB71" s="460">
        <v>44024.0</v>
      </c>
      <c r="EC71" s="460">
        <v>44025.0</v>
      </c>
      <c r="ED71" s="460">
        <v>44026.0</v>
      </c>
      <c r="EE71" s="460">
        <v>44027.0</v>
      </c>
      <c r="EF71" s="460">
        <v>44028.0</v>
      </c>
      <c r="EG71" s="460">
        <v>44029.0</v>
      </c>
      <c r="EH71" s="460">
        <v>44030.0</v>
      </c>
      <c r="EI71" s="460">
        <v>44031.0</v>
      </c>
      <c r="EJ71" s="460">
        <v>44032.0</v>
      </c>
      <c r="EK71" s="460">
        <v>44033.0</v>
      </c>
      <c r="EL71" s="460">
        <v>44034.0</v>
      </c>
      <c r="EM71" s="460">
        <v>44035.0</v>
      </c>
      <c r="EN71" s="460">
        <v>44036.0</v>
      </c>
      <c r="EO71" s="460">
        <v>44037.0</v>
      </c>
      <c r="EP71" s="460">
        <v>44038.0</v>
      </c>
      <c r="EQ71" s="460">
        <v>44039.0</v>
      </c>
      <c r="ER71" s="460">
        <v>44040.0</v>
      </c>
      <c r="ES71" s="460">
        <v>44041.0</v>
      </c>
      <c r="ET71" s="460">
        <v>44042.0</v>
      </c>
      <c r="EU71" s="460">
        <v>44043.0</v>
      </c>
      <c r="EV71" s="460">
        <v>44044.0</v>
      </c>
      <c r="EW71" s="460">
        <v>44045.0</v>
      </c>
      <c r="EX71" s="460">
        <v>44046.0</v>
      </c>
      <c r="EY71" s="460">
        <v>44047.0</v>
      </c>
      <c r="EZ71" s="460">
        <v>44048.0</v>
      </c>
      <c r="FA71" s="460">
        <v>44049.0</v>
      </c>
      <c r="FB71" s="460">
        <v>44050.0</v>
      </c>
      <c r="FC71" s="460">
        <v>44051.0</v>
      </c>
      <c r="FD71" s="460">
        <v>44052.0</v>
      </c>
      <c r="FE71" s="460">
        <v>44053.0</v>
      </c>
      <c r="FF71" s="460">
        <v>44054.0</v>
      </c>
      <c r="FG71" s="460">
        <v>44055.0</v>
      </c>
      <c r="FH71" s="460">
        <v>44056.0</v>
      </c>
      <c r="FI71" s="460">
        <v>44057.0</v>
      </c>
      <c r="FJ71" s="460">
        <v>44058.0</v>
      </c>
      <c r="FK71" s="460">
        <v>44059.0</v>
      </c>
      <c r="FL71" s="460">
        <v>44060.0</v>
      </c>
      <c r="FM71" s="460">
        <v>44061.0</v>
      </c>
      <c r="FN71" s="460">
        <v>44062.0</v>
      </c>
      <c r="FO71" s="460">
        <v>44063.0</v>
      </c>
      <c r="FP71" s="460">
        <v>44064.0</v>
      </c>
      <c r="FQ71" s="460">
        <v>44065.0</v>
      </c>
      <c r="FR71" s="460">
        <v>44066.0</v>
      </c>
      <c r="FS71" s="460">
        <v>44067.0</v>
      </c>
      <c r="FT71" s="460">
        <v>44068.0</v>
      </c>
      <c r="FU71" s="460">
        <v>44069.0</v>
      </c>
      <c r="FV71" s="460">
        <v>44070.0</v>
      </c>
      <c r="FW71" s="460">
        <v>44071.0</v>
      </c>
      <c r="FX71" s="460">
        <v>44072.0</v>
      </c>
      <c r="FY71" s="460">
        <v>44073.0</v>
      </c>
      <c r="FZ71" s="460">
        <v>44074.0</v>
      </c>
      <c r="GA71" s="460">
        <v>44075.0</v>
      </c>
      <c r="GB71" s="460">
        <v>44076.0</v>
      </c>
      <c r="GC71" s="460">
        <v>44077.0</v>
      </c>
      <c r="GD71" s="460">
        <v>44078.0</v>
      </c>
      <c r="GE71" s="460">
        <v>44079.0</v>
      </c>
      <c r="GF71" s="460">
        <v>44080.0</v>
      </c>
      <c r="GG71" s="460">
        <v>44081.0</v>
      </c>
      <c r="GH71" s="460">
        <v>44082.0</v>
      </c>
      <c r="GI71" s="460">
        <v>44083.0</v>
      </c>
      <c r="GJ71" s="460">
        <v>44084.0</v>
      </c>
      <c r="GK71" s="460">
        <v>44085.0</v>
      </c>
      <c r="GL71" s="460">
        <v>44086.0</v>
      </c>
      <c r="GM71" s="460">
        <v>44087.0</v>
      </c>
      <c r="GN71" s="460">
        <v>44088.0</v>
      </c>
      <c r="GO71" s="460">
        <v>44089.0</v>
      </c>
      <c r="GP71" s="460">
        <v>44090.0</v>
      </c>
      <c r="GQ71" s="460">
        <v>44091.0</v>
      </c>
      <c r="GR71" s="460">
        <v>44092.0</v>
      </c>
      <c r="GS71" s="460">
        <v>44093.0</v>
      </c>
      <c r="GT71" s="460">
        <v>44094.0</v>
      </c>
      <c r="GU71" s="460">
        <v>44095.0</v>
      </c>
      <c r="GV71" s="460">
        <v>44096.0</v>
      </c>
      <c r="GW71" s="460">
        <v>44097.0</v>
      </c>
      <c r="GX71" s="460">
        <v>44098.0</v>
      </c>
      <c r="GY71" s="460">
        <v>44099.0</v>
      </c>
      <c r="GZ71" s="460">
        <v>44100.0</v>
      </c>
      <c r="HA71" s="460">
        <v>44101.0</v>
      </c>
      <c r="HB71" s="460">
        <v>44102.0</v>
      </c>
      <c r="HC71" s="460">
        <v>44103.0</v>
      </c>
      <c r="HD71" s="460">
        <v>44104.0</v>
      </c>
      <c r="HE71" s="460">
        <v>44105.0</v>
      </c>
      <c r="HF71" s="460">
        <v>44106.0</v>
      </c>
      <c r="HG71" s="460">
        <v>44107.0</v>
      </c>
      <c r="HH71" s="460">
        <v>44108.0</v>
      </c>
      <c r="HI71" s="460">
        <v>44109.0</v>
      </c>
      <c r="HJ71" s="460">
        <v>44110.0</v>
      </c>
      <c r="HK71" s="460">
        <v>44111.0</v>
      </c>
      <c r="HL71" s="460">
        <v>44112.0</v>
      </c>
      <c r="HM71" s="460">
        <v>44113.0</v>
      </c>
      <c r="HN71" s="460">
        <v>44114.0</v>
      </c>
      <c r="HO71" s="460">
        <v>44115.0</v>
      </c>
      <c r="HP71" s="460">
        <v>44116.0</v>
      </c>
      <c r="HQ71" s="460">
        <v>44117.0</v>
      </c>
      <c r="HR71" s="460">
        <v>44118.0</v>
      </c>
      <c r="HS71" s="412"/>
      <c r="HT71" s="412"/>
      <c r="HU71" s="412"/>
      <c r="HV71" s="412"/>
      <c r="HW71" s="412"/>
      <c r="HX71" s="412"/>
      <c r="HY71" s="412"/>
      <c r="HZ71" s="412"/>
      <c r="IA71" s="412"/>
      <c r="IB71" s="412"/>
      <c r="IC71" s="412"/>
    </row>
    <row r="72">
      <c r="A72" s="474" t="s">
        <v>81</v>
      </c>
      <c r="B72" s="475">
        <v>0.0</v>
      </c>
      <c r="C72" s="475">
        <v>0.0</v>
      </c>
      <c r="D72" s="475">
        <v>0.0</v>
      </c>
      <c r="E72" s="475">
        <v>0.0</v>
      </c>
      <c r="F72" s="475">
        <v>0.0</v>
      </c>
      <c r="G72" s="475">
        <v>0.0</v>
      </c>
      <c r="H72" s="475">
        <v>0.0</v>
      </c>
      <c r="I72" s="475">
        <v>0.0</v>
      </c>
      <c r="J72" s="475">
        <v>0.0</v>
      </c>
      <c r="K72" s="475">
        <v>0.0</v>
      </c>
      <c r="L72" s="475">
        <v>0.0</v>
      </c>
      <c r="M72" s="475">
        <v>0.0</v>
      </c>
      <c r="N72" s="475">
        <v>0.0</v>
      </c>
      <c r="O72" s="475">
        <v>0.0</v>
      </c>
      <c r="P72" s="475">
        <v>0.0</v>
      </c>
      <c r="Q72" s="475">
        <v>0.0</v>
      </c>
      <c r="R72" s="475">
        <v>0.0</v>
      </c>
      <c r="S72" s="475">
        <v>0.0</v>
      </c>
      <c r="T72" s="475">
        <v>0.0</v>
      </c>
      <c r="U72" s="476">
        <f t="shared" ref="U72:HR72" si="25">T72+U52</f>
        <v>1</v>
      </c>
      <c r="V72" s="477">
        <f t="shared" si="25"/>
        <v>2</v>
      </c>
      <c r="W72" s="477">
        <f t="shared" si="25"/>
        <v>2</v>
      </c>
      <c r="X72" s="477">
        <f t="shared" si="25"/>
        <v>2</v>
      </c>
      <c r="Y72" s="477">
        <f t="shared" si="25"/>
        <v>2</v>
      </c>
      <c r="Z72" s="477">
        <f t="shared" si="25"/>
        <v>2</v>
      </c>
      <c r="AA72" s="477">
        <f t="shared" si="25"/>
        <v>5</v>
      </c>
      <c r="AB72" s="477">
        <f t="shared" si="25"/>
        <v>7</v>
      </c>
      <c r="AC72" s="477">
        <f t="shared" si="25"/>
        <v>8</v>
      </c>
      <c r="AD72" s="477">
        <f t="shared" si="25"/>
        <v>10</v>
      </c>
      <c r="AE72" s="477">
        <f t="shared" si="25"/>
        <v>11</v>
      </c>
      <c r="AF72" s="477">
        <f t="shared" si="25"/>
        <v>16</v>
      </c>
      <c r="AG72" s="477">
        <f t="shared" si="25"/>
        <v>22</v>
      </c>
      <c r="AH72" s="477">
        <f t="shared" si="25"/>
        <v>22</v>
      </c>
      <c r="AI72" s="477">
        <f t="shared" si="25"/>
        <v>25</v>
      </c>
      <c r="AJ72" s="477">
        <f t="shared" si="25"/>
        <v>32</v>
      </c>
      <c r="AK72" s="477">
        <f t="shared" si="25"/>
        <v>36</v>
      </c>
      <c r="AL72" s="477">
        <f t="shared" si="25"/>
        <v>38</v>
      </c>
      <c r="AM72" s="477">
        <f t="shared" si="25"/>
        <v>38</v>
      </c>
      <c r="AN72" s="477">
        <f t="shared" si="25"/>
        <v>43</v>
      </c>
      <c r="AO72" s="477">
        <f t="shared" si="25"/>
        <v>44</v>
      </c>
      <c r="AP72" s="477">
        <f t="shared" si="25"/>
        <v>47</v>
      </c>
      <c r="AQ72" s="477">
        <f t="shared" si="25"/>
        <v>52</v>
      </c>
      <c r="AR72" s="477">
        <f t="shared" si="25"/>
        <v>58</v>
      </c>
      <c r="AS72" s="477">
        <f t="shared" si="25"/>
        <v>63</v>
      </c>
      <c r="AT72" s="477">
        <f t="shared" si="25"/>
        <v>67</v>
      </c>
      <c r="AU72" s="477">
        <f t="shared" si="25"/>
        <v>69</v>
      </c>
      <c r="AV72" s="477">
        <f t="shared" si="25"/>
        <v>74</v>
      </c>
      <c r="AW72" s="477">
        <f t="shared" si="25"/>
        <v>74</v>
      </c>
      <c r="AX72" s="477">
        <f t="shared" si="25"/>
        <v>79</v>
      </c>
      <c r="AY72" s="477">
        <f t="shared" si="25"/>
        <v>83</v>
      </c>
      <c r="AZ72" s="477">
        <f t="shared" si="25"/>
        <v>86</v>
      </c>
      <c r="BA72" s="477">
        <f t="shared" si="25"/>
        <v>89</v>
      </c>
      <c r="BB72" s="477">
        <f t="shared" si="25"/>
        <v>93</v>
      </c>
      <c r="BC72" s="477">
        <f t="shared" si="25"/>
        <v>94</v>
      </c>
      <c r="BD72" s="477">
        <f t="shared" si="25"/>
        <v>99</v>
      </c>
      <c r="BE72" s="477">
        <f t="shared" si="25"/>
        <v>105</v>
      </c>
      <c r="BF72" s="477">
        <f t="shared" si="25"/>
        <v>113</v>
      </c>
      <c r="BG72" s="477">
        <f t="shared" si="25"/>
        <v>118</v>
      </c>
      <c r="BH72" s="477">
        <f t="shared" si="25"/>
        <v>120</v>
      </c>
      <c r="BI72" s="477">
        <f t="shared" si="25"/>
        <v>122</v>
      </c>
      <c r="BJ72" s="477">
        <f t="shared" si="25"/>
        <v>126</v>
      </c>
      <c r="BK72" s="477">
        <f t="shared" si="25"/>
        <v>129</v>
      </c>
      <c r="BL72" s="477">
        <f t="shared" si="25"/>
        <v>133</v>
      </c>
      <c r="BM72" s="477">
        <f t="shared" si="25"/>
        <v>138</v>
      </c>
      <c r="BN72" s="477">
        <f t="shared" si="25"/>
        <v>142</v>
      </c>
      <c r="BO72" s="477">
        <f t="shared" si="25"/>
        <v>145</v>
      </c>
      <c r="BP72" s="477">
        <f t="shared" si="25"/>
        <v>145</v>
      </c>
      <c r="BQ72" s="477">
        <f t="shared" si="25"/>
        <v>149</v>
      </c>
      <c r="BR72" s="477">
        <f t="shared" si="25"/>
        <v>150</v>
      </c>
      <c r="BS72" s="477">
        <f t="shared" si="25"/>
        <v>156</v>
      </c>
      <c r="BT72" s="477">
        <f t="shared" si="25"/>
        <v>158</v>
      </c>
      <c r="BU72" s="477">
        <f t="shared" si="25"/>
        <v>166</v>
      </c>
      <c r="BV72" s="477">
        <f t="shared" si="25"/>
        <v>173</v>
      </c>
      <c r="BW72" s="477">
        <f t="shared" si="25"/>
        <v>175</v>
      </c>
      <c r="BX72" s="477">
        <f t="shared" si="25"/>
        <v>178</v>
      </c>
      <c r="BY72" s="477">
        <f t="shared" si="25"/>
        <v>179</v>
      </c>
      <c r="BZ72" s="477">
        <f t="shared" si="25"/>
        <v>181</v>
      </c>
      <c r="CA72" s="477">
        <f t="shared" si="25"/>
        <v>182</v>
      </c>
      <c r="CB72" s="477">
        <f t="shared" si="25"/>
        <v>186</v>
      </c>
      <c r="CC72" s="477">
        <f t="shared" si="25"/>
        <v>187</v>
      </c>
      <c r="CD72" s="477">
        <f t="shared" si="25"/>
        <v>189</v>
      </c>
      <c r="CE72" s="477">
        <f t="shared" si="25"/>
        <v>191</v>
      </c>
      <c r="CF72" s="477">
        <f t="shared" si="25"/>
        <v>192</v>
      </c>
      <c r="CG72" s="477">
        <f t="shared" si="25"/>
        <v>194</v>
      </c>
      <c r="CH72" s="477">
        <f t="shared" si="25"/>
        <v>195</v>
      </c>
      <c r="CI72" s="477">
        <f t="shared" si="25"/>
        <v>201</v>
      </c>
      <c r="CJ72" s="477">
        <f t="shared" si="25"/>
        <v>204</v>
      </c>
      <c r="CK72" s="477">
        <f t="shared" si="25"/>
        <v>206</v>
      </c>
      <c r="CL72" s="477">
        <f t="shared" si="25"/>
        <v>208</v>
      </c>
      <c r="CM72" s="477">
        <f t="shared" si="25"/>
        <v>211</v>
      </c>
      <c r="CN72" s="477">
        <f t="shared" si="25"/>
        <v>217</v>
      </c>
      <c r="CO72" s="477">
        <f t="shared" si="25"/>
        <v>224</v>
      </c>
      <c r="CP72" s="477">
        <f t="shared" si="25"/>
        <v>225</v>
      </c>
      <c r="CQ72" s="477">
        <f t="shared" si="25"/>
        <v>235</v>
      </c>
      <c r="CR72" s="477">
        <f t="shared" si="25"/>
        <v>238</v>
      </c>
      <c r="CS72" s="477">
        <f t="shared" si="25"/>
        <v>241</v>
      </c>
      <c r="CT72" s="477">
        <f t="shared" si="25"/>
        <v>241</v>
      </c>
      <c r="CU72" s="477">
        <f t="shared" si="25"/>
        <v>252</v>
      </c>
      <c r="CV72" s="477">
        <f t="shared" si="25"/>
        <v>253</v>
      </c>
      <c r="CW72" s="477">
        <f t="shared" si="25"/>
        <v>253</v>
      </c>
      <c r="CX72" s="477">
        <f t="shared" si="25"/>
        <v>255</v>
      </c>
      <c r="CY72" s="477">
        <f t="shared" si="25"/>
        <v>260</v>
      </c>
      <c r="CZ72" s="477">
        <f t="shared" si="25"/>
        <v>266</v>
      </c>
      <c r="DA72" s="477">
        <f t="shared" si="25"/>
        <v>269</v>
      </c>
      <c r="DB72" s="477">
        <f t="shared" si="25"/>
        <v>272</v>
      </c>
      <c r="DC72" s="477">
        <f t="shared" si="25"/>
        <v>276</v>
      </c>
      <c r="DD72" s="477">
        <f t="shared" si="25"/>
        <v>281</v>
      </c>
      <c r="DE72" s="477">
        <f t="shared" si="25"/>
        <v>288</v>
      </c>
      <c r="DF72" s="477">
        <f t="shared" si="25"/>
        <v>288</v>
      </c>
      <c r="DG72" s="477">
        <f t="shared" si="25"/>
        <v>288</v>
      </c>
      <c r="DH72" s="477">
        <f t="shared" si="25"/>
        <v>291</v>
      </c>
      <c r="DI72" s="477">
        <f t="shared" si="25"/>
        <v>294</v>
      </c>
      <c r="DJ72" s="477">
        <f t="shared" si="25"/>
        <v>301</v>
      </c>
      <c r="DK72" s="477">
        <f t="shared" si="25"/>
        <v>308</v>
      </c>
      <c r="DL72" s="477">
        <f t="shared" si="25"/>
        <v>317</v>
      </c>
      <c r="DM72" s="477">
        <f t="shared" si="25"/>
        <v>317</v>
      </c>
      <c r="DN72" s="477">
        <f t="shared" si="25"/>
        <v>319</v>
      </c>
      <c r="DO72" s="477">
        <f t="shared" si="25"/>
        <v>324</v>
      </c>
      <c r="DP72" s="477">
        <f t="shared" si="25"/>
        <v>329</v>
      </c>
      <c r="DQ72" s="477">
        <f t="shared" si="25"/>
        <v>332</v>
      </c>
      <c r="DR72" s="477">
        <f t="shared" si="25"/>
        <v>334</v>
      </c>
      <c r="DS72" s="477">
        <f t="shared" si="25"/>
        <v>339</v>
      </c>
      <c r="DT72" s="477">
        <f t="shared" si="25"/>
        <v>340</v>
      </c>
      <c r="DU72" s="477">
        <f t="shared" si="25"/>
        <v>341</v>
      </c>
      <c r="DV72" s="477">
        <f t="shared" si="25"/>
        <v>342</v>
      </c>
      <c r="DW72" s="477">
        <f t="shared" si="25"/>
        <v>344</v>
      </c>
      <c r="DX72" s="477">
        <f t="shared" si="25"/>
        <v>349</v>
      </c>
      <c r="DY72" s="477">
        <f t="shared" si="25"/>
        <v>351</v>
      </c>
      <c r="DZ72" s="477">
        <f t="shared" si="25"/>
        <v>354</v>
      </c>
      <c r="EA72" s="477">
        <f t="shared" si="25"/>
        <v>355</v>
      </c>
      <c r="EB72" s="477">
        <f t="shared" si="25"/>
        <v>356</v>
      </c>
      <c r="EC72" s="477">
        <f t="shared" si="25"/>
        <v>359</v>
      </c>
      <c r="ED72" s="477">
        <f t="shared" si="25"/>
        <v>365</v>
      </c>
      <c r="EE72" s="477">
        <f t="shared" si="25"/>
        <v>366</v>
      </c>
      <c r="EF72" s="477">
        <f t="shared" si="25"/>
        <v>368</v>
      </c>
      <c r="EG72" s="477">
        <f t="shared" si="25"/>
        <v>369</v>
      </c>
      <c r="EH72" s="477">
        <f t="shared" si="25"/>
        <v>369</v>
      </c>
      <c r="EI72" s="477">
        <f t="shared" si="25"/>
        <v>373</v>
      </c>
      <c r="EJ72" s="477">
        <f t="shared" si="25"/>
        <v>373</v>
      </c>
      <c r="EK72" s="477">
        <f t="shared" si="25"/>
        <v>375</v>
      </c>
      <c r="EL72" s="477">
        <f t="shared" si="25"/>
        <v>375</v>
      </c>
      <c r="EM72" s="477">
        <f t="shared" si="25"/>
        <v>379</v>
      </c>
      <c r="EN72" s="477">
        <f t="shared" si="25"/>
        <v>380</v>
      </c>
      <c r="EO72" s="477">
        <f t="shared" si="25"/>
        <v>382</v>
      </c>
      <c r="EP72" s="477">
        <f t="shared" si="25"/>
        <v>384</v>
      </c>
      <c r="EQ72" s="477">
        <f t="shared" si="25"/>
        <v>384</v>
      </c>
      <c r="ER72" s="477">
        <f t="shared" si="25"/>
        <v>387</v>
      </c>
      <c r="ES72" s="477">
        <f t="shared" si="25"/>
        <v>387</v>
      </c>
      <c r="ET72" s="477">
        <f t="shared" si="25"/>
        <v>390</v>
      </c>
      <c r="EU72" s="477">
        <f t="shared" si="25"/>
        <v>390</v>
      </c>
      <c r="EV72" s="477">
        <f t="shared" si="25"/>
        <v>394</v>
      </c>
      <c r="EW72" s="477">
        <f t="shared" si="25"/>
        <v>395</v>
      </c>
      <c r="EX72" s="477">
        <f t="shared" si="25"/>
        <v>395</v>
      </c>
      <c r="EY72" s="477">
        <f t="shared" si="25"/>
        <v>397</v>
      </c>
      <c r="EZ72" s="477">
        <f t="shared" si="25"/>
        <v>398</v>
      </c>
      <c r="FA72" s="477">
        <f t="shared" si="25"/>
        <v>403</v>
      </c>
      <c r="FB72" s="477">
        <f t="shared" si="25"/>
        <v>405</v>
      </c>
      <c r="FC72" s="477">
        <f t="shared" si="25"/>
        <v>413</v>
      </c>
      <c r="FD72" s="477">
        <f t="shared" si="25"/>
        <v>414</v>
      </c>
      <c r="FE72" s="477">
        <f t="shared" si="25"/>
        <v>415</v>
      </c>
      <c r="FF72" s="477">
        <f t="shared" si="25"/>
        <v>417</v>
      </c>
      <c r="FG72" s="477">
        <f t="shared" si="25"/>
        <v>419</v>
      </c>
      <c r="FH72" s="477">
        <f t="shared" si="25"/>
        <v>428</v>
      </c>
      <c r="FI72" s="477">
        <f t="shared" si="25"/>
        <v>430</v>
      </c>
      <c r="FJ72" s="477">
        <f t="shared" si="25"/>
        <v>434</v>
      </c>
      <c r="FK72" s="477">
        <f t="shared" si="25"/>
        <v>434</v>
      </c>
      <c r="FL72" s="477">
        <f t="shared" si="25"/>
        <v>436</v>
      </c>
      <c r="FM72" s="477">
        <f t="shared" si="25"/>
        <v>443</v>
      </c>
      <c r="FN72" s="477">
        <f t="shared" si="25"/>
        <v>449</v>
      </c>
      <c r="FO72" s="477">
        <f t="shared" si="25"/>
        <v>451</v>
      </c>
      <c r="FP72" s="477">
        <f t="shared" si="25"/>
        <v>454</v>
      </c>
      <c r="FQ72" s="477">
        <f t="shared" si="25"/>
        <v>459</v>
      </c>
      <c r="FR72" s="477">
        <f t="shared" si="25"/>
        <v>460</v>
      </c>
      <c r="FS72" s="477">
        <f t="shared" si="25"/>
        <v>460</v>
      </c>
      <c r="FT72" s="477">
        <f t="shared" si="25"/>
        <v>465</v>
      </c>
      <c r="FU72" s="477">
        <f t="shared" si="25"/>
        <v>469</v>
      </c>
      <c r="FV72" s="477">
        <f t="shared" si="25"/>
        <v>473</v>
      </c>
      <c r="FW72" s="477">
        <f t="shared" si="25"/>
        <v>474</v>
      </c>
      <c r="FX72" s="477">
        <f t="shared" si="25"/>
        <v>477</v>
      </c>
      <c r="FY72" s="477">
        <f t="shared" si="25"/>
        <v>477</v>
      </c>
      <c r="FZ72" s="477">
        <f t="shared" si="25"/>
        <v>478</v>
      </c>
      <c r="GA72" s="477">
        <f t="shared" si="25"/>
        <v>485</v>
      </c>
      <c r="GB72" s="477">
        <f t="shared" si="25"/>
        <v>493</v>
      </c>
      <c r="GC72" s="477">
        <f t="shared" si="25"/>
        <v>496</v>
      </c>
      <c r="GD72" s="477">
        <f t="shared" si="25"/>
        <v>497</v>
      </c>
      <c r="GE72" s="477">
        <f t="shared" si="25"/>
        <v>497</v>
      </c>
      <c r="GF72" s="477">
        <f t="shared" si="25"/>
        <v>501</v>
      </c>
      <c r="GG72" s="477">
        <f t="shared" si="25"/>
        <v>501</v>
      </c>
      <c r="GH72" s="477">
        <f t="shared" si="25"/>
        <v>503</v>
      </c>
      <c r="GI72" s="477">
        <f t="shared" si="25"/>
        <v>506</v>
      </c>
      <c r="GJ72" s="477">
        <f t="shared" si="25"/>
        <v>507</v>
      </c>
      <c r="GK72" s="477">
        <f t="shared" si="25"/>
        <v>509</v>
      </c>
      <c r="GL72" s="477">
        <f t="shared" si="25"/>
        <v>512</v>
      </c>
      <c r="GM72" s="477">
        <f t="shared" si="25"/>
        <v>512</v>
      </c>
      <c r="GN72" s="477">
        <f t="shared" si="25"/>
        <v>512</v>
      </c>
      <c r="GO72" s="477">
        <f t="shared" si="25"/>
        <v>515</v>
      </c>
      <c r="GP72" s="477">
        <f t="shared" si="25"/>
        <v>517</v>
      </c>
      <c r="GQ72" s="477">
        <f t="shared" si="25"/>
        <v>520</v>
      </c>
      <c r="GR72" s="477">
        <f t="shared" si="25"/>
        <v>523</v>
      </c>
      <c r="GS72" s="477">
        <f t="shared" si="25"/>
        <v>524</v>
      </c>
      <c r="GT72" s="477">
        <f t="shared" si="25"/>
        <v>525</v>
      </c>
      <c r="GU72" s="477">
        <f t="shared" si="25"/>
        <v>525</v>
      </c>
      <c r="GV72" s="477">
        <f t="shared" si="25"/>
        <v>527</v>
      </c>
      <c r="GW72" s="477">
        <f t="shared" si="25"/>
        <v>530</v>
      </c>
      <c r="GX72" s="477">
        <f t="shared" si="25"/>
        <v>534</v>
      </c>
      <c r="GY72" s="477">
        <f t="shared" si="25"/>
        <v>537</v>
      </c>
      <c r="GZ72" s="477">
        <f t="shared" si="25"/>
        <v>541</v>
      </c>
      <c r="HA72" s="477">
        <f t="shared" si="25"/>
        <v>541</v>
      </c>
      <c r="HB72" s="477">
        <f t="shared" si="25"/>
        <v>543</v>
      </c>
      <c r="HC72" s="477">
        <f t="shared" si="25"/>
        <v>549</v>
      </c>
      <c r="HD72" s="477">
        <f t="shared" si="25"/>
        <v>554</v>
      </c>
      <c r="HE72" s="477">
        <f t="shared" si="25"/>
        <v>560</v>
      </c>
      <c r="HF72" s="477">
        <f t="shared" si="25"/>
        <v>563</v>
      </c>
      <c r="HG72" s="477">
        <f t="shared" si="25"/>
        <v>565</v>
      </c>
      <c r="HH72" s="477">
        <f t="shared" si="25"/>
        <v>565</v>
      </c>
      <c r="HI72" s="477">
        <f t="shared" si="25"/>
        <v>566</v>
      </c>
      <c r="HJ72" s="477">
        <f t="shared" si="25"/>
        <v>570</v>
      </c>
      <c r="HK72" s="477">
        <f t="shared" si="25"/>
        <v>577</v>
      </c>
      <c r="HL72" s="477">
        <f t="shared" si="25"/>
        <v>582</v>
      </c>
      <c r="HM72" s="477">
        <f t="shared" si="25"/>
        <v>590</v>
      </c>
      <c r="HN72" s="477">
        <f t="shared" si="25"/>
        <v>600</v>
      </c>
      <c r="HO72" s="477">
        <f t="shared" si="25"/>
        <v>602</v>
      </c>
      <c r="HP72" s="477">
        <f t="shared" si="25"/>
        <v>607</v>
      </c>
      <c r="HQ72" s="477">
        <f t="shared" si="25"/>
        <v>619</v>
      </c>
      <c r="HR72" s="477">
        <f t="shared" si="25"/>
        <v>627</v>
      </c>
      <c r="HS72" s="412"/>
      <c r="HT72" s="412"/>
      <c r="HU72" s="412"/>
      <c r="HV72" s="412"/>
      <c r="HW72" s="412"/>
      <c r="HX72" s="412"/>
      <c r="HY72" s="412"/>
      <c r="HZ72" s="412"/>
      <c r="IA72" s="412"/>
      <c r="IB72" s="412"/>
      <c r="IC72" s="412"/>
    </row>
    <row r="73">
      <c r="A73" s="474" t="s">
        <v>82</v>
      </c>
      <c r="B73" s="475">
        <v>0.0</v>
      </c>
      <c r="C73" s="475">
        <v>0.0</v>
      </c>
      <c r="D73" s="475">
        <v>0.0</v>
      </c>
      <c r="E73" s="475">
        <v>0.0</v>
      </c>
      <c r="F73" s="475">
        <v>0.0</v>
      </c>
      <c r="G73" s="475">
        <v>0.0</v>
      </c>
      <c r="H73" s="475">
        <v>0.0</v>
      </c>
      <c r="I73" s="475">
        <v>0.0</v>
      </c>
      <c r="J73" s="475">
        <v>0.0</v>
      </c>
      <c r="K73" s="475">
        <v>0.0</v>
      </c>
      <c r="L73" s="475">
        <v>0.0</v>
      </c>
      <c r="M73" s="475">
        <v>0.0</v>
      </c>
      <c r="N73" s="475">
        <v>0.0</v>
      </c>
      <c r="O73" s="475">
        <v>0.0</v>
      </c>
      <c r="P73" s="475">
        <v>0.0</v>
      </c>
      <c r="Q73" s="475">
        <v>0.0</v>
      </c>
      <c r="R73" s="475">
        <v>0.0</v>
      </c>
      <c r="S73" s="475">
        <v>0.0</v>
      </c>
      <c r="T73" s="476">
        <f t="shared" ref="T73:HR73" si="26">S73+T53</f>
        <v>1</v>
      </c>
      <c r="U73" s="477">
        <f t="shared" si="26"/>
        <v>1</v>
      </c>
      <c r="V73" s="477">
        <f t="shared" si="26"/>
        <v>1</v>
      </c>
      <c r="W73" s="477">
        <f t="shared" si="26"/>
        <v>1</v>
      </c>
      <c r="X73" s="477">
        <f t="shared" si="26"/>
        <v>3</v>
      </c>
      <c r="Y73" s="477">
        <f t="shared" si="26"/>
        <v>3</v>
      </c>
      <c r="Z73" s="477">
        <f t="shared" si="26"/>
        <v>4</v>
      </c>
      <c r="AA73" s="477">
        <f t="shared" si="26"/>
        <v>4</v>
      </c>
      <c r="AB73" s="477">
        <f t="shared" si="26"/>
        <v>7</v>
      </c>
      <c r="AC73" s="477">
        <f t="shared" si="26"/>
        <v>8</v>
      </c>
      <c r="AD73" s="477">
        <f t="shared" si="26"/>
        <v>11</v>
      </c>
      <c r="AE73" s="477">
        <f t="shared" si="26"/>
        <v>14</v>
      </c>
      <c r="AF73" s="477">
        <f t="shared" si="26"/>
        <v>14</v>
      </c>
      <c r="AG73" s="477">
        <f t="shared" si="26"/>
        <v>14</v>
      </c>
      <c r="AH73" s="477">
        <f t="shared" si="26"/>
        <v>20</v>
      </c>
      <c r="AI73" s="477">
        <f t="shared" si="26"/>
        <v>23</v>
      </c>
      <c r="AJ73" s="477">
        <f t="shared" si="26"/>
        <v>25</v>
      </c>
      <c r="AK73" s="477">
        <f t="shared" si="26"/>
        <v>37</v>
      </c>
      <c r="AL73" s="477">
        <f t="shared" si="26"/>
        <v>42</v>
      </c>
      <c r="AM73" s="477">
        <f t="shared" si="26"/>
        <v>42</v>
      </c>
      <c r="AN73" s="477">
        <f t="shared" si="26"/>
        <v>54</v>
      </c>
      <c r="AO73" s="477">
        <f t="shared" si="26"/>
        <v>70</v>
      </c>
      <c r="AP73" s="477">
        <f t="shared" si="26"/>
        <v>71</v>
      </c>
      <c r="AQ73" s="477">
        <f t="shared" si="26"/>
        <v>76</v>
      </c>
      <c r="AR73" s="477">
        <f t="shared" si="26"/>
        <v>84</v>
      </c>
      <c r="AS73" s="477">
        <f t="shared" si="26"/>
        <v>96</v>
      </c>
      <c r="AT73" s="477">
        <f t="shared" si="26"/>
        <v>100</v>
      </c>
      <c r="AU73" s="477">
        <f t="shared" si="26"/>
        <v>107</v>
      </c>
      <c r="AV73" s="477">
        <f t="shared" si="26"/>
        <v>108</v>
      </c>
      <c r="AW73" s="477">
        <f t="shared" si="26"/>
        <v>116</v>
      </c>
      <c r="AX73" s="477">
        <f t="shared" si="26"/>
        <v>125</v>
      </c>
      <c r="AY73" s="477">
        <f t="shared" si="26"/>
        <v>131</v>
      </c>
      <c r="AZ73" s="477">
        <f t="shared" si="26"/>
        <v>141</v>
      </c>
      <c r="BA73" s="477">
        <f t="shared" si="26"/>
        <v>159</v>
      </c>
      <c r="BB73" s="477">
        <f t="shared" si="26"/>
        <v>170</v>
      </c>
      <c r="BC73" s="477">
        <f t="shared" si="26"/>
        <v>173</v>
      </c>
      <c r="BD73" s="477">
        <f t="shared" si="26"/>
        <v>180</v>
      </c>
      <c r="BE73" s="477">
        <f t="shared" si="26"/>
        <v>193</v>
      </c>
      <c r="BF73" s="477">
        <f t="shared" si="26"/>
        <v>196</v>
      </c>
      <c r="BG73" s="477">
        <f t="shared" si="26"/>
        <v>203</v>
      </c>
      <c r="BH73" s="477">
        <f t="shared" si="26"/>
        <v>203</v>
      </c>
      <c r="BI73" s="477">
        <f t="shared" si="26"/>
        <v>204</v>
      </c>
      <c r="BJ73" s="477">
        <f t="shared" si="26"/>
        <v>204</v>
      </c>
      <c r="BK73" s="477">
        <f t="shared" si="26"/>
        <v>209</v>
      </c>
      <c r="BL73" s="477">
        <f t="shared" si="26"/>
        <v>212</v>
      </c>
      <c r="BM73" s="477">
        <f t="shared" si="26"/>
        <v>214</v>
      </c>
      <c r="BN73" s="477">
        <f t="shared" si="26"/>
        <v>216</v>
      </c>
      <c r="BO73" s="477">
        <f t="shared" si="26"/>
        <v>218</v>
      </c>
      <c r="BP73" s="477">
        <f t="shared" si="26"/>
        <v>221</v>
      </c>
      <c r="BQ73" s="477">
        <f t="shared" si="26"/>
        <v>221</v>
      </c>
      <c r="BR73" s="477">
        <f t="shared" si="26"/>
        <v>221</v>
      </c>
      <c r="BS73" s="477">
        <f t="shared" si="26"/>
        <v>224</v>
      </c>
      <c r="BT73" s="477">
        <f t="shared" si="26"/>
        <v>227</v>
      </c>
      <c r="BU73" s="477">
        <f t="shared" si="26"/>
        <v>229</v>
      </c>
      <c r="BV73" s="477">
        <f t="shared" si="26"/>
        <v>229</v>
      </c>
      <c r="BW73" s="477">
        <f t="shared" si="26"/>
        <v>230</v>
      </c>
      <c r="BX73" s="477">
        <f t="shared" si="26"/>
        <v>231</v>
      </c>
      <c r="BY73" s="477">
        <f t="shared" si="26"/>
        <v>233</v>
      </c>
      <c r="BZ73" s="477">
        <f t="shared" si="26"/>
        <v>236</v>
      </c>
      <c r="CA73" s="477">
        <f t="shared" si="26"/>
        <v>241</v>
      </c>
      <c r="CB73" s="477">
        <f t="shared" si="26"/>
        <v>244</v>
      </c>
      <c r="CC73" s="477">
        <f t="shared" si="26"/>
        <v>246</v>
      </c>
      <c r="CD73" s="477">
        <f t="shared" si="26"/>
        <v>246</v>
      </c>
      <c r="CE73" s="477">
        <f t="shared" si="26"/>
        <v>246</v>
      </c>
      <c r="CF73" s="477">
        <f t="shared" si="26"/>
        <v>252</v>
      </c>
      <c r="CG73" s="477">
        <f t="shared" si="26"/>
        <v>255</v>
      </c>
      <c r="CH73" s="477">
        <f t="shared" si="26"/>
        <v>255</v>
      </c>
      <c r="CI73" s="477">
        <f t="shared" si="26"/>
        <v>256</v>
      </c>
      <c r="CJ73" s="477">
        <f t="shared" si="26"/>
        <v>261</v>
      </c>
      <c r="CK73" s="477">
        <f t="shared" si="26"/>
        <v>263</v>
      </c>
      <c r="CL73" s="477">
        <f t="shared" si="26"/>
        <v>263</v>
      </c>
      <c r="CM73" s="477">
        <f t="shared" si="26"/>
        <v>268</v>
      </c>
      <c r="CN73" s="477">
        <f t="shared" si="26"/>
        <v>274</v>
      </c>
      <c r="CO73" s="477">
        <f t="shared" si="26"/>
        <v>278</v>
      </c>
      <c r="CP73" s="477">
        <f t="shared" si="26"/>
        <v>278</v>
      </c>
      <c r="CQ73" s="477">
        <f t="shared" si="26"/>
        <v>280</v>
      </c>
      <c r="CR73" s="477">
        <f t="shared" si="26"/>
        <v>282</v>
      </c>
      <c r="CS73" s="477">
        <f t="shared" si="26"/>
        <v>282</v>
      </c>
      <c r="CT73" s="477">
        <f t="shared" si="26"/>
        <v>283</v>
      </c>
      <c r="CU73" s="477">
        <f t="shared" si="26"/>
        <v>284</v>
      </c>
      <c r="CV73" s="477">
        <f t="shared" si="26"/>
        <v>293</v>
      </c>
      <c r="CW73" s="477">
        <f t="shared" si="26"/>
        <v>293</v>
      </c>
      <c r="CX73" s="477">
        <f t="shared" si="26"/>
        <v>296</v>
      </c>
      <c r="CY73" s="477">
        <f t="shared" si="26"/>
        <v>296</v>
      </c>
      <c r="CZ73" s="477">
        <f t="shared" si="26"/>
        <v>297</v>
      </c>
      <c r="DA73" s="477">
        <f t="shared" si="26"/>
        <v>299</v>
      </c>
      <c r="DB73" s="477">
        <f t="shared" si="26"/>
        <v>302</v>
      </c>
      <c r="DC73" s="477">
        <f t="shared" si="26"/>
        <v>307</v>
      </c>
      <c r="DD73" s="477">
        <f t="shared" si="26"/>
        <v>309</v>
      </c>
      <c r="DE73" s="477">
        <f t="shared" si="26"/>
        <v>309</v>
      </c>
      <c r="DF73" s="477">
        <f t="shared" si="26"/>
        <v>313</v>
      </c>
      <c r="DG73" s="477">
        <f t="shared" si="26"/>
        <v>313</v>
      </c>
      <c r="DH73" s="477">
        <f t="shared" si="26"/>
        <v>313</v>
      </c>
      <c r="DI73" s="477">
        <f t="shared" si="26"/>
        <v>317</v>
      </c>
      <c r="DJ73" s="477">
        <f t="shared" si="26"/>
        <v>323</v>
      </c>
      <c r="DK73" s="477">
        <f t="shared" si="26"/>
        <v>323</v>
      </c>
      <c r="DL73" s="477">
        <f t="shared" si="26"/>
        <v>325</v>
      </c>
      <c r="DM73" s="477">
        <f t="shared" si="26"/>
        <v>326</v>
      </c>
      <c r="DN73" s="477">
        <f t="shared" si="26"/>
        <v>326</v>
      </c>
      <c r="DO73" s="477">
        <f t="shared" si="26"/>
        <v>327</v>
      </c>
      <c r="DP73" s="477">
        <f t="shared" si="26"/>
        <v>330</v>
      </c>
      <c r="DQ73" s="477">
        <f t="shared" si="26"/>
        <v>339</v>
      </c>
      <c r="DR73" s="477">
        <f t="shared" si="26"/>
        <v>339</v>
      </c>
      <c r="DS73" s="477">
        <f t="shared" si="26"/>
        <v>342</v>
      </c>
      <c r="DT73" s="477">
        <f t="shared" si="26"/>
        <v>343</v>
      </c>
      <c r="DU73" s="477">
        <f t="shared" si="26"/>
        <v>345</v>
      </c>
      <c r="DV73" s="477">
        <f t="shared" si="26"/>
        <v>345</v>
      </c>
      <c r="DW73" s="477">
        <f t="shared" si="26"/>
        <v>345</v>
      </c>
      <c r="DX73" s="477">
        <f t="shared" si="26"/>
        <v>347</v>
      </c>
      <c r="DY73" s="477">
        <f t="shared" si="26"/>
        <v>349</v>
      </c>
      <c r="DZ73" s="477">
        <f t="shared" si="26"/>
        <v>350</v>
      </c>
      <c r="EA73" s="477">
        <f t="shared" si="26"/>
        <v>351</v>
      </c>
      <c r="EB73" s="477">
        <f t="shared" si="26"/>
        <v>351</v>
      </c>
      <c r="EC73" s="477">
        <f t="shared" si="26"/>
        <v>352</v>
      </c>
      <c r="ED73" s="477">
        <f t="shared" si="26"/>
        <v>352</v>
      </c>
      <c r="EE73" s="477">
        <f t="shared" si="26"/>
        <v>353</v>
      </c>
      <c r="EF73" s="477">
        <f t="shared" si="26"/>
        <v>358</v>
      </c>
      <c r="EG73" s="477">
        <f t="shared" si="26"/>
        <v>359</v>
      </c>
      <c r="EH73" s="477">
        <f t="shared" si="26"/>
        <v>362</v>
      </c>
      <c r="EI73" s="477">
        <f t="shared" si="26"/>
        <v>364</v>
      </c>
      <c r="EJ73" s="477">
        <f t="shared" si="26"/>
        <v>364</v>
      </c>
      <c r="EK73" s="477">
        <f t="shared" si="26"/>
        <v>368</v>
      </c>
      <c r="EL73" s="477">
        <f t="shared" si="26"/>
        <v>369</v>
      </c>
      <c r="EM73" s="477">
        <f t="shared" si="26"/>
        <v>369</v>
      </c>
      <c r="EN73" s="477">
        <f t="shared" si="26"/>
        <v>369</v>
      </c>
      <c r="EO73" s="477">
        <f t="shared" si="26"/>
        <v>369</v>
      </c>
      <c r="EP73" s="477">
        <f t="shared" si="26"/>
        <v>370</v>
      </c>
      <c r="EQ73" s="477">
        <f t="shared" si="26"/>
        <v>370</v>
      </c>
      <c r="ER73" s="477">
        <f t="shared" si="26"/>
        <v>370</v>
      </c>
      <c r="ES73" s="477">
        <f t="shared" si="26"/>
        <v>373</v>
      </c>
      <c r="ET73" s="477">
        <f t="shared" si="26"/>
        <v>374</v>
      </c>
      <c r="EU73" s="477">
        <f t="shared" si="26"/>
        <v>377</v>
      </c>
      <c r="EV73" s="477">
        <f t="shared" si="26"/>
        <v>377</v>
      </c>
      <c r="EW73" s="477">
        <f t="shared" si="26"/>
        <v>377</v>
      </c>
      <c r="EX73" s="477">
        <f t="shared" si="26"/>
        <v>377</v>
      </c>
      <c r="EY73" s="477">
        <f t="shared" si="26"/>
        <v>377</v>
      </c>
      <c r="EZ73" s="477">
        <f t="shared" si="26"/>
        <v>384</v>
      </c>
      <c r="FA73" s="477">
        <f t="shared" si="26"/>
        <v>387</v>
      </c>
      <c r="FB73" s="477">
        <f t="shared" si="26"/>
        <v>388</v>
      </c>
      <c r="FC73" s="477">
        <f t="shared" si="26"/>
        <v>388</v>
      </c>
      <c r="FD73" s="477">
        <f t="shared" si="26"/>
        <v>389</v>
      </c>
      <c r="FE73" s="477">
        <f t="shared" si="26"/>
        <v>389</v>
      </c>
      <c r="FF73" s="477">
        <f t="shared" si="26"/>
        <v>390</v>
      </c>
      <c r="FG73" s="477">
        <f t="shared" si="26"/>
        <v>391</v>
      </c>
      <c r="FH73" s="477">
        <f t="shared" si="26"/>
        <v>391</v>
      </c>
      <c r="FI73" s="477">
        <f t="shared" si="26"/>
        <v>391</v>
      </c>
      <c r="FJ73" s="477">
        <f t="shared" si="26"/>
        <v>391</v>
      </c>
      <c r="FK73" s="477">
        <f t="shared" si="26"/>
        <v>392</v>
      </c>
      <c r="FL73" s="477">
        <f t="shared" si="26"/>
        <v>392</v>
      </c>
      <c r="FM73" s="477">
        <f t="shared" si="26"/>
        <v>392</v>
      </c>
      <c r="FN73" s="477">
        <f t="shared" si="26"/>
        <v>394</v>
      </c>
      <c r="FO73" s="477">
        <f t="shared" si="26"/>
        <v>394</v>
      </c>
      <c r="FP73" s="477">
        <f t="shared" si="26"/>
        <v>396</v>
      </c>
      <c r="FQ73" s="477">
        <f t="shared" si="26"/>
        <v>398</v>
      </c>
      <c r="FR73" s="477">
        <f t="shared" si="26"/>
        <v>400</v>
      </c>
      <c r="FS73" s="477">
        <f t="shared" si="26"/>
        <v>400</v>
      </c>
      <c r="FT73" s="477">
        <f t="shared" si="26"/>
        <v>401</v>
      </c>
      <c r="FU73" s="477">
        <f t="shared" si="26"/>
        <v>403</v>
      </c>
      <c r="FV73" s="477">
        <f t="shared" si="26"/>
        <v>403</v>
      </c>
      <c r="FW73" s="477">
        <f t="shared" si="26"/>
        <v>404</v>
      </c>
      <c r="FX73" s="477">
        <f t="shared" si="26"/>
        <v>406</v>
      </c>
      <c r="FY73" s="477">
        <f t="shared" si="26"/>
        <v>407</v>
      </c>
      <c r="FZ73" s="477">
        <f t="shared" si="26"/>
        <v>407</v>
      </c>
      <c r="GA73" s="477">
        <f t="shared" si="26"/>
        <v>411</v>
      </c>
      <c r="GB73" s="477">
        <f t="shared" si="26"/>
        <v>411</v>
      </c>
      <c r="GC73" s="477">
        <f t="shared" si="26"/>
        <v>413</v>
      </c>
      <c r="GD73" s="477">
        <f t="shared" si="26"/>
        <v>413</v>
      </c>
      <c r="GE73" s="477">
        <f t="shared" si="26"/>
        <v>413</v>
      </c>
      <c r="GF73" s="477">
        <f t="shared" si="26"/>
        <v>414</v>
      </c>
      <c r="GG73" s="477">
        <f t="shared" si="26"/>
        <v>414</v>
      </c>
      <c r="GH73" s="477">
        <f t="shared" si="26"/>
        <v>418</v>
      </c>
      <c r="GI73" s="477">
        <f t="shared" si="26"/>
        <v>419</v>
      </c>
      <c r="GJ73" s="477">
        <f t="shared" si="26"/>
        <v>420</v>
      </c>
      <c r="GK73" s="477">
        <f t="shared" si="26"/>
        <v>421</v>
      </c>
      <c r="GL73" s="477">
        <f t="shared" si="26"/>
        <v>423</v>
      </c>
      <c r="GM73" s="477">
        <f t="shared" si="26"/>
        <v>424</v>
      </c>
      <c r="GN73" s="477">
        <f t="shared" si="26"/>
        <v>425</v>
      </c>
      <c r="GO73" s="477">
        <f t="shared" si="26"/>
        <v>426</v>
      </c>
      <c r="GP73" s="477">
        <f t="shared" si="26"/>
        <v>427</v>
      </c>
      <c r="GQ73" s="477">
        <f t="shared" si="26"/>
        <v>427</v>
      </c>
      <c r="GR73" s="477">
        <f t="shared" si="26"/>
        <v>430</v>
      </c>
      <c r="GS73" s="477">
        <f t="shared" si="26"/>
        <v>432</v>
      </c>
      <c r="GT73" s="477">
        <f t="shared" si="26"/>
        <v>433</v>
      </c>
      <c r="GU73" s="477">
        <f t="shared" si="26"/>
        <v>433</v>
      </c>
      <c r="GV73" s="477">
        <f t="shared" si="26"/>
        <v>433</v>
      </c>
      <c r="GW73" s="477">
        <f t="shared" si="26"/>
        <v>437</v>
      </c>
      <c r="GX73" s="477">
        <f t="shared" si="26"/>
        <v>438</v>
      </c>
      <c r="GY73" s="477">
        <f t="shared" si="26"/>
        <v>439</v>
      </c>
      <c r="GZ73" s="477">
        <f t="shared" si="26"/>
        <v>443</v>
      </c>
      <c r="HA73" s="477">
        <f t="shared" si="26"/>
        <v>443</v>
      </c>
      <c r="HB73" s="477">
        <f t="shared" si="26"/>
        <v>444</v>
      </c>
      <c r="HC73" s="477">
        <f t="shared" si="26"/>
        <v>444</v>
      </c>
      <c r="HD73" s="477">
        <f t="shared" si="26"/>
        <v>448</v>
      </c>
      <c r="HE73" s="477">
        <f t="shared" si="26"/>
        <v>449</v>
      </c>
      <c r="HF73" s="477">
        <f t="shared" si="26"/>
        <v>451</v>
      </c>
      <c r="HG73" s="477">
        <f t="shared" si="26"/>
        <v>453</v>
      </c>
      <c r="HH73" s="477">
        <f t="shared" si="26"/>
        <v>456</v>
      </c>
      <c r="HI73" s="477">
        <f t="shared" si="26"/>
        <v>457</v>
      </c>
      <c r="HJ73" s="477">
        <f t="shared" si="26"/>
        <v>462</v>
      </c>
      <c r="HK73" s="477">
        <f t="shared" si="26"/>
        <v>466</v>
      </c>
      <c r="HL73" s="477">
        <f t="shared" si="26"/>
        <v>479</v>
      </c>
      <c r="HM73" s="477">
        <f t="shared" si="26"/>
        <v>482</v>
      </c>
      <c r="HN73" s="477">
        <f t="shared" si="26"/>
        <v>490</v>
      </c>
      <c r="HO73" s="477">
        <f t="shared" si="26"/>
        <v>492</v>
      </c>
      <c r="HP73" s="477">
        <f t="shared" si="26"/>
        <v>495</v>
      </c>
      <c r="HQ73" s="477">
        <f t="shared" si="26"/>
        <v>496</v>
      </c>
      <c r="HR73" s="477">
        <f t="shared" si="26"/>
        <v>507</v>
      </c>
      <c r="HS73" s="412"/>
      <c r="HT73" s="412"/>
      <c r="HU73" s="412"/>
      <c r="HV73" s="412"/>
      <c r="HW73" s="412"/>
      <c r="HX73" s="412"/>
      <c r="HY73" s="412"/>
      <c r="HZ73" s="412"/>
      <c r="IA73" s="412"/>
      <c r="IB73" s="412"/>
      <c r="IC73" s="412"/>
    </row>
    <row r="74">
      <c r="A74" s="474" t="s">
        <v>83</v>
      </c>
      <c r="B74" s="475">
        <v>0.0</v>
      </c>
      <c r="C74" s="475">
        <v>0.0</v>
      </c>
      <c r="D74" s="475">
        <v>0.0</v>
      </c>
      <c r="E74" s="475">
        <v>0.0</v>
      </c>
      <c r="F74" s="475">
        <v>0.0</v>
      </c>
      <c r="G74" s="475">
        <v>0.0</v>
      </c>
      <c r="H74" s="475">
        <v>0.0</v>
      </c>
      <c r="I74" s="475">
        <v>0.0</v>
      </c>
      <c r="J74" s="475">
        <v>0.0</v>
      </c>
      <c r="K74" s="475">
        <v>0.0</v>
      </c>
      <c r="L74" s="475">
        <v>0.0</v>
      </c>
      <c r="M74" s="475">
        <v>0.0</v>
      </c>
      <c r="N74" s="475">
        <v>0.0</v>
      </c>
      <c r="O74" s="475">
        <v>0.0</v>
      </c>
      <c r="P74" s="475">
        <v>0.0</v>
      </c>
      <c r="Q74" s="475">
        <v>0.0</v>
      </c>
      <c r="R74" s="475">
        <v>0.0</v>
      </c>
      <c r="S74" s="475">
        <v>0.0</v>
      </c>
      <c r="T74" s="475">
        <v>0.0</v>
      </c>
      <c r="U74" s="475">
        <v>0.0</v>
      </c>
      <c r="V74" s="475">
        <v>0.0</v>
      </c>
      <c r="W74" s="475">
        <v>0.0</v>
      </c>
      <c r="X74" s="475">
        <v>0.0</v>
      </c>
      <c r="Y74" s="475">
        <v>0.0</v>
      </c>
      <c r="Z74" s="475">
        <v>0.0</v>
      </c>
      <c r="AA74" s="476">
        <f t="shared" ref="AA74:HR74" si="27">Z74+AA54</f>
        <v>1</v>
      </c>
      <c r="AB74" s="477">
        <f t="shared" si="27"/>
        <v>1</v>
      </c>
      <c r="AC74" s="477">
        <f t="shared" si="27"/>
        <v>1</v>
      </c>
      <c r="AD74" s="477">
        <f t="shared" si="27"/>
        <v>1</v>
      </c>
      <c r="AE74" s="477">
        <f t="shared" si="27"/>
        <v>4</v>
      </c>
      <c r="AF74" s="477">
        <f t="shared" si="27"/>
        <v>5</v>
      </c>
      <c r="AG74" s="477">
        <f t="shared" si="27"/>
        <v>5</v>
      </c>
      <c r="AH74" s="477">
        <f t="shared" si="27"/>
        <v>7</v>
      </c>
      <c r="AI74" s="477">
        <f t="shared" si="27"/>
        <v>7</v>
      </c>
      <c r="AJ74" s="477">
        <f t="shared" si="27"/>
        <v>8</v>
      </c>
      <c r="AK74" s="477">
        <f t="shared" si="27"/>
        <v>8</v>
      </c>
      <c r="AL74" s="477">
        <f t="shared" si="27"/>
        <v>8</v>
      </c>
      <c r="AM74" s="477">
        <f t="shared" si="27"/>
        <v>9</v>
      </c>
      <c r="AN74" s="477">
        <f t="shared" si="27"/>
        <v>10</v>
      </c>
      <c r="AO74" s="477">
        <f t="shared" si="27"/>
        <v>11</v>
      </c>
      <c r="AP74" s="477">
        <f t="shared" si="27"/>
        <v>12</v>
      </c>
      <c r="AQ74" s="477">
        <f t="shared" si="27"/>
        <v>13</v>
      </c>
      <c r="AR74" s="477">
        <f t="shared" si="27"/>
        <v>15</v>
      </c>
      <c r="AS74" s="477">
        <f t="shared" si="27"/>
        <v>15</v>
      </c>
      <c r="AT74" s="477">
        <f t="shared" si="27"/>
        <v>16</v>
      </c>
      <c r="AU74" s="477">
        <f t="shared" si="27"/>
        <v>16</v>
      </c>
      <c r="AV74" s="477">
        <f t="shared" si="27"/>
        <v>17</v>
      </c>
      <c r="AW74" s="477">
        <f t="shared" si="27"/>
        <v>19</v>
      </c>
      <c r="AX74" s="477">
        <f t="shared" si="27"/>
        <v>20</v>
      </c>
      <c r="AY74" s="477">
        <f t="shared" si="27"/>
        <v>21</v>
      </c>
      <c r="AZ74" s="477">
        <f t="shared" si="27"/>
        <v>23</v>
      </c>
      <c r="BA74" s="477">
        <f t="shared" si="27"/>
        <v>25</v>
      </c>
      <c r="BB74" s="477">
        <f t="shared" si="27"/>
        <v>27</v>
      </c>
      <c r="BC74" s="477">
        <f t="shared" si="27"/>
        <v>27</v>
      </c>
      <c r="BD74" s="477">
        <f t="shared" si="27"/>
        <v>29</v>
      </c>
      <c r="BE74" s="477">
        <f t="shared" si="27"/>
        <v>29</v>
      </c>
      <c r="BF74" s="477">
        <f t="shared" si="27"/>
        <v>30</v>
      </c>
      <c r="BG74" s="477">
        <f t="shared" si="27"/>
        <v>30</v>
      </c>
      <c r="BH74" s="477">
        <f t="shared" si="27"/>
        <v>30</v>
      </c>
      <c r="BI74" s="477">
        <f t="shared" si="27"/>
        <v>31</v>
      </c>
      <c r="BJ74" s="477">
        <f t="shared" si="27"/>
        <v>31</v>
      </c>
      <c r="BK74" s="477">
        <f t="shared" si="27"/>
        <v>31</v>
      </c>
      <c r="BL74" s="477">
        <f t="shared" si="27"/>
        <v>32</v>
      </c>
      <c r="BM74" s="477">
        <f t="shared" si="27"/>
        <v>32</v>
      </c>
      <c r="BN74" s="477">
        <f t="shared" si="27"/>
        <v>33</v>
      </c>
      <c r="BO74" s="477">
        <f t="shared" si="27"/>
        <v>33</v>
      </c>
      <c r="BP74" s="477">
        <f t="shared" si="27"/>
        <v>34</v>
      </c>
      <c r="BQ74" s="477">
        <f t="shared" si="27"/>
        <v>35</v>
      </c>
      <c r="BR74" s="477">
        <f t="shared" si="27"/>
        <v>35</v>
      </c>
      <c r="BS74" s="477">
        <f t="shared" si="27"/>
        <v>35</v>
      </c>
      <c r="BT74" s="477">
        <f t="shared" si="27"/>
        <v>35</v>
      </c>
      <c r="BU74" s="477">
        <f t="shared" si="27"/>
        <v>35</v>
      </c>
      <c r="BV74" s="477">
        <f t="shared" si="27"/>
        <v>35</v>
      </c>
      <c r="BW74" s="477">
        <f t="shared" si="27"/>
        <v>37</v>
      </c>
      <c r="BX74" s="477">
        <f t="shared" si="27"/>
        <v>39</v>
      </c>
      <c r="BY74" s="477">
        <f t="shared" si="27"/>
        <v>39</v>
      </c>
      <c r="BZ74" s="477">
        <f t="shared" si="27"/>
        <v>39</v>
      </c>
      <c r="CA74" s="477">
        <f t="shared" si="27"/>
        <v>40</v>
      </c>
      <c r="CB74" s="477">
        <f t="shared" si="27"/>
        <v>40</v>
      </c>
      <c r="CC74" s="477">
        <f t="shared" si="27"/>
        <v>40</v>
      </c>
      <c r="CD74" s="477">
        <f t="shared" si="27"/>
        <v>40</v>
      </c>
      <c r="CE74" s="477">
        <f t="shared" si="27"/>
        <v>40</v>
      </c>
      <c r="CF74" s="477">
        <f t="shared" si="27"/>
        <v>40</v>
      </c>
      <c r="CG74" s="477">
        <f t="shared" si="27"/>
        <v>40</v>
      </c>
      <c r="CH74" s="477">
        <f t="shared" si="27"/>
        <v>40</v>
      </c>
      <c r="CI74" s="477">
        <f t="shared" si="27"/>
        <v>40</v>
      </c>
      <c r="CJ74" s="477">
        <f t="shared" si="27"/>
        <v>40</v>
      </c>
      <c r="CK74" s="477">
        <f t="shared" si="27"/>
        <v>40</v>
      </c>
      <c r="CL74" s="477">
        <f t="shared" si="27"/>
        <v>40</v>
      </c>
      <c r="CM74" s="477">
        <f t="shared" si="27"/>
        <v>40</v>
      </c>
      <c r="CN74" s="477">
        <f t="shared" si="27"/>
        <v>40</v>
      </c>
      <c r="CO74" s="477">
        <f t="shared" si="27"/>
        <v>40</v>
      </c>
      <c r="CP74" s="477">
        <f t="shared" si="27"/>
        <v>40</v>
      </c>
      <c r="CQ74" s="477">
        <f t="shared" si="27"/>
        <v>40</v>
      </c>
      <c r="CR74" s="477">
        <f t="shared" si="27"/>
        <v>40</v>
      </c>
      <c r="CS74" s="477">
        <f t="shared" si="27"/>
        <v>40</v>
      </c>
      <c r="CT74" s="477">
        <f t="shared" si="27"/>
        <v>40</v>
      </c>
      <c r="CU74" s="477">
        <f t="shared" si="27"/>
        <v>40</v>
      </c>
      <c r="CV74" s="477">
        <f t="shared" si="27"/>
        <v>40</v>
      </c>
      <c r="CW74" s="477">
        <f t="shared" si="27"/>
        <v>40</v>
      </c>
      <c r="CX74" s="477">
        <f t="shared" si="27"/>
        <v>40</v>
      </c>
      <c r="CY74" s="477">
        <f t="shared" si="27"/>
        <v>40</v>
      </c>
      <c r="CZ74" s="477">
        <f t="shared" si="27"/>
        <v>40</v>
      </c>
      <c r="DA74" s="477">
        <f t="shared" si="27"/>
        <v>40</v>
      </c>
      <c r="DB74" s="477">
        <f t="shared" si="27"/>
        <v>40</v>
      </c>
      <c r="DC74" s="477">
        <f t="shared" si="27"/>
        <v>40</v>
      </c>
      <c r="DD74" s="477">
        <f t="shared" si="27"/>
        <v>41</v>
      </c>
      <c r="DE74" s="477">
        <f t="shared" si="27"/>
        <v>41</v>
      </c>
      <c r="DF74" s="477">
        <f t="shared" si="27"/>
        <v>43</v>
      </c>
      <c r="DG74" s="477">
        <f t="shared" si="27"/>
        <v>44</v>
      </c>
      <c r="DH74" s="477">
        <f t="shared" si="27"/>
        <v>44</v>
      </c>
      <c r="DI74" s="477">
        <f t="shared" si="27"/>
        <v>44</v>
      </c>
      <c r="DJ74" s="477">
        <f t="shared" si="27"/>
        <v>44</v>
      </c>
      <c r="DK74" s="477">
        <f t="shared" si="27"/>
        <v>44</v>
      </c>
      <c r="DL74" s="477">
        <f t="shared" si="27"/>
        <v>44</v>
      </c>
      <c r="DM74" s="477">
        <f t="shared" si="27"/>
        <v>44</v>
      </c>
      <c r="DN74" s="477">
        <f t="shared" si="27"/>
        <v>44</v>
      </c>
      <c r="DO74" s="477">
        <f t="shared" si="27"/>
        <v>44</v>
      </c>
      <c r="DP74" s="477">
        <f t="shared" si="27"/>
        <v>44</v>
      </c>
      <c r="DQ74" s="477">
        <f t="shared" si="27"/>
        <v>44</v>
      </c>
      <c r="DR74" s="477">
        <f t="shared" si="27"/>
        <v>44</v>
      </c>
      <c r="DS74" s="477">
        <f t="shared" si="27"/>
        <v>44</v>
      </c>
      <c r="DT74" s="477">
        <f t="shared" si="27"/>
        <v>44</v>
      </c>
      <c r="DU74" s="477">
        <f t="shared" si="27"/>
        <v>44</v>
      </c>
      <c r="DV74" s="477">
        <f t="shared" si="27"/>
        <v>44</v>
      </c>
      <c r="DW74" s="477">
        <f t="shared" si="27"/>
        <v>44</v>
      </c>
      <c r="DX74" s="477">
        <f t="shared" si="27"/>
        <v>44</v>
      </c>
      <c r="DY74" s="477">
        <f t="shared" si="27"/>
        <v>45</v>
      </c>
      <c r="DZ74" s="477">
        <f t="shared" si="27"/>
        <v>45</v>
      </c>
      <c r="EA74" s="477">
        <f t="shared" si="27"/>
        <v>45</v>
      </c>
      <c r="EB74" s="477">
        <f t="shared" si="27"/>
        <v>45</v>
      </c>
      <c r="EC74" s="477">
        <f t="shared" si="27"/>
        <v>45</v>
      </c>
      <c r="ED74" s="477">
        <f t="shared" si="27"/>
        <v>46</v>
      </c>
      <c r="EE74" s="477">
        <f t="shared" si="27"/>
        <v>47</v>
      </c>
      <c r="EF74" s="477">
        <f t="shared" si="27"/>
        <v>47</v>
      </c>
      <c r="EG74" s="477">
        <f t="shared" si="27"/>
        <v>47</v>
      </c>
      <c r="EH74" s="477">
        <f t="shared" si="27"/>
        <v>47</v>
      </c>
      <c r="EI74" s="477">
        <f t="shared" si="27"/>
        <v>47</v>
      </c>
      <c r="EJ74" s="477">
        <f t="shared" si="27"/>
        <v>49</v>
      </c>
      <c r="EK74" s="477">
        <f t="shared" si="27"/>
        <v>49</v>
      </c>
      <c r="EL74" s="477">
        <f t="shared" si="27"/>
        <v>49</v>
      </c>
      <c r="EM74" s="477">
        <f t="shared" si="27"/>
        <v>49</v>
      </c>
      <c r="EN74" s="477">
        <f t="shared" si="27"/>
        <v>49</v>
      </c>
      <c r="EO74" s="477">
        <f t="shared" si="27"/>
        <v>50</v>
      </c>
      <c r="EP74" s="477">
        <f t="shared" si="27"/>
        <v>51</v>
      </c>
      <c r="EQ74" s="477">
        <f t="shared" si="27"/>
        <v>52</v>
      </c>
      <c r="ER74" s="477">
        <f t="shared" si="27"/>
        <v>53</v>
      </c>
      <c r="ES74" s="477">
        <f t="shared" si="27"/>
        <v>53</v>
      </c>
      <c r="ET74" s="477">
        <f t="shared" si="27"/>
        <v>60</v>
      </c>
      <c r="EU74" s="477">
        <f t="shared" si="27"/>
        <v>63</v>
      </c>
      <c r="EV74" s="477">
        <f t="shared" si="27"/>
        <v>63</v>
      </c>
      <c r="EW74" s="477">
        <f t="shared" si="27"/>
        <v>67</v>
      </c>
      <c r="EX74" s="477">
        <f t="shared" si="27"/>
        <v>67</v>
      </c>
      <c r="EY74" s="477">
        <f t="shared" si="27"/>
        <v>68</v>
      </c>
      <c r="EZ74" s="477">
        <f t="shared" si="27"/>
        <v>71</v>
      </c>
      <c r="FA74" s="477">
        <f t="shared" si="27"/>
        <v>72</v>
      </c>
      <c r="FB74" s="477">
        <f t="shared" si="27"/>
        <v>75</v>
      </c>
      <c r="FC74" s="477">
        <f t="shared" si="27"/>
        <v>75</v>
      </c>
      <c r="FD74" s="477">
        <f t="shared" si="27"/>
        <v>77</v>
      </c>
      <c r="FE74" s="477">
        <f t="shared" si="27"/>
        <v>77</v>
      </c>
      <c r="FF74" s="477">
        <f t="shared" si="27"/>
        <v>77</v>
      </c>
      <c r="FG74" s="477">
        <f t="shared" si="27"/>
        <v>79</v>
      </c>
      <c r="FH74" s="477">
        <f t="shared" si="27"/>
        <v>82</v>
      </c>
      <c r="FI74" s="477">
        <f t="shared" si="27"/>
        <v>84</v>
      </c>
      <c r="FJ74" s="477">
        <f t="shared" si="27"/>
        <v>86</v>
      </c>
      <c r="FK74" s="477">
        <f t="shared" si="27"/>
        <v>92</v>
      </c>
      <c r="FL74" s="477">
        <f t="shared" si="27"/>
        <v>96</v>
      </c>
      <c r="FM74" s="477">
        <f t="shared" si="27"/>
        <v>97</v>
      </c>
      <c r="FN74" s="477">
        <f t="shared" si="27"/>
        <v>99</v>
      </c>
      <c r="FO74" s="477">
        <f t="shared" si="27"/>
        <v>100</v>
      </c>
      <c r="FP74" s="477">
        <f t="shared" si="27"/>
        <v>102</v>
      </c>
      <c r="FQ74" s="477">
        <f t="shared" si="27"/>
        <v>105</v>
      </c>
      <c r="FR74" s="477">
        <f t="shared" si="27"/>
        <v>105</v>
      </c>
      <c r="FS74" s="477">
        <f t="shared" si="27"/>
        <v>106</v>
      </c>
      <c r="FT74" s="477">
        <f t="shared" si="27"/>
        <v>109</v>
      </c>
      <c r="FU74" s="477">
        <f t="shared" si="27"/>
        <v>115</v>
      </c>
      <c r="FV74" s="477">
        <f t="shared" si="27"/>
        <v>118</v>
      </c>
      <c r="FW74" s="477">
        <f t="shared" si="27"/>
        <v>122</v>
      </c>
      <c r="FX74" s="477">
        <f t="shared" si="27"/>
        <v>124</v>
      </c>
      <c r="FY74" s="477">
        <f t="shared" si="27"/>
        <v>124</v>
      </c>
      <c r="FZ74" s="477">
        <f t="shared" si="27"/>
        <v>125</v>
      </c>
      <c r="GA74" s="477">
        <f t="shared" si="27"/>
        <v>128</v>
      </c>
      <c r="GB74" s="477">
        <f t="shared" si="27"/>
        <v>133</v>
      </c>
      <c r="GC74" s="477">
        <f t="shared" si="27"/>
        <v>136</v>
      </c>
      <c r="GD74" s="477">
        <f t="shared" si="27"/>
        <v>139</v>
      </c>
      <c r="GE74" s="477">
        <f t="shared" si="27"/>
        <v>146</v>
      </c>
      <c r="GF74" s="477">
        <f t="shared" si="27"/>
        <v>146</v>
      </c>
      <c r="GG74" s="477">
        <f t="shared" si="27"/>
        <v>146</v>
      </c>
      <c r="GH74" s="477">
        <f t="shared" si="27"/>
        <v>149</v>
      </c>
      <c r="GI74" s="477">
        <f t="shared" si="27"/>
        <v>150</v>
      </c>
      <c r="GJ74" s="477">
        <f t="shared" si="27"/>
        <v>150</v>
      </c>
      <c r="GK74" s="477">
        <f t="shared" si="27"/>
        <v>153</v>
      </c>
      <c r="GL74" s="477">
        <f t="shared" si="27"/>
        <v>153</v>
      </c>
      <c r="GM74" s="477">
        <f t="shared" si="27"/>
        <v>155</v>
      </c>
      <c r="GN74" s="477">
        <f t="shared" si="27"/>
        <v>158</v>
      </c>
      <c r="GO74" s="477">
        <f t="shared" si="27"/>
        <v>162</v>
      </c>
      <c r="GP74" s="477">
        <f t="shared" si="27"/>
        <v>162</v>
      </c>
      <c r="GQ74" s="477">
        <f t="shared" si="27"/>
        <v>166</v>
      </c>
      <c r="GR74" s="477">
        <f t="shared" si="27"/>
        <v>167</v>
      </c>
      <c r="GS74" s="477">
        <f t="shared" si="27"/>
        <v>167</v>
      </c>
      <c r="GT74" s="477">
        <f t="shared" si="27"/>
        <v>169</v>
      </c>
      <c r="GU74" s="477">
        <f t="shared" si="27"/>
        <v>171</v>
      </c>
      <c r="GV74" s="477">
        <f t="shared" si="27"/>
        <v>175</v>
      </c>
      <c r="GW74" s="477">
        <f t="shared" si="27"/>
        <v>179</v>
      </c>
      <c r="GX74" s="477">
        <f t="shared" si="27"/>
        <v>180</v>
      </c>
      <c r="GY74" s="477">
        <f t="shared" si="27"/>
        <v>181</v>
      </c>
      <c r="GZ74" s="477">
        <f t="shared" si="27"/>
        <v>185</v>
      </c>
      <c r="HA74" s="477">
        <f t="shared" si="27"/>
        <v>186</v>
      </c>
      <c r="HB74" s="477">
        <f t="shared" si="27"/>
        <v>188</v>
      </c>
      <c r="HC74" s="477">
        <f t="shared" si="27"/>
        <v>191</v>
      </c>
      <c r="HD74" s="477">
        <f t="shared" si="27"/>
        <v>192</v>
      </c>
      <c r="HE74" s="477">
        <f t="shared" si="27"/>
        <v>194</v>
      </c>
      <c r="HF74" s="477">
        <f t="shared" si="27"/>
        <v>195</v>
      </c>
      <c r="HG74" s="477">
        <f t="shared" si="27"/>
        <v>197</v>
      </c>
      <c r="HH74" s="477">
        <f t="shared" si="27"/>
        <v>201</v>
      </c>
      <c r="HI74" s="477">
        <f t="shared" si="27"/>
        <v>201</v>
      </c>
      <c r="HJ74" s="477">
        <f t="shared" si="27"/>
        <v>211</v>
      </c>
      <c r="HK74" s="477">
        <f t="shared" si="27"/>
        <v>215</v>
      </c>
      <c r="HL74" s="477">
        <f t="shared" si="27"/>
        <v>227</v>
      </c>
      <c r="HM74" s="477">
        <f t="shared" si="27"/>
        <v>231</v>
      </c>
      <c r="HN74" s="477">
        <f t="shared" si="27"/>
        <v>235</v>
      </c>
      <c r="HO74" s="477">
        <f t="shared" si="27"/>
        <v>237</v>
      </c>
      <c r="HP74" s="477">
        <f t="shared" si="27"/>
        <v>238</v>
      </c>
      <c r="HQ74" s="477">
        <f t="shared" si="27"/>
        <v>248</v>
      </c>
      <c r="HR74" s="477">
        <f t="shared" si="27"/>
        <v>267</v>
      </c>
      <c r="HS74" s="412"/>
      <c r="HT74" s="412"/>
      <c r="HU74" s="412"/>
      <c r="HV74" s="412"/>
      <c r="HW74" s="412"/>
      <c r="HX74" s="412"/>
      <c r="HY74" s="412"/>
      <c r="HZ74" s="412"/>
      <c r="IA74" s="412"/>
      <c r="IB74" s="412"/>
      <c r="IC74" s="412"/>
    </row>
    <row r="75">
      <c r="A75" s="474" t="s">
        <v>84</v>
      </c>
      <c r="B75" s="475">
        <v>0.0</v>
      </c>
      <c r="C75" s="475">
        <v>0.0</v>
      </c>
      <c r="D75" s="475">
        <v>0.0</v>
      </c>
      <c r="E75" s="475">
        <v>0.0</v>
      </c>
      <c r="F75" s="475">
        <v>0.0</v>
      </c>
      <c r="G75" s="475">
        <v>0.0</v>
      </c>
      <c r="H75" s="475">
        <v>0.0</v>
      </c>
      <c r="I75" s="475">
        <v>0.0</v>
      </c>
      <c r="J75" s="476">
        <f t="shared" ref="J75:HR75" si="28">I75+J55</f>
        <v>1</v>
      </c>
      <c r="K75" s="477">
        <f t="shared" si="28"/>
        <v>1</v>
      </c>
      <c r="L75" s="477">
        <f t="shared" si="28"/>
        <v>1</v>
      </c>
      <c r="M75" s="477">
        <f t="shared" si="28"/>
        <v>1</v>
      </c>
      <c r="N75" s="477">
        <f t="shared" si="28"/>
        <v>1</v>
      </c>
      <c r="O75" s="477">
        <f t="shared" si="28"/>
        <v>1</v>
      </c>
      <c r="P75" s="477">
        <f t="shared" si="28"/>
        <v>1</v>
      </c>
      <c r="Q75" s="477">
        <f t="shared" si="28"/>
        <v>1</v>
      </c>
      <c r="R75" s="477">
        <f t="shared" si="28"/>
        <v>1</v>
      </c>
      <c r="S75" s="477">
        <f t="shared" si="28"/>
        <v>1</v>
      </c>
      <c r="T75" s="477">
        <f t="shared" si="28"/>
        <v>2</v>
      </c>
      <c r="U75" s="477">
        <f t="shared" si="28"/>
        <v>2</v>
      </c>
      <c r="V75" s="477">
        <f t="shared" si="28"/>
        <v>2</v>
      </c>
      <c r="W75" s="477">
        <f t="shared" si="28"/>
        <v>2</v>
      </c>
      <c r="X75" s="477">
        <f t="shared" si="28"/>
        <v>2</v>
      </c>
      <c r="Y75" s="477">
        <f t="shared" si="28"/>
        <v>2</v>
      </c>
      <c r="Z75" s="477">
        <f t="shared" si="28"/>
        <v>2</v>
      </c>
      <c r="AA75" s="477">
        <f t="shared" si="28"/>
        <v>2</v>
      </c>
      <c r="AB75" s="477">
        <f t="shared" si="28"/>
        <v>3</v>
      </c>
      <c r="AC75" s="477">
        <f t="shared" si="28"/>
        <v>3</v>
      </c>
      <c r="AD75" s="477">
        <f t="shared" si="28"/>
        <v>6</v>
      </c>
      <c r="AE75" s="477">
        <f t="shared" si="28"/>
        <v>8</v>
      </c>
      <c r="AF75" s="477">
        <f t="shared" si="28"/>
        <v>12</v>
      </c>
      <c r="AG75" s="477">
        <f t="shared" si="28"/>
        <v>13</v>
      </c>
      <c r="AH75" s="477">
        <f t="shared" si="28"/>
        <v>14</v>
      </c>
      <c r="AI75" s="477">
        <f t="shared" si="28"/>
        <v>15</v>
      </c>
      <c r="AJ75" s="477">
        <f t="shared" si="28"/>
        <v>22</v>
      </c>
      <c r="AK75" s="477">
        <f t="shared" si="28"/>
        <v>23</v>
      </c>
      <c r="AL75" s="477">
        <f t="shared" si="28"/>
        <v>24</v>
      </c>
      <c r="AM75" s="477">
        <f t="shared" si="28"/>
        <v>26</v>
      </c>
      <c r="AN75" s="477">
        <f t="shared" si="28"/>
        <v>31</v>
      </c>
      <c r="AO75" s="477">
        <f t="shared" si="28"/>
        <v>35</v>
      </c>
      <c r="AP75" s="477">
        <f t="shared" si="28"/>
        <v>40</v>
      </c>
      <c r="AQ75" s="477">
        <f t="shared" si="28"/>
        <v>43</v>
      </c>
      <c r="AR75" s="477">
        <f t="shared" si="28"/>
        <v>43</v>
      </c>
      <c r="AS75" s="477">
        <f t="shared" si="28"/>
        <v>45</v>
      </c>
      <c r="AT75" s="477">
        <f t="shared" si="28"/>
        <v>48</v>
      </c>
      <c r="AU75" s="477">
        <f t="shared" si="28"/>
        <v>49</v>
      </c>
      <c r="AV75" s="477">
        <f t="shared" si="28"/>
        <v>51</v>
      </c>
      <c r="AW75" s="477">
        <f t="shared" si="28"/>
        <v>57</v>
      </c>
      <c r="AX75" s="477">
        <f t="shared" si="28"/>
        <v>61</v>
      </c>
      <c r="AY75" s="477">
        <f t="shared" si="28"/>
        <v>66</v>
      </c>
      <c r="AZ75" s="477">
        <f t="shared" si="28"/>
        <v>68</v>
      </c>
      <c r="BA75" s="477">
        <f t="shared" si="28"/>
        <v>72</v>
      </c>
      <c r="BB75" s="477">
        <f t="shared" si="28"/>
        <v>75</v>
      </c>
      <c r="BC75" s="477">
        <f t="shared" si="28"/>
        <v>77</v>
      </c>
      <c r="BD75" s="477">
        <f t="shared" si="28"/>
        <v>82</v>
      </c>
      <c r="BE75" s="477">
        <f t="shared" si="28"/>
        <v>85</v>
      </c>
      <c r="BF75" s="477">
        <f t="shared" si="28"/>
        <v>85</v>
      </c>
      <c r="BG75" s="477">
        <f t="shared" si="28"/>
        <v>87</v>
      </c>
      <c r="BH75" s="477">
        <f t="shared" si="28"/>
        <v>87</v>
      </c>
      <c r="BI75" s="477">
        <f t="shared" si="28"/>
        <v>91</v>
      </c>
      <c r="BJ75" s="477">
        <f t="shared" si="28"/>
        <v>94</v>
      </c>
      <c r="BK75" s="477">
        <f t="shared" si="28"/>
        <v>96</v>
      </c>
      <c r="BL75" s="477">
        <f t="shared" si="28"/>
        <v>98</v>
      </c>
      <c r="BM75" s="477">
        <f t="shared" si="28"/>
        <v>102</v>
      </c>
      <c r="BN75" s="477">
        <f t="shared" si="28"/>
        <v>105</v>
      </c>
      <c r="BO75" s="477">
        <f t="shared" si="28"/>
        <v>108</v>
      </c>
      <c r="BP75" s="477">
        <f t="shared" si="28"/>
        <v>111</v>
      </c>
      <c r="BQ75" s="477">
        <f t="shared" si="28"/>
        <v>116</v>
      </c>
      <c r="BR75" s="477">
        <f t="shared" si="28"/>
        <v>118</v>
      </c>
      <c r="BS75" s="477">
        <f t="shared" si="28"/>
        <v>123</v>
      </c>
      <c r="BT75" s="477">
        <f t="shared" si="28"/>
        <v>133</v>
      </c>
      <c r="BU75" s="477">
        <f t="shared" si="28"/>
        <v>135</v>
      </c>
      <c r="BV75" s="477">
        <f t="shared" si="28"/>
        <v>136</v>
      </c>
      <c r="BW75" s="477">
        <f t="shared" si="28"/>
        <v>138</v>
      </c>
      <c r="BX75" s="477">
        <f t="shared" si="28"/>
        <v>139</v>
      </c>
      <c r="BY75" s="477">
        <f t="shared" si="28"/>
        <v>140</v>
      </c>
      <c r="BZ75" s="477">
        <f t="shared" si="28"/>
        <v>140</v>
      </c>
      <c r="CA75" s="477">
        <f t="shared" si="28"/>
        <v>141</v>
      </c>
      <c r="CB75" s="477">
        <f t="shared" si="28"/>
        <v>143</v>
      </c>
      <c r="CC75" s="477">
        <f t="shared" si="28"/>
        <v>145</v>
      </c>
      <c r="CD75" s="477">
        <f t="shared" si="28"/>
        <v>145</v>
      </c>
      <c r="CE75" s="477">
        <f t="shared" si="28"/>
        <v>145</v>
      </c>
      <c r="CF75" s="477">
        <f t="shared" si="28"/>
        <v>146</v>
      </c>
      <c r="CG75" s="477">
        <f t="shared" si="28"/>
        <v>147</v>
      </c>
      <c r="CH75" s="477">
        <f t="shared" si="28"/>
        <v>147</v>
      </c>
      <c r="CI75" s="477">
        <f t="shared" si="28"/>
        <v>149</v>
      </c>
      <c r="CJ75" s="477">
        <f t="shared" si="28"/>
        <v>151</v>
      </c>
      <c r="CK75" s="477">
        <f t="shared" si="28"/>
        <v>152</v>
      </c>
      <c r="CL75" s="477">
        <f t="shared" si="28"/>
        <v>153</v>
      </c>
      <c r="CM75" s="477">
        <f t="shared" si="28"/>
        <v>153</v>
      </c>
      <c r="CN75" s="477">
        <f t="shared" si="28"/>
        <v>153</v>
      </c>
      <c r="CO75" s="477">
        <f t="shared" si="28"/>
        <v>154</v>
      </c>
      <c r="CP75" s="477">
        <f t="shared" si="28"/>
        <v>154</v>
      </c>
      <c r="CQ75" s="477">
        <f t="shared" si="28"/>
        <v>154</v>
      </c>
      <c r="CR75" s="477">
        <f t="shared" si="28"/>
        <v>157</v>
      </c>
      <c r="CS75" s="477">
        <f t="shared" si="28"/>
        <v>157</v>
      </c>
      <c r="CT75" s="477">
        <f t="shared" si="28"/>
        <v>157</v>
      </c>
      <c r="CU75" s="477">
        <f t="shared" si="28"/>
        <v>158</v>
      </c>
      <c r="CV75" s="477">
        <f t="shared" si="28"/>
        <v>161</v>
      </c>
      <c r="CW75" s="477">
        <f t="shared" si="28"/>
        <v>162</v>
      </c>
      <c r="CX75" s="477">
        <f t="shared" si="28"/>
        <v>163</v>
      </c>
      <c r="CY75" s="477">
        <f t="shared" si="28"/>
        <v>164</v>
      </c>
      <c r="CZ75" s="477">
        <f t="shared" si="28"/>
        <v>165</v>
      </c>
      <c r="DA75" s="477">
        <f t="shared" si="28"/>
        <v>165</v>
      </c>
      <c r="DB75" s="477">
        <f t="shared" si="28"/>
        <v>166</v>
      </c>
      <c r="DC75" s="477">
        <f t="shared" si="28"/>
        <v>166</v>
      </c>
      <c r="DD75" s="477">
        <f t="shared" si="28"/>
        <v>166</v>
      </c>
      <c r="DE75" s="477">
        <f t="shared" si="28"/>
        <v>167</v>
      </c>
      <c r="DF75" s="477">
        <f t="shared" si="28"/>
        <v>169</v>
      </c>
      <c r="DG75" s="477">
        <f t="shared" si="28"/>
        <v>170</v>
      </c>
      <c r="DH75" s="477">
        <f t="shared" si="28"/>
        <v>170</v>
      </c>
      <c r="DI75" s="477">
        <f t="shared" si="28"/>
        <v>170</v>
      </c>
      <c r="DJ75" s="477">
        <f t="shared" si="28"/>
        <v>171</v>
      </c>
      <c r="DK75" s="477">
        <f t="shared" si="28"/>
        <v>172</v>
      </c>
      <c r="DL75" s="477">
        <f t="shared" si="28"/>
        <v>172</v>
      </c>
      <c r="DM75" s="477">
        <f t="shared" si="28"/>
        <v>174</v>
      </c>
      <c r="DN75" s="477">
        <f t="shared" si="28"/>
        <v>175</v>
      </c>
      <c r="DO75" s="477">
        <f t="shared" si="28"/>
        <v>175</v>
      </c>
      <c r="DP75" s="477">
        <f t="shared" si="28"/>
        <v>176</v>
      </c>
      <c r="DQ75" s="477">
        <f t="shared" si="28"/>
        <v>176</v>
      </c>
      <c r="DR75" s="477">
        <f t="shared" si="28"/>
        <v>177</v>
      </c>
      <c r="DS75" s="477">
        <f t="shared" si="28"/>
        <v>177</v>
      </c>
      <c r="DT75" s="477">
        <f t="shared" si="28"/>
        <v>177</v>
      </c>
      <c r="DU75" s="477">
        <f t="shared" si="28"/>
        <v>177</v>
      </c>
      <c r="DV75" s="477">
        <f t="shared" si="28"/>
        <v>177</v>
      </c>
      <c r="DW75" s="477">
        <f t="shared" si="28"/>
        <v>178</v>
      </c>
      <c r="DX75" s="477">
        <f t="shared" si="28"/>
        <v>179</v>
      </c>
      <c r="DY75" s="477">
        <f t="shared" si="28"/>
        <v>179</v>
      </c>
      <c r="DZ75" s="477">
        <f t="shared" si="28"/>
        <v>182</v>
      </c>
      <c r="EA75" s="477">
        <f t="shared" si="28"/>
        <v>183</v>
      </c>
      <c r="EB75" s="477">
        <f t="shared" si="28"/>
        <v>185</v>
      </c>
      <c r="EC75" s="477">
        <f t="shared" si="28"/>
        <v>185</v>
      </c>
      <c r="ED75" s="477">
        <f t="shared" si="28"/>
        <v>186</v>
      </c>
      <c r="EE75" s="477">
        <f t="shared" si="28"/>
        <v>187</v>
      </c>
      <c r="EF75" s="477">
        <f t="shared" si="28"/>
        <v>187</v>
      </c>
      <c r="EG75" s="477">
        <f t="shared" si="28"/>
        <v>190</v>
      </c>
      <c r="EH75" s="477">
        <f t="shared" si="28"/>
        <v>190</v>
      </c>
      <c r="EI75" s="477">
        <f t="shared" si="28"/>
        <v>190</v>
      </c>
      <c r="EJ75" s="477">
        <f t="shared" si="28"/>
        <v>190</v>
      </c>
      <c r="EK75" s="477">
        <f t="shared" si="28"/>
        <v>190</v>
      </c>
      <c r="EL75" s="477">
        <f t="shared" si="28"/>
        <v>191</v>
      </c>
      <c r="EM75" s="477">
        <f t="shared" si="28"/>
        <v>191</v>
      </c>
      <c r="EN75" s="477">
        <f t="shared" si="28"/>
        <v>191</v>
      </c>
      <c r="EO75" s="477">
        <f t="shared" si="28"/>
        <v>192</v>
      </c>
      <c r="EP75" s="477">
        <f t="shared" si="28"/>
        <v>193</v>
      </c>
      <c r="EQ75" s="477">
        <f t="shared" si="28"/>
        <v>195</v>
      </c>
      <c r="ER75" s="477">
        <f t="shared" si="28"/>
        <v>196</v>
      </c>
      <c r="ES75" s="477">
        <f t="shared" si="28"/>
        <v>198</v>
      </c>
      <c r="ET75" s="477">
        <f t="shared" si="28"/>
        <v>199</v>
      </c>
      <c r="EU75" s="477">
        <f t="shared" si="28"/>
        <v>199</v>
      </c>
      <c r="EV75" s="477">
        <f t="shared" si="28"/>
        <v>199</v>
      </c>
      <c r="EW75" s="477">
        <f t="shared" si="28"/>
        <v>200</v>
      </c>
      <c r="EX75" s="477">
        <f t="shared" si="28"/>
        <v>200</v>
      </c>
      <c r="EY75" s="477">
        <f t="shared" si="28"/>
        <v>201</v>
      </c>
      <c r="EZ75" s="477">
        <f t="shared" si="28"/>
        <v>201</v>
      </c>
      <c r="FA75" s="477">
        <f t="shared" si="28"/>
        <v>203</v>
      </c>
      <c r="FB75" s="477">
        <f t="shared" si="28"/>
        <v>204</v>
      </c>
      <c r="FC75" s="477">
        <f t="shared" si="28"/>
        <v>206</v>
      </c>
      <c r="FD75" s="477">
        <f t="shared" si="28"/>
        <v>207</v>
      </c>
      <c r="FE75" s="477">
        <f t="shared" si="28"/>
        <v>207</v>
      </c>
      <c r="FF75" s="477">
        <f t="shared" si="28"/>
        <v>209</v>
      </c>
      <c r="FG75" s="477">
        <f t="shared" si="28"/>
        <v>211</v>
      </c>
      <c r="FH75" s="477">
        <f t="shared" si="28"/>
        <v>211</v>
      </c>
      <c r="FI75" s="477">
        <f t="shared" si="28"/>
        <v>213</v>
      </c>
      <c r="FJ75" s="477">
        <f t="shared" si="28"/>
        <v>214</v>
      </c>
      <c r="FK75" s="477">
        <f t="shared" si="28"/>
        <v>214</v>
      </c>
      <c r="FL75" s="477">
        <f t="shared" si="28"/>
        <v>214</v>
      </c>
      <c r="FM75" s="477">
        <f t="shared" si="28"/>
        <v>215</v>
      </c>
      <c r="FN75" s="477">
        <f t="shared" si="28"/>
        <v>216</v>
      </c>
      <c r="FO75" s="477">
        <f t="shared" si="28"/>
        <v>216</v>
      </c>
      <c r="FP75" s="477">
        <f t="shared" si="28"/>
        <v>218</v>
      </c>
      <c r="FQ75" s="477">
        <f t="shared" si="28"/>
        <v>218</v>
      </c>
      <c r="FR75" s="477">
        <f t="shared" si="28"/>
        <v>218</v>
      </c>
      <c r="FS75" s="477">
        <f t="shared" si="28"/>
        <v>218</v>
      </c>
      <c r="FT75" s="477">
        <f t="shared" si="28"/>
        <v>220</v>
      </c>
      <c r="FU75" s="477">
        <f t="shared" si="28"/>
        <v>220</v>
      </c>
      <c r="FV75" s="477">
        <f t="shared" si="28"/>
        <v>220</v>
      </c>
      <c r="FW75" s="477">
        <f t="shared" si="28"/>
        <v>221</v>
      </c>
      <c r="FX75" s="477">
        <f t="shared" si="28"/>
        <v>225</v>
      </c>
      <c r="FY75" s="477">
        <f t="shared" si="28"/>
        <v>225</v>
      </c>
      <c r="FZ75" s="477">
        <f t="shared" si="28"/>
        <v>225</v>
      </c>
      <c r="GA75" s="477">
        <f t="shared" si="28"/>
        <v>225</v>
      </c>
      <c r="GB75" s="477">
        <f t="shared" si="28"/>
        <v>226</v>
      </c>
      <c r="GC75" s="477">
        <f t="shared" si="28"/>
        <v>226</v>
      </c>
      <c r="GD75" s="477">
        <f t="shared" si="28"/>
        <v>228</v>
      </c>
      <c r="GE75" s="477">
        <f t="shared" si="28"/>
        <v>229</v>
      </c>
      <c r="GF75" s="477">
        <f t="shared" si="28"/>
        <v>230</v>
      </c>
      <c r="GG75" s="477">
        <f t="shared" si="28"/>
        <v>230</v>
      </c>
      <c r="GH75" s="477">
        <f t="shared" si="28"/>
        <v>230</v>
      </c>
      <c r="GI75" s="477">
        <f t="shared" si="28"/>
        <v>231</v>
      </c>
      <c r="GJ75" s="477">
        <f t="shared" si="28"/>
        <v>236</v>
      </c>
      <c r="GK75" s="477">
        <f t="shared" si="28"/>
        <v>238</v>
      </c>
      <c r="GL75" s="477">
        <f t="shared" si="28"/>
        <v>239</v>
      </c>
      <c r="GM75" s="477">
        <f t="shared" si="28"/>
        <v>239</v>
      </c>
      <c r="GN75" s="477">
        <f t="shared" si="28"/>
        <v>241</v>
      </c>
      <c r="GO75" s="477">
        <f t="shared" si="28"/>
        <v>244</v>
      </c>
      <c r="GP75" s="477">
        <f t="shared" si="28"/>
        <v>245</v>
      </c>
      <c r="GQ75" s="477">
        <f t="shared" si="28"/>
        <v>249</v>
      </c>
      <c r="GR75" s="477">
        <f t="shared" si="28"/>
        <v>250</v>
      </c>
      <c r="GS75" s="477">
        <f t="shared" si="28"/>
        <v>251</v>
      </c>
      <c r="GT75" s="477">
        <f t="shared" si="28"/>
        <v>253</v>
      </c>
      <c r="GU75" s="477">
        <f t="shared" si="28"/>
        <v>254</v>
      </c>
      <c r="GV75" s="477">
        <f t="shared" si="28"/>
        <v>257</v>
      </c>
      <c r="GW75" s="477">
        <f t="shared" si="28"/>
        <v>258</v>
      </c>
      <c r="GX75" s="477">
        <f t="shared" si="28"/>
        <v>262</v>
      </c>
      <c r="GY75" s="477">
        <f t="shared" si="28"/>
        <v>267</v>
      </c>
      <c r="GZ75" s="477">
        <f t="shared" si="28"/>
        <v>271</v>
      </c>
      <c r="HA75" s="477">
        <f t="shared" si="28"/>
        <v>271</v>
      </c>
      <c r="HB75" s="477">
        <f t="shared" si="28"/>
        <v>275</v>
      </c>
      <c r="HC75" s="477">
        <f t="shared" si="28"/>
        <v>279</v>
      </c>
      <c r="HD75" s="477">
        <f t="shared" si="28"/>
        <v>283</v>
      </c>
      <c r="HE75" s="477">
        <f t="shared" si="28"/>
        <v>289</v>
      </c>
      <c r="HF75" s="477">
        <f t="shared" si="28"/>
        <v>294</v>
      </c>
      <c r="HG75" s="477">
        <f t="shared" si="28"/>
        <v>305</v>
      </c>
      <c r="HH75" s="477">
        <f t="shared" si="28"/>
        <v>313</v>
      </c>
      <c r="HI75" s="477">
        <f t="shared" si="28"/>
        <v>322</v>
      </c>
      <c r="HJ75" s="477">
        <f t="shared" si="28"/>
        <v>329</v>
      </c>
      <c r="HK75" s="477">
        <f t="shared" si="28"/>
        <v>341</v>
      </c>
      <c r="HL75" s="477">
        <f t="shared" si="28"/>
        <v>347</v>
      </c>
      <c r="HM75" s="477">
        <f t="shared" si="28"/>
        <v>352</v>
      </c>
      <c r="HN75" s="477">
        <f t="shared" si="28"/>
        <v>355</v>
      </c>
      <c r="HO75" s="477">
        <f t="shared" si="28"/>
        <v>362</v>
      </c>
      <c r="HP75" s="477">
        <f t="shared" si="28"/>
        <v>368</v>
      </c>
      <c r="HQ75" s="477">
        <f t="shared" si="28"/>
        <v>379</v>
      </c>
      <c r="HR75" s="477">
        <f t="shared" si="28"/>
        <v>392</v>
      </c>
      <c r="HS75" s="412"/>
      <c r="HT75" s="412"/>
      <c r="HU75" s="412"/>
      <c r="HV75" s="412"/>
      <c r="HW75" s="412"/>
      <c r="HX75" s="412"/>
      <c r="HY75" s="412"/>
      <c r="HZ75" s="412"/>
      <c r="IA75" s="412"/>
      <c r="IB75" s="412"/>
      <c r="IC75" s="412"/>
    </row>
    <row r="76">
      <c r="A76" s="474" t="s">
        <v>85</v>
      </c>
      <c r="B76" s="475">
        <v>0.0</v>
      </c>
      <c r="C76" s="475">
        <v>0.0</v>
      </c>
      <c r="D76" s="475">
        <v>0.0</v>
      </c>
      <c r="E76" s="475">
        <v>0.0</v>
      </c>
      <c r="F76" s="475">
        <v>0.0</v>
      </c>
      <c r="G76" s="475">
        <v>0.0</v>
      </c>
      <c r="H76" s="475">
        <v>0.0</v>
      </c>
      <c r="I76" s="475">
        <v>0.0</v>
      </c>
      <c r="J76" s="475">
        <v>0.0</v>
      </c>
      <c r="K76" s="475">
        <v>0.0</v>
      </c>
      <c r="L76" s="475">
        <v>0.0</v>
      </c>
      <c r="M76" s="475">
        <v>0.0</v>
      </c>
      <c r="N76" s="475">
        <v>0.0</v>
      </c>
      <c r="O76" s="475">
        <v>0.0</v>
      </c>
      <c r="P76" s="475">
        <v>0.0</v>
      </c>
      <c r="Q76" s="475">
        <v>0.0</v>
      </c>
      <c r="R76" s="475">
        <v>0.0</v>
      </c>
      <c r="S76" s="475">
        <v>0.0</v>
      </c>
      <c r="T76" s="475">
        <v>0.0</v>
      </c>
      <c r="U76" s="475">
        <v>0.0</v>
      </c>
      <c r="V76" s="475">
        <v>0.0</v>
      </c>
      <c r="W76" s="475">
        <v>0.0</v>
      </c>
      <c r="X76" s="475">
        <v>0.0</v>
      </c>
      <c r="Y76" s="475">
        <v>0.0</v>
      </c>
      <c r="Z76" s="475">
        <v>0.0</v>
      </c>
      <c r="AA76" s="475">
        <v>0.0</v>
      </c>
      <c r="AB76" s="475">
        <v>0.0</v>
      </c>
      <c r="AC76" s="475">
        <v>0.0</v>
      </c>
      <c r="AD76" s="476">
        <f t="shared" ref="AD76:HR76" si="29">AC76+AD56</f>
        <v>1</v>
      </c>
      <c r="AE76" s="477">
        <f t="shared" si="29"/>
        <v>1</v>
      </c>
      <c r="AF76" s="477">
        <f t="shared" si="29"/>
        <v>3</v>
      </c>
      <c r="AG76" s="477">
        <f t="shared" si="29"/>
        <v>3</v>
      </c>
      <c r="AH76" s="477">
        <f t="shared" si="29"/>
        <v>3</v>
      </c>
      <c r="AI76" s="477">
        <f t="shared" si="29"/>
        <v>3</v>
      </c>
      <c r="AJ76" s="477">
        <f t="shared" si="29"/>
        <v>5</v>
      </c>
      <c r="AK76" s="477">
        <f t="shared" si="29"/>
        <v>5</v>
      </c>
      <c r="AL76" s="477">
        <f t="shared" si="29"/>
        <v>7</v>
      </c>
      <c r="AM76" s="477">
        <f t="shared" si="29"/>
        <v>7</v>
      </c>
      <c r="AN76" s="477">
        <f t="shared" si="29"/>
        <v>7</v>
      </c>
      <c r="AO76" s="477">
        <f t="shared" si="29"/>
        <v>7</v>
      </c>
      <c r="AP76" s="477">
        <f t="shared" si="29"/>
        <v>7</v>
      </c>
      <c r="AQ76" s="477">
        <f t="shared" si="29"/>
        <v>8</v>
      </c>
      <c r="AR76" s="477">
        <f t="shared" si="29"/>
        <v>9</v>
      </c>
      <c r="AS76" s="477">
        <f t="shared" si="29"/>
        <v>9</v>
      </c>
      <c r="AT76" s="477">
        <f t="shared" si="29"/>
        <v>9</v>
      </c>
      <c r="AU76" s="477">
        <f t="shared" si="29"/>
        <v>11</v>
      </c>
      <c r="AV76" s="477">
        <f t="shared" si="29"/>
        <v>11</v>
      </c>
      <c r="AW76" s="477">
        <f t="shared" si="29"/>
        <v>11</v>
      </c>
      <c r="AX76" s="477">
        <f t="shared" si="29"/>
        <v>11</v>
      </c>
      <c r="AY76" s="477">
        <f t="shared" si="29"/>
        <v>13</v>
      </c>
      <c r="AZ76" s="477">
        <f t="shared" si="29"/>
        <v>20</v>
      </c>
      <c r="BA76" s="477">
        <f t="shared" si="29"/>
        <v>21</v>
      </c>
      <c r="BB76" s="477">
        <f t="shared" si="29"/>
        <v>22</v>
      </c>
      <c r="BC76" s="477">
        <f t="shared" si="29"/>
        <v>22</v>
      </c>
      <c r="BD76" s="477">
        <f t="shared" si="29"/>
        <v>22</v>
      </c>
      <c r="BE76" s="477">
        <f t="shared" si="29"/>
        <v>24</v>
      </c>
      <c r="BF76" s="477">
        <f t="shared" si="29"/>
        <v>28</v>
      </c>
      <c r="BG76" s="477">
        <f t="shared" si="29"/>
        <v>32</v>
      </c>
      <c r="BH76" s="477">
        <f t="shared" si="29"/>
        <v>35</v>
      </c>
      <c r="BI76" s="477">
        <f t="shared" si="29"/>
        <v>35</v>
      </c>
      <c r="BJ76" s="477">
        <f t="shared" si="29"/>
        <v>35</v>
      </c>
      <c r="BK76" s="477">
        <f t="shared" si="29"/>
        <v>35</v>
      </c>
      <c r="BL76" s="477">
        <f t="shared" si="29"/>
        <v>36</v>
      </c>
      <c r="BM76" s="477">
        <f t="shared" si="29"/>
        <v>37</v>
      </c>
      <c r="BN76" s="477">
        <f t="shared" si="29"/>
        <v>40</v>
      </c>
      <c r="BO76" s="477">
        <f t="shared" si="29"/>
        <v>41</v>
      </c>
      <c r="BP76" s="477">
        <f t="shared" si="29"/>
        <v>41</v>
      </c>
      <c r="BQ76" s="477">
        <f t="shared" si="29"/>
        <v>41</v>
      </c>
      <c r="BR76" s="477">
        <f t="shared" si="29"/>
        <v>41</v>
      </c>
      <c r="BS76" s="477">
        <f t="shared" si="29"/>
        <v>45</v>
      </c>
      <c r="BT76" s="477">
        <f t="shared" si="29"/>
        <v>46</v>
      </c>
      <c r="BU76" s="477">
        <f t="shared" si="29"/>
        <v>46</v>
      </c>
      <c r="BV76" s="477">
        <f t="shared" si="29"/>
        <v>47</v>
      </c>
      <c r="BW76" s="477">
        <f t="shared" si="29"/>
        <v>48</v>
      </c>
      <c r="BX76" s="477">
        <f t="shared" si="29"/>
        <v>49</v>
      </c>
      <c r="BY76" s="477">
        <f t="shared" si="29"/>
        <v>49</v>
      </c>
      <c r="BZ76" s="477">
        <f t="shared" si="29"/>
        <v>50</v>
      </c>
      <c r="CA76" s="477">
        <f t="shared" si="29"/>
        <v>52</v>
      </c>
      <c r="CB76" s="477">
        <f t="shared" si="29"/>
        <v>52</v>
      </c>
      <c r="CC76" s="477">
        <f t="shared" si="29"/>
        <v>52</v>
      </c>
      <c r="CD76" s="477">
        <f t="shared" si="29"/>
        <v>59</v>
      </c>
      <c r="CE76" s="477">
        <f t="shared" si="29"/>
        <v>59</v>
      </c>
      <c r="CF76" s="477">
        <f t="shared" si="29"/>
        <v>59</v>
      </c>
      <c r="CG76" s="477">
        <f t="shared" si="29"/>
        <v>62</v>
      </c>
      <c r="CH76" s="477">
        <f t="shared" si="29"/>
        <v>64</v>
      </c>
      <c r="CI76" s="477">
        <f t="shared" si="29"/>
        <v>64</v>
      </c>
      <c r="CJ76" s="477">
        <f t="shared" si="29"/>
        <v>65</v>
      </c>
      <c r="CK76" s="477">
        <f t="shared" si="29"/>
        <v>67</v>
      </c>
      <c r="CL76" s="477">
        <f t="shared" si="29"/>
        <v>67</v>
      </c>
      <c r="CM76" s="477">
        <f t="shared" si="29"/>
        <v>67</v>
      </c>
      <c r="CN76" s="477">
        <f t="shared" si="29"/>
        <v>72</v>
      </c>
      <c r="CO76" s="477">
        <f t="shared" si="29"/>
        <v>74</v>
      </c>
      <c r="CP76" s="477">
        <f t="shared" si="29"/>
        <v>75</v>
      </c>
      <c r="CQ76" s="477">
        <f t="shared" si="29"/>
        <v>77</v>
      </c>
      <c r="CR76" s="477">
        <f t="shared" si="29"/>
        <v>80</v>
      </c>
      <c r="CS76" s="477">
        <f t="shared" si="29"/>
        <v>80</v>
      </c>
      <c r="CT76" s="477">
        <f t="shared" si="29"/>
        <v>83</v>
      </c>
      <c r="CU76" s="477">
        <f t="shared" si="29"/>
        <v>87</v>
      </c>
      <c r="CV76" s="477">
        <f t="shared" si="29"/>
        <v>94</v>
      </c>
      <c r="CW76" s="477">
        <f t="shared" si="29"/>
        <v>102</v>
      </c>
      <c r="CX76" s="477">
        <f t="shared" si="29"/>
        <v>102</v>
      </c>
      <c r="CY76" s="477">
        <f t="shared" si="29"/>
        <v>108</v>
      </c>
      <c r="CZ76" s="477">
        <f t="shared" si="29"/>
        <v>108</v>
      </c>
      <c r="DA76" s="477">
        <f t="shared" si="29"/>
        <v>108</v>
      </c>
      <c r="DB76" s="477">
        <f t="shared" si="29"/>
        <v>114</v>
      </c>
      <c r="DC76" s="477">
        <f t="shared" si="29"/>
        <v>118</v>
      </c>
      <c r="DD76" s="477">
        <f t="shared" si="29"/>
        <v>131</v>
      </c>
      <c r="DE76" s="477">
        <f t="shared" si="29"/>
        <v>134</v>
      </c>
      <c r="DF76" s="477">
        <f t="shared" si="29"/>
        <v>134</v>
      </c>
      <c r="DG76" s="477">
        <f t="shared" si="29"/>
        <v>141</v>
      </c>
      <c r="DH76" s="477">
        <f t="shared" si="29"/>
        <v>141</v>
      </c>
      <c r="DI76" s="477">
        <f t="shared" si="29"/>
        <v>146</v>
      </c>
      <c r="DJ76" s="477">
        <f t="shared" si="29"/>
        <v>149</v>
      </c>
      <c r="DK76" s="477">
        <f t="shared" si="29"/>
        <v>156</v>
      </c>
      <c r="DL76" s="477">
        <f t="shared" si="29"/>
        <v>161</v>
      </c>
      <c r="DM76" s="477">
        <f t="shared" si="29"/>
        <v>162</v>
      </c>
      <c r="DN76" s="477">
        <f t="shared" si="29"/>
        <v>162</v>
      </c>
      <c r="DO76" s="477">
        <f t="shared" si="29"/>
        <v>162</v>
      </c>
      <c r="DP76" s="477">
        <f t="shared" si="29"/>
        <v>164</v>
      </c>
      <c r="DQ76" s="477">
        <f t="shared" si="29"/>
        <v>165</v>
      </c>
      <c r="DR76" s="477">
        <f t="shared" si="29"/>
        <v>170</v>
      </c>
      <c r="DS76" s="477">
        <f t="shared" si="29"/>
        <v>174</v>
      </c>
      <c r="DT76" s="477">
        <f t="shared" si="29"/>
        <v>176</v>
      </c>
      <c r="DU76" s="477">
        <f t="shared" si="29"/>
        <v>177</v>
      </c>
      <c r="DV76" s="477">
        <f t="shared" si="29"/>
        <v>177</v>
      </c>
      <c r="DW76" s="477">
        <f t="shared" si="29"/>
        <v>179</v>
      </c>
      <c r="DX76" s="477">
        <f t="shared" si="29"/>
        <v>183</v>
      </c>
      <c r="DY76" s="477">
        <f t="shared" si="29"/>
        <v>185</v>
      </c>
      <c r="DZ76" s="477">
        <f t="shared" si="29"/>
        <v>187</v>
      </c>
      <c r="EA76" s="477">
        <f t="shared" si="29"/>
        <v>188</v>
      </c>
      <c r="EB76" s="477">
        <f t="shared" si="29"/>
        <v>188</v>
      </c>
      <c r="EC76" s="477">
        <f t="shared" si="29"/>
        <v>188</v>
      </c>
      <c r="ED76" s="477">
        <f t="shared" si="29"/>
        <v>190</v>
      </c>
      <c r="EE76" s="477">
        <f t="shared" si="29"/>
        <v>190</v>
      </c>
      <c r="EF76" s="477">
        <f t="shared" si="29"/>
        <v>191</v>
      </c>
      <c r="EG76" s="477">
        <f t="shared" si="29"/>
        <v>193</v>
      </c>
      <c r="EH76" s="477">
        <f t="shared" si="29"/>
        <v>193</v>
      </c>
      <c r="EI76" s="477">
        <f t="shared" si="29"/>
        <v>193</v>
      </c>
      <c r="EJ76" s="477">
        <f t="shared" si="29"/>
        <v>194</v>
      </c>
      <c r="EK76" s="477">
        <f t="shared" si="29"/>
        <v>197</v>
      </c>
      <c r="EL76" s="477">
        <f t="shared" si="29"/>
        <v>200</v>
      </c>
      <c r="EM76" s="477">
        <f t="shared" si="29"/>
        <v>202</v>
      </c>
      <c r="EN76" s="477">
        <f t="shared" si="29"/>
        <v>202</v>
      </c>
      <c r="EO76" s="477">
        <f t="shared" si="29"/>
        <v>204</v>
      </c>
      <c r="EP76" s="477">
        <f t="shared" si="29"/>
        <v>204</v>
      </c>
      <c r="EQ76" s="477">
        <f t="shared" si="29"/>
        <v>204</v>
      </c>
      <c r="ER76" s="477">
        <f t="shared" si="29"/>
        <v>204</v>
      </c>
      <c r="ES76" s="477">
        <f t="shared" si="29"/>
        <v>206</v>
      </c>
      <c r="ET76" s="477">
        <f t="shared" si="29"/>
        <v>206</v>
      </c>
      <c r="EU76" s="477">
        <f t="shared" si="29"/>
        <v>206</v>
      </c>
      <c r="EV76" s="477">
        <f t="shared" si="29"/>
        <v>206</v>
      </c>
      <c r="EW76" s="477">
        <f t="shared" si="29"/>
        <v>207</v>
      </c>
      <c r="EX76" s="477">
        <f t="shared" si="29"/>
        <v>207</v>
      </c>
      <c r="EY76" s="477">
        <f t="shared" si="29"/>
        <v>207</v>
      </c>
      <c r="EZ76" s="477">
        <f t="shared" si="29"/>
        <v>210</v>
      </c>
      <c r="FA76" s="477">
        <f t="shared" si="29"/>
        <v>212</v>
      </c>
      <c r="FB76" s="477">
        <f t="shared" si="29"/>
        <v>214</v>
      </c>
      <c r="FC76" s="477">
        <f t="shared" si="29"/>
        <v>215</v>
      </c>
      <c r="FD76" s="477">
        <f t="shared" si="29"/>
        <v>215</v>
      </c>
      <c r="FE76" s="477">
        <f t="shared" si="29"/>
        <v>215</v>
      </c>
      <c r="FF76" s="477">
        <f t="shared" si="29"/>
        <v>217</v>
      </c>
      <c r="FG76" s="477">
        <f t="shared" si="29"/>
        <v>218</v>
      </c>
      <c r="FH76" s="477">
        <f t="shared" si="29"/>
        <v>218</v>
      </c>
      <c r="FI76" s="477">
        <f t="shared" si="29"/>
        <v>223</v>
      </c>
      <c r="FJ76" s="477">
        <f t="shared" si="29"/>
        <v>223</v>
      </c>
      <c r="FK76" s="477">
        <f t="shared" si="29"/>
        <v>223</v>
      </c>
      <c r="FL76" s="477">
        <f t="shared" si="29"/>
        <v>223</v>
      </c>
      <c r="FM76" s="477">
        <f t="shared" si="29"/>
        <v>223</v>
      </c>
      <c r="FN76" s="477">
        <f t="shared" si="29"/>
        <v>224</v>
      </c>
      <c r="FO76" s="477">
        <f t="shared" si="29"/>
        <v>225</v>
      </c>
      <c r="FP76" s="477">
        <f t="shared" si="29"/>
        <v>225</v>
      </c>
      <c r="FQ76" s="477">
        <f t="shared" si="29"/>
        <v>226</v>
      </c>
      <c r="FR76" s="477">
        <f t="shared" si="29"/>
        <v>226</v>
      </c>
      <c r="FS76" s="477">
        <f t="shared" si="29"/>
        <v>229</v>
      </c>
      <c r="FT76" s="477">
        <f t="shared" si="29"/>
        <v>231</v>
      </c>
      <c r="FU76" s="477">
        <f t="shared" si="29"/>
        <v>233</v>
      </c>
      <c r="FV76" s="477">
        <f t="shared" si="29"/>
        <v>235</v>
      </c>
      <c r="FW76" s="477">
        <f t="shared" si="29"/>
        <v>235</v>
      </c>
      <c r="FX76" s="477">
        <f t="shared" si="29"/>
        <v>235</v>
      </c>
      <c r="FY76" s="477">
        <f t="shared" si="29"/>
        <v>235</v>
      </c>
      <c r="FZ76" s="477">
        <f t="shared" si="29"/>
        <v>235</v>
      </c>
      <c r="GA76" s="477">
        <f t="shared" si="29"/>
        <v>236</v>
      </c>
      <c r="GB76" s="477">
        <f t="shared" si="29"/>
        <v>237</v>
      </c>
      <c r="GC76" s="477">
        <f t="shared" si="29"/>
        <v>238</v>
      </c>
      <c r="GD76" s="477">
        <f t="shared" si="29"/>
        <v>238</v>
      </c>
      <c r="GE76" s="477">
        <f t="shared" si="29"/>
        <v>239</v>
      </c>
      <c r="GF76" s="477">
        <f t="shared" si="29"/>
        <v>239</v>
      </c>
      <c r="GG76" s="477">
        <f t="shared" si="29"/>
        <v>240</v>
      </c>
      <c r="GH76" s="477">
        <f t="shared" si="29"/>
        <v>241</v>
      </c>
      <c r="GI76" s="477">
        <f t="shared" si="29"/>
        <v>241</v>
      </c>
      <c r="GJ76" s="477">
        <f t="shared" si="29"/>
        <v>243</v>
      </c>
      <c r="GK76" s="477">
        <f t="shared" si="29"/>
        <v>244</v>
      </c>
      <c r="GL76" s="477">
        <f t="shared" si="29"/>
        <v>245</v>
      </c>
      <c r="GM76" s="477">
        <f t="shared" si="29"/>
        <v>245</v>
      </c>
      <c r="GN76" s="477">
        <f t="shared" si="29"/>
        <v>245</v>
      </c>
      <c r="GO76" s="477">
        <f t="shared" si="29"/>
        <v>248</v>
      </c>
      <c r="GP76" s="477">
        <f t="shared" si="29"/>
        <v>250</v>
      </c>
      <c r="GQ76" s="477">
        <f t="shared" si="29"/>
        <v>253</v>
      </c>
      <c r="GR76" s="477">
        <f t="shared" si="29"/>
        <v>254</v>
      </c>
      <c r="GS76" s="477">
        <f t="shared" si="29"/>
        <v>256</v>
      </c>
      <c r="GT76" s="477">
        <f t="shared" si="29"/>
        <v>256</v>
      </c>
      <c r="GU76" s="477">
        <f t="shared" si="29"/>
        <v>256</v>
      </c>
      <c r="GV76" s="477">
        <f t="shared" si="29"/>
        <v>256</v>
      </c>
      <c r="GW76" s="477">
        <f t="shared" si="29"/>
        <v>262</v>
      </c>
      <c r="GX76" s="477">
        <f t="shared" si="29"/>
        <v>265</v>
      </c>
      <c r="GY76" s="477">
        <f t="shared" si="29"/>
        <v>272</v>
      </c>
      <c r="GZ76" s="477">
        <f t="shared" si="29"/>
        <v>275</v>
      </c>
      <c r="HA76" s="477">
        <f t="shared" si="29"/>
        <v>275</v>
      </c>
      <c r="HB76" s="477">
        <f t="shared" si="29"/>
        <v>275</v>
      </c>
      <c r="HC76" s="477">
        <f t="shared" si="29"/>
        <v>277</v>
      </c>
      <c r="HD76" s="477">
        <f t="shared" si="29"/>
        <v>277</v>
      </c>
      <c r="HE76" s="477">
        <f t="shared" si="29"/>
        <v>278</v>
      </c>
      <c r="HF76" s="477">
        <f t="shared" si="29"/>
        <v>280</v>
      </c>
      <c r="HG76" s="477">
        <f t="shared" si="29"/>
        <v>283</v>
      </c>
      <c r="HH76" s="477">
        <f t="shared" si="29"/>
        <v>283</v>
      </c>
      <c r="HI76" s="477">
        <f t="shared" si="29"/>
        <v>283</v>
      </c>
      <c r="HJ76" s="477">
        <f t="shared" si="29"/>
        <v>285</v>
      </c>
      <c r="HK76" s="477">
        <f t="shared" si="29"/>
        <v>294</v>
      </c>
      <c r="HL76" s="477">
        <f t="shared" si="29"/>
        <v>297</v>
      </c>
      <c r="HM76" s="477">
        <f t="shared" si="29"/>
        <v>302</v>
      </c>
      <c r="HN76" s="477">
        <f t="shared" si="29"/>
        <v>304</v>
      </c>
      <c r="HO76" s="477">
        <f t="shared" si="29"/>
        <v>304</v>
      </c>
      <c r="HP76" s="477">
        <f t="shared" si="29"/>
        <v>306</v>
      </c>
      <c r="HQ76" s="477">
        <f t="shared" si="29"/>
        <v>306</v>
      </c>
      <c r="HR76" s="477">
        <f t="shared" si="29"/>
        <v>312</v>
      </c>
      <c r="HS76" s="412"/>
      <c r="HT76" s="412"/>
      <c r="HU76" s="412"/>
      <c r="HV76" s="412"/>
      <c r="HW76" s="412"/>
      <c r="HX76" s="412"/>
      <c r="HY76" s="412"/>
      <c r="HZ76" s="412"/>
      <c r="IA76" s="412"/>
      <c r="IB76" s="412"/>
      <c r="IC76" s="412"/>
    </row>
    <row r="77">
      <c r="A77" s="474" t="s">
        <v>86</v>
      </c>
      <c r="B77" s="475">
        <v>0.0</v>
      </c>
      <c r="C77" s="475">
        <v>0.0</v>
      </c>
      <c r="D77" s="475">
        <v>0.0</v>
      </c>
      <c r="E77" s="475">
        <v>0.0</v>
      </c>
      <c r="F77" s="475">
        <v>0.0</v>
      </c>
      <c r="G77" s="475">
        <v>0.0</v>
      </c>
      <c r="H77" s="475">
        <v>0.0</v>
      </c>
      <c r="I77" s="475">
        <v>0.0</v>
      </c>
      <c r="J77" s="475">
        <v>0.0</v>
      </c>
      <c r="K77" s="475">
        <v>0.0</v>
      </c>
      <c r="L77" s="475">
        <v>0.0</v>
      </c>
      <c r="M77" s="475">
        <v>0.0</v>
      </c>
      <c r="N77" s="475">
        <v>0.0</v>
      </c>
      <c r="O77" s="475">
        <v>0.0</v>
      </c>
      <c r="P77" s="475">
        <v>0.0</v>
      </c>
      <c r="Q77" s="475">
        <v>0.0</v>
      </c>
      <c r="R77" s="475">
        <v>0.0</v>
      </c>
      <c r="S77" s="475">
        <v>0.0</v>
      </c>
      <c r="T77" s="475">
        <v>0.0</v>
      </c>
      <c r="U77" s="475">
        <v>0.0</v>
      </c>
      <c r="V77" s="475">
        <v>0.0</v>
      </c>
      <c r="W77" s="475">
        <v>0.0</v>
      </c>
      <c r="X77" s="475">
        <v>0.0</v>
      </c>
      <c r="Y77" s="475">
        <v>0.0</v>
      </c>
      <c r="Z77" s="475">
        <v>0.0</v>
      </c>
      <c r="AA77" s="475">
        <v>0.0</v>
      </c>
      <c r="AB77" s="475">
        <v>0.0</v>
      </c>
      <c r="AC77" s="475">
        <v>0.0</v>
      </c>
      <c r="AD77" s="475">
        <v>0.0</v>
      </c>
      <c r="AE77" s="475">
        <v>0.0</v>
      </c>
      <c r="AF77" s="475">
        <v>0.0</v>
      </c>
      <c r="AG77" s="475">
        <v>0.0</v>
      </c>
      <c r="AH77" s="475">
        <v>0.0</v>
      </c>
      <c r="AI77" s="475">
        <v>0.0</v>
      </c>
      <c r="AJ77" s="475">
        <v>0.0</v>
      </c>
      <c r="AK77" s="476">
        <f t="shared" ref="AK77:HR77" si="30">AJ77+AK57</f>
        <v>1</v>
      </c>
      <c r="AL77" s="477">
        <f t="shared" si="30"/>
        <v>1</v>
      </c>
      <c r="AM77" s="477">
        <f t="shared" si="30"/>
        <v>1</v>
      </c>
      <c r="AN77" s="477">
        <f t="shared" si="30"/>
        <v>1</v>
      </c>
      <c r="AO77" s="477">
        <f t="shared" si="30"/>
        <v>1</v>
      </c>
      <c r="AP77" s="477">
        <f t="shared" si="30"/>
        <v>1</v>
      </c>
      <c r="AQ77" s="477">
        <f t="shared" si="30"/>
        <v>1</v>
      </c>
      <c r="AR77" s="477">
        <f t="shared" si="30"/>
        <v>1</v>
      </c>
      <c r="AS77" s="477">
        <f t="shared" si="30"/>
        <v>2</v>
      </c>
      <c r="AT77" s="477">
        <f t="shared" si="30"/>
        <v>2</v>
      </c>
      <c r="AU77" s="477">
        <f t="shared" si="30"/>
        <v>2</v>
      </c>
      <c r="AV77" s="477">
        <f t="shared" si="30"/>
        <v>2</v>
      </c>
      <c r="AW77" s="477">
        <f t="shared" si="30"/>
        <v>2</v>
      </c>
      <c r="AX77" s="477">
        <f t="shared" si="30"/>
        <v>2</v>
      </c>
      <c r="AY77" s="477">
        <f t="shared" si="30"/>
        <v>3</v>
      </c>
      <c r="AZ77" s="477">
        <f t="shared" si="30"/>
        <v>3</v>
      </c>
      <c r="BA77" s="477">
        <f t="shared" si="30"/>
        <v>3</v>
      </c>
      <c r="BB77" s="477">
        <f t="shared" si="30"/>
        <v>3</v>
      </c>
      <c r="BC77" s="477">
        <f t="shared" si="30"/>
        <v>3</v>
      </c>
      <c r="BD77" s="477">
        <f t="shared" si="30"/>
        <v>5</v>
      </c>
      <c r="BE77" s="477">
        <f t="shared" si="30"/>
        <v>8</v>
      </c>
      <c r="BF77" s="477">
        <f t="shared" si="30"/>
        <v>10</v>
      </c>
      <c r="BG77" s="477">
        <f t="shared" si="30"/>
        <v>11</v>
      </c>
      <c r="BH77" s="477">
        <f t="shared" si="30"/>
        <v>12</v>
      </c>
      <c r="BI77" s="477">
        <f t="shared" si="30"/>
        <v>14</v>
      </c>
      <c r="BJ77" s="477">
        <f t="shared" si="30"/>
        <v>15</v>
      </c>
      <c r="BK77" s="477">
        <f t="shared" si="30"/>
        <v>18</v>
      </c>
      <c r="BL77" s="477">
        <f t="shared" si="30"/>
        <v>19</v>
      </c>
      <c r="BM77" s="477">
        <f t="shared" si="30"/>
        <v>21</v>
      </c>
      <c r="BN77" s="477">
        <f t="shared" si="30"/>
        <v>22</v>
      </c>
      <c r="BO77" s="477">
        <f t="shared" si="30"/>
        <v>23</v>
      </c>
      <c r="BP77" s="477">
        <f t="shared" si="30"/>
        <v>24</v>
      </c>
      <c r="BQ77" s="477">
        <f t="shared" si="30"/>
        <v>26</v>
      </c>
      <c r="BR77" s="477">
        <f t="shared" si="30"/>
        <v>27</v>
      </c>
      <c r="BS77" s="477">
        <f t="shared" si="30"/>
        <v>28</v>
      </c>
      <c r="BT77" s="477">
        <f t="shared" si="30"/>
        <v>28</v>
      </c>
      <c r="BU77" s="477">
        <f t="shared" si="30"/>
        <v>28</v>
      </c>
      <c r="BV77" s="477">
        <f t="shared" si="30"/>
        <v>28</v>
      </c>
      <c r="BW77" s="477">
        <f t="shared" si="30"/>
        <v>28</v>
      </c>
      <c r="BX77" s="477">
        <f t="shared" si="30"/>
        <v>28</v>
      </c>
      <c r="BY77" s="477">
        <f t="shared" si="30"/>
        <v>28</v>
      </c>
      <c r="BZ77" s="477">
        <f t="shared" si="30"/>
        <v>29</v>
      </c>
      <c r="CA77" s="477">
        <f t="shared" si="30"/>
        <v>29</v>
      </c>
      <c r="CB77" s="477">
        <f t="shared" si="30"/>
        <v>29</v>
      </c>
      <c r="CC77" s="477">
        <f t="shared" si="30"/>
        <v>29</v>
      </c>
      <c r="CD77" s="477">
        <f t="shared" si="30"/>
        <v>30</v>
      </c>
      <c r="CE77" s="477">
        <f t="shared" si="30"/>
        <v>30</v>
      </c>
      <c r="CF77" s="477">
        <f t="shared" si="30"/>
        <v>30</v>
      </c>
      <c r="CG77" s="477">
        <f t="shared" si="30"/>
        <v>32</v>
      </c>
      <c r="CH77" s="477">
        <f t="shared" si="30"/>
        <v>33</v>
      </c>
      <c r="CI77" s="477">
        <f t="shared" si="30"/>
        <v>33</v>
      </c>
      <c r="CJ77" s="477">
        <f t="shared" si="30"/>
        <v>34</v>
      </c>
      <c r="CK77" s="477">
        <f t="shared" si="30"/>
        <v>35</v>
      </c>
      <c r="CL77" s="477">
        <f t="shared" si="30"/>
        <v>35</v>
      </c>
      <c r="CM77" s="477">
        <f t="shared" si="30"/>
        <v>35</v>
      </c>
      <c r="CN77" s="477">
        <f t="shared" si="30"/>
        <v>35</v>
      </c>
      <c r="CO77" s="477">
        <f t="shared" si="30"/>
        <v>35</v>
      </c>
      <c r="CP77" s="477">
        <f t="shared" si="30"/>
        <v>35</v>
      </c>
      <c r="CQ77" s="477">
        <f t="shared" si="30"/>
        <v>36</v>
      </c>
      <c r="CR77" s="477">
        <f t="shared" si="30"/>
        <v>36</v>
      </c>
      <c r="CS77" s="477">
        <f t="shared" si="30"/>
        <v>36</v>
      </c>
      <c r="CT77" s="477">
        <f t="shared" si="30"/>
        <v>37</v>
      </c>
      <c r="CU77" s="477">
        <f t="shared" si="30"/>
        <v>37</v>
      </c>
      <c r="CV77" s="477">
        <f t="shared" si="30"/>
        <v>37</v>
      </c>
      <c r="CW77" s="477">
        <f t="shared" si="30"/>
        <v>37</v>
      </c>
      <c r="CX77" s="477">
        <f t="shared" si="30"/>
        <v>37</v>
      </c>
      <c r="CY77" s="477">
        <f t="shared" si="30"/>
        <v>37</v>
      </c>
      <c r="CZ77" s="477">
        <f t="shared" si="30"/>
        <v>37</v>
      </c>
      <c r="DA77" s="477">
        <f t="shared" si="30"/>
        <v>38</v>
      </c>
      <c r="DB77" s="477">
        <f t="shared" si="30"/>
        <v>38</v>
      </c>
      <c r="DC77" s="477">
        <f t="shared" si="30"/>
        <v>38</v>
      </c>
      <c r="DD77" s="477">
        <f t="shared" si="30"/>
        <v>38</v>
      </c>
      <c r="DE77" s="477">
        <f t="shared" si="30"/>
        <v>38</v>
      </c>
      <c r="DF77" s="477">
        <f t="shared" si="30"/>
        <v>38</v>
      </c>
      <c r="DG77" s="477">
        <f t="shared" si="30"/>
        <v>38</v>
      </c>
      <c r="DH77" s="477">
        <f t="shared" si="30"/>
        <v>38</v>
      </c>
      <c r="DI77" s="477">
        <f t="shared" si="30"/>
        <v>38</v>
      </c>
      <c r="DJ77" s="477">
        <f t="shared" si="30"/>
        <v>38</v>
      </c>
      <c r="DK77" s="477">
        <f t="shared" si="30"/>
        <v>38</v>
      </c>
      <c r="DL77" s="477">
        <f t="shared" si="30"/>
        <v>38</v>
      </c>
      <c r="DM77" s="477">
        <f t="shared" si="30"/>
        <v>38</v>
      </c>
      <c r="DN77" s="477">
        <f t="shared" si="30"/>
        <v>38</v>
      </c>
      <c r="DO77" s="477">
        <f t="shared" si="30"/>
        <v>38</v>
      </c>
      <c r="DP77" s="477">
        <f t="shared" si="30"/>
        <v>38</v>
      </c>
      <c r="DQ77" s="477">
        <f t="shared" si="30"/>
        <v>38</v>
      </c>
      <c r="DR77" s="477">
        <f t="shared" si="30"/>
        <v>38</v>
      </c>
      <c r="DS77" s="477">
        <f t="shared" si="30"/>
        <v>38</v>
      </c>
      <c r="DT77" s="477">
        <f t="shared" si="30"/>
        <v>38</v>
      </c>
      <c r="DU77" s="477">
        <f t="shared" si="30"/>
        <v>38</v>
      </c>
      <c r="DV77" s="477">
        <f t="shared" si="30"/>
        <v>38</v>
      </c>
      <c r="DW77" s="477">
        <f t="shared" si="30"/>
        <v>38</v>
      </c>
      <c r="DX77" s="477">
        <f t="shared" si="30"/>
        <v>38</v>
      </c>
      <c r="DY77" s="477">
        <f t="shared" si="30"/>
        <v>38</v>
      </c>
      <c r="DZ77" s="477">
        <f t="shared" si="30"/>
        <v>38</v>
      </c>
      <c r="EA77" s="477">
        <f t="shared" si="30"/>
        <v>38</v>
      </c>
      <c r="EB77" s="477">
        <f t="shared" si="30"/>
        <v>38</v>
      </c>
      <c r="EC77" s="477">
        <f t="shared" si="30"/>
        <v>38</v>
      </c>
      <c r="ED77" s="477">
        <f t="shared" si="30"/>
        <v>38</v>
      </c>
      <c r="EE77" s="477">
        <f t="shared" si="30"/>
        <v>38</v>
      </c>
      <c r="EF77" s="477">
        <f t="shared" si="30"/>
        <v>38</v>
      </c>
      <c r="EG77" s="477">
        <f t="shared" si="30"/>
        <v>38</v>
      </c>
      <c r="EH77" s="477">
        <f t="shared" si="30"/>
        <v>39</v>
      </c>
      <c r="EI77" s="477">
        <f t="shared" si="30"/>
        <v>39</v>
      </c>
      <c r="EJ77" s="477">
        <f t="shared" si="30"/>
        <v>39</v>
      </c>
      <c r="EK77" s="477">
        <f t="shared" si="30"/>
        <v>39</v>
      </c>
      <c r="EL77" s="477">
        <f t="shared" si="30"/>
        <v>39</v>
      </c>
      <c r="EM77" s="477">
        <f t="shared" si="30"/>
        <v>39</v>
      </c>
      <c r="EN77" s="477">
        <f t="shared" si="30"/>
        <v>39</v>
      </c>
      <c r="EO77" s="477">
        <f t="shared" si="30"/>
        <v>39</v>
      </c>
      <c r="EP77" s="477">
        <f t="shared" si="30"/>
        <v>39</v>
      </c>
      <c r="EQ77" s="477">
        <f t="shared" si="30"/>
        <v>39</v>
      </c>
      <c r="ER77" s="477">
        <f t="shared" si="30"/>
        <v>39</v>
      </c>
      <c r="ES77" s="477">
        <f t="shared" si="30"/>
        <v>39</v>
      </c>
      <c r="ET77" s="477">
        <f t="shared" si="30"/>
        <v>39</v>
      </c>
      <c r="EU77" s="477">
        <f t="shared" si="30"/>
        <v>39</v>
      </c>
      <c r="EV77" s="477">
        <f t="shared" si="30"/>
        <v>39</v>
      </c>
      <c r="EW77" s="477">
        <f t="shared" si="30"/>
        <v>39</v>
      </c>
      <c r="EX77" s="477">
        <f t="shared" si="30"/>
        <v>39</v>
      </c>
      <c r="EY77" s="477">
        <f t="shared" si="30"/>
        <v>39</v>
      </c>
      <c r="EZ77" s="477">
        <f t="shared" si="30"/>
        <v>39</v>
      </c>
      <c r="FA77" s="477">
        <f t="shared" si="30"/>
        <v>39</v>
      </c>
      <c r="FB77" s="477">
        <f t="shared" si="30"/>
        <v>39</v>
      </c>
      <c r="FC77" s="477">
        <f t="shared" si="30"/>
        <v>39</v>
      </c>
      <c r="FD77" s="477">
        <f t="shared" si="30"/>
        <v>39</v>
      </c>
      <c r="FE77" s="477">
        <f t="shared" si="30"/>
        <v>39</v>
      </c>
      <c r="FF77" s="477">
        <f t="shared" si="30"/>
        <v>40</v>
      </c>
      <c r="FG77" s="477">
        <f t="shared" si="30"/>
        <v>40</v>
      </c>
      <c r="FH77" s="477">
        <f t="shared" si="30"/>
        <v>40</v>
      </c>
      <c r="FI77" s="477">
        <f t="shared" si="30"/>
        <v>40</v>
      </c>
      <c r="FJ77" s="477">
        <f t="shared" si="30"/>
        <v>40</v>
      </c>
      <c r="FK77" s="477">
        <f t="shared" si="30"/>
        <v>40</v>
      </c>
      <c r="FL77" s="477">
        <f t="shared" si="30"/>
        <v>41</v>
      </c>
      <c r="FM77" s="477">
        <f t="shared" si="30"/>
        <v>41</v>
      </c>
      <c r="FN77" s="477">
        <f t="shared" si="30"/>
        <v>41</v>
      </c>
      <c r="FO77" s="477">
        <f t="shared" si="30"/>
        <v>42</v>
      </c>
      <c r="FP77" s="477">
        <f t="shared" si="30"/>
        <v>43</v>
      </c>
      <c r="FQ77" s="477">
        <f t="shared" si="30"/>
        <v>43</v>
      </c>
      <c r="FR77" s="477">
        <f t="shared" si="30"/>
        <v>44</v>
      </c>
      <c r="FS77" s="477">
        <f t="shared" si="30"/>
        <v>44</v>
      </c>
      <c r="FT77" s="477">
        <f t="shared" si="30"/>
        <v>44</v>
      </c>
      <c r="FU77" s="477">
        <f t="shared" si="30"/>
        <v>44</v>
      </c>
      <c r="FV77" s="477">
        <f t="shared" si="30"/>
        <v>44</v>
      </c>
      <c r="FW77" s="477">
        <f t="shared" si="30"/>
        <v>44</v>
      </c>
      <c r="FX77" s="477">
        <f t="shared" si="30"/>
        <v>44</v>
      </c>
      <c r="FY77" s="477">
        <f t="shared" si="30"/>
        <v>44</v>
      </c>
      <c r="FZ77" s="477">
        <f t="shared" si="30"/>
        <v>47</v>
      </c>
      <c r="GA77" s="477">
        <f t="shared" si="30"/>
        <v>47</v>
      </c>
      <c r="GB77" s="477">
        <f t="shared" si="30"/>
        <v>47</v>
      </c>
      <c r="GC77" s="477">
        <f t="shared" si="30"/>
        <v>48</v>
      </c>
      <c r="GD77" s="477">
        <f t="shared" si="30"/>
        <v>48</v>
      </c>
      <c r="GE77" s="477">
        <f t="shared" si="30"/>
        <v>49</v>
      </c>
      <c r="GF77" s="477">
        <f t="shared" si="30"/>
        <v>49</v>
      </c>
      <c r="GG77" s="477">
        <f t="shared" si="30"/>
        <v>49</v>
      </c>
      <c r="GH77" s="477">
        <f t="shared" si="30"/>
        <v>49</v>
      </c>
      <c r="GI77" s="477">
        <f t="shared" si="30"/>
        <v>50</v>
      </c>
      <c r="GJ77" s="477">
        <f t="shared" si="30"/>
        <v>50</v>
      </c>
      <c r="GK77" s="477">
        <f t="shared" si="30"/>
        <v>50</v>
      </c>
      <c r="GL77" s="477">
        <f t="shared" si="30"/>
        <v>50</v>
      </c>
      <c r="GM77" s="477">
        <f t="shared" si="30"/>
        <v>50</v>
      </c>
      <c r="GN77" s="477">
        <f t="shared" si="30"/>
        <v>50</v>
      </c>
      <c r="GO77" s="477">
        <f t="shared" si="30"/>
        <v>51</v>
      </c>
      <c r="GP77" s="477">
        <f t="shared" si="30"/>
        <v>52</v>
      </c>
      <c r="GQ77" s="477">
        <f t="shared" si="30"/>
        <v>52</v>
      </c>
      <c r="GR77" s="477">
        <f t="shared" si="30"/>
        <v>52</v>
      </c>
      <c r="GS77" s="477">
        <f t="shared" si="30"/>
        <v>54</v>
      </c>
      <c r="GT77" s="477">
        <f t="shared" si="30"/>
        <v>54</v>
      </c>
      <c r="GU77" s="477">
        <f t="shared" si="30"/>
        <v>54</v>
      </c>
      <c r="GV77" s="477">
        <f t="shared" si="30"/>
        <v>55</v>
      </c>
      <c r="GW77" s="477">
        <f t="shared" si="30"/>
        <v>58</v>
      </c>
      <c r="GX77" s="477">
        <f t="shared" si="30"/>
        <v>59</v>
      </c>
      <c r="GY77" s="477">
        <f t="shared" si="30"/>
        <v>61</v>
      </c>
      <c r="GZ77" s="477">
        <f t="shared" si="30"/>
        <v>65</v>
      </c>
      <c r="HA77" s="477">
        <f t="shared" si="30"/>
        <v>67</v>
      </c>
      <c r="HB77" s="477">
        <f t="shared" si="30"/>
        <v>73</v>
      </c>
      <c r="HC77" s="477">
        <f t="shared" si="30"/>
        <v>80</v>
      </c>
      <c r="HD77" s="477">
        <f t="shared" si="30"/>
        <v>82</v>
      </c>
      <c r="HE77" s="477">
        <f t="shared" si="30"/>
        <v>83</v>
      </c>
      <c r="HF77" s="477">
        <f t="shared" si="30"/>
        <v>86</v>
      </c>
      <c r="HG77" s="477">
        <f t="shared" si="30"/>
        <v>88</v>
      </c>
      <c r="HH77" s="477">
        <f t="shared" si="30"/>
        <v>92</v>
      </c>
      <c r="HI77" s="477">
        <f t="shared" si="30"/>
        <v>97</v>
      </c>
      <c r="HJ77" s="477">
        <f t="shared" si="30"/>
        <v>105</v>
      </c>
      <c r="HK77" s="477">
        <f t="shared" si="30"/>
        <v>112</v>
      </c>
      <c r="HL77" s="477">
        <f t="shared" si="30"/>
        <v>113</v>
      </c>
      <c r="HM77" s="477">
        <f t="shared" si="30"/>
        <v>118</v>
      </c>
      <c r="HN77" s="477">
        <f t="shared" si="30"/>
        <v>121</v>
      </c>
      <c r="HO77" s="477">
        <f t="shared" si="30"/>
        <v>124</v>
      </c>
      <c r="HP77" s="477">
        <f t="shared" si="30"/>
        <v>126</v>
      </c>
      <c r="HQ77" s="477">
        <f t="shared" si="30"/>
        <v>131</v>
      </c>
      <c r="HR77" s="477">
        <f t="shared" si="30"/>
        <v>142</v>
      </c>
      <c r="HS77" s="412"/>
      <c r="HT77" s="412"/>
      <c r="HU77" s="412"/>
      <c r="HV77" s="412"/>
      <c r="HW77" s="412"/>
      <c r="HX77" s="412"/>
      <c r="HY77" s="412"/>
      <c r="HZ77" s="412"/>
      <c r="IA77" s="412"/>
      <c r="IB77" s="412"/>
      <c r="IC77" s="412"/>
    </row>
    <row r="78">
      <c r="A78" s="474" t="s">
        <v>87</v>
      </c>
      <c r="B78" s="475">
        <v>0.0</v>
      </c>
      <c r="C78" s="475">
        <v>0.0</v>
      </c>
      <c r="D78" s="475">
        <v>0.0</v>
      </c>
      <c r="E78" s="475">
        <v>0.0</v>
      </c>
      <c r="F78" s="475">
        <v>0.0</v>
      </c>
      <c r="G78" s="475">
        <v>0.0</v>
      </c>
      <c r="H78" s="475">
        <v>0.0</v>
      </c>
      <c r="I78" s="475">
        <v>0.0</v>
      </c>
      <c r="J78" s="475">
        <v>0.0</v>
      </c>
      <c r="K78" s="476">
        <f t="shared" ref="K78:HR78" si="31">J78+K58</f>
        <v>1</v>
      </c>
      <c r="L78" s="477">
        <f t="shared" si="31"/>
        <v>1</v>
      </c>
      <c r="M78" s="477">
        <f t="shared" si="31"/>
        <v>1</v>
      </c>
      <c r="N78" s="477">
        <f t="shared" si="31"/>
        <v>1</v>
      </c>
      <c r="O78" s="477">
        <f t="shared" si="31"/>
        <v>2</v>
      </c>
      <c r="P78" s="477">
        <f t="shared" si="31"/>
        <v>2</v>
      </c>
      <c r="Q78" s="477">
        <f t="shared" si="31"/>
        <v>2</v>
      </c>
      <c r="R78" s="477">
        <f t="shared" si="31"/>
        <v>2</v>
      </c>
      <c r="S78" s="477">
        <f t="shared" si="31"/>
        <v>2</v>
      </c>
      <c r="T78" s="477">
        <f t="shared" si="31"/>
        <v>2</v>
      </c>
      <c r="U78" s="477">
        <f t="shared" si="31"/>
        <v>2</v>
      </c>
      <c r="V78" s="477">
        <f t="shared" si="31"/>
        <v>2</v>
      </c>
      <c r="W78" s="477">
        <f t="shared" si="31"/>
        <v>4</v>
      </c>
      <c r="X78" s="477">
        <f t="shared" si="31"/>
        <v>4</v>
      </c>
      <c r="Y78" s="477">
        <f t="shared" si="31"/>
        <v>4</v>
      </c>
      <c r="Z78" s="477">
        <f t="shared" si="31"/>
        <v>4</v>
      </c>
      <c r="AA78" s="477">
        <f t="shared" si="31"/>
        <v>4</v>
      </c>
      <c r="AB78" s="477">
        <f t="shared" si="31"/>
        <v>4</v>
      </c>
      <c r="AC78" s="477">
        <f t="shared" si="31"/>
        <v>4</v>
      </c>
      <c r="AD78" s="477">
        <f t="shared" si="31"/>
        <v>4</v>
      </c>
      <c r="AE78" s="477">
        <f t="shared" si="31"/>
        <v>6</v>
      </c>
      <c r="AF78" s="477">
        <f t="shared" si="31"/>
        <v>6</v>
      </c>
      <c r="AG78" s="477">
        <f t="shared" si="31"/>
        <v>6</v>
      </c>
      <c r="AH78" s="477">
        <f t="shared" si="31"/>
        <v>10</v>
      </c>
      <c r="AI78" s="477">
        <f t="shared" si="31"/>
        <v>13</v>
      </c>
      <c r="AJ78" s="477">
        <f t="shared" si="31"/>
        <v>14</v>
      </c>
      <c r="AK78" s="477">
        <f t="shared" si="31"/>
        <v>15</v>
      </c>
      <c r="AL78" s="477">
        <f t="shared" si="31"/>
        <v>18</v>
      </c>
      <c r="AM78" s="477">
        <f t="shared" si="31"/>
        <v>20</v>
      </c>
      <c r="AN78" s="477">
        <f t="shared" si="31"/>
        <v>22</v>
      </c>
      <c r="AO78" s="477">
        <f t="shared" si="31"/>
        <v>23</v>
      </c>
      <c r="AP78" s="477">
        <f t="shared" si="31"/>
        <v>24</v>
      </c>
      <c r="AQ78" s="477">
        <f t="shared" si="31"/>
        <v>25</v>
      </c>
      <c r="AR78" s="477">
        <f t="shared" si="31"/>
        <v>25</v>
      </c>
      <c r="AS78" s="477">
        <f t="shared" si="31"/>
        <v>28</v>
      </c>
      <c r="AT78" s="477">
        <f t="shared" si="31"/>
        <v>30</v>
      </c>
      <c r="AU78" s="477">
        <f t="shared" si="31"/>
        <v>30</v>
      </c>
      <c r="AV78" s="477">
        <f t="shared" si="31"/>
        <v>30</v>
      </c>
      <c r="AW78" s="477">
        <f t="shared" si="31"/>
        <v>33</v>
      </c>
      <c r="AX78" s="477">
        <f t="shared" si="31"/>
        <v>33</v>
      </c>
      <c r="AY78" s="477">
        <f t="shared" si="31"/>
        <v>36</v>
      </c>
      <c r="AZ78" s="477">
        <f t="shared" si="31"/>
        <v>36</v>
      </c>
      <c r="BA78" s="477">
        <f t="shared" si="31"/>
        <v>37</v>
      </c>
      <c r="BB78" s="477">
        <f t="shared" si="31"/>
        <v>40</v>
      </c>
      <c r="BC78" s="477">
        <f t="shared" si="31"/>
        <v>41</v>
      </c>
      <c r="BD78" s="477">
        <f t="shared" si="31"/>
        <v>41</v>
      </c>
      <c r="BE78" s="477">
        <f t="shared" si="31"/>
        <v>44</v>
      </c>
      <c r="BF78" s="477">
        <f t="shared" si="31"/>
        <v>47</v>
      </c>
      <c r="BG78" s="477">
        <f t="shared" si="31"/>
        <v>48</v>
      </c>
      <c r="BH78" s="477">
        <f t="shared" si="31"/>
        <v>48</v>
      </c>
      <c r="BI78" s="477">
        <f t="shared" si="31"/>
        <v>49</v>
      </c>
      <c r="BJ78" s="477">
        <f t="shared" si="31"/>
        <v>52</v>
      </c>
      <c r="BK78" s="477">
        <f t="shared" si="31"/>
        <v>53</v>
      </c>
      <c r="BL78" s="477">
        <f t="shared" si="31"/>
        <v>57</v>
      </c>
      <c r="BM78" s="477">
        <f t="shared" si="31"/>
        <v>57</v>
      </c>
      <c r="BN78" s="477">
        <f t="shared" si="31"/>
        <v>59</v>
      </c>
      <c r="BO78" s="477">
        <f t="shared" si="31"/>
        <v>66</v>
      </c>
      <c r="BP78" s="477">
        <f t="shared" si="31"/>
        <v>67</v>
      </c>
      <c r="BQ78" s="477">
        <f t="shared" si="31"/>
        <v>67</v>
      </c>
      <c r="BR78" s="477">
        <f t="shared" si="31"/>
        <v>72</v>
      </c>
      <c r="BS78" s="477">
        <f t="shared" si="31"/>
        <v>78</v>
      </c>
      <c r="BT78" s="477">
        <f t="shared" si="31"/>
        <v>79</v>
      </c>
      <c r="BU78" s="477">
        <f t="shared" si="31"/>
        <v>82</v>
      </c>
      <c r="BV78" s="477">
        <f t="shared" si="31"/>
        <v>89</v>
      </c>
      <c r="BW78" s="477">
        <f t="shared" si="31"/>
        <v>89</v>
      </c>
      <c r="BX78" s="477">
        <f t="shared" si="31"/>
        <v>89</v>
      </c>
      <c r="BY78" s="477">
        <f t="shared" si="31"/>
        <v>91</v>
      </c>
      <c r="BZ78" s="477">
        <f t="shared" si="31"/>
        <v>93</v>
      </c>
      <c r="CA78" s="477">
        <f t="shared" si="31"/>
        <v>94</v>
      </c>
      <c r="CB78" s="477">
        <f t="shared" si="31"/>
        <v>94</v>
      </c>
      <c r="CC78" s="477">
        <f t="shared" si="31"/>
        <v>96</v>
      </c>
      <c r="CD78" s="477">
        <f t="shared" si="31"/>
        <v>96</v>
      </c>
      <c r="CE78" s="477">
        <f t="shared" si="31"/>
        <v>96</v>
      </c>
      <c r="CF78" s="477">
        <f t="shared" si="31"/>
        <v>98</v>
      </c>
      <c r="CG78" s="477">
        <f t="shared" si="31"/>
        <v>101</v>
      </c>
      <c r="CH78" s="477">
        <f t="shared" si="31"/>
        <v>101</v>
      </c>
      <c r="CI78" s="477">
        <f t="shared" si="31"/>
        <v>102</v>
      </c>
      <c r="CJ78" s="477">
        <f t="shared" si="31"/>
        <v>102</v>
      </c>
      <c r="CK78" s="477">
        <f t="shared" si="31"/>
        <v>104</v>
      </c>
      <c r="CL78" s="477">
        <f t="shared" si="31"/>
        <v>104</v>
      </c>
      <c r="CM78" s="477">
        <f t="shared" si="31"/>
        <v>105</v>
      </c>
      <c r="CN78" s="477">
        <f t="shared" si="31"/>
        <v>105</v>
      </c>
      <c r="CO78" s="477">
        <f t="shared" si="31"/>
        <v>112</v>
      </c>
      <c r="CP78" s="477">
        <f t="shared" si="31"/>
        <v>112</v>
      </c>
      <c r="CQ78" s="477">
        <f t="shared" si="31"/>
        <v>117</v>
      </c>
      <c r="CR78" s="477">
        <f t="shared" si="31"/>
        <v>117</v>
      </c>
      <c r="CS78" s="477">
        <f t="shared" si="31"/>
        <v>117</v>
      </c>
      <c r="CT78" s="477">
        <f t="shared" si="31"/>
        <v>120</v>
      </c>
      <c r="CU78" s="477">
        <f t="shared" si="31"/>
        <v>122</v>
      </c>
      <c r="CV78" s="477">
        <f t="shared" si="31"/>
        <v>124</v>
      </c>
      <c r="CW78" s="477">
        <f t="shared" si="31"/>
        <v>124</v>
      </c>
      <c r="CX78" s="477">
        <f t="shared" si="31"/>
        <v>124</v>
      </c>
      <c r="CY78" s="477">
        <f t="shared" si="31"/>
        <v>125</v>
      </c>
      <c r="CZ78" s="477">
        <f t="shared" si="31"/>
        <v>125</v>
      </c>
      <c r="DA78" s="477">
        <f t="shared" si="31"/>
        <v>126</v>
      </c>
      <c r="DB78" s="477">
        <f t="shared" si="31"/>
        <v>129</v>
      </c>
      <c r="DC78" s="477">
        <f t="shared" si="31"/>
        <v>129</v>
      </c>
      <c r="DD78" s="477">
        <f t="shared" si="31"/>
        <v>133</v>
      </c>
      <c r="DE78" s="477">
        <f t="shared" si="31"/>
        <v>135</v>
      </c>
      <c r="DF78" s="477">
        <f t="shared" si="31"/>
        <v>136</v>
      </c>
      <c r="DG78" s="477">
        <f t="shared" si="31"/>
        <v>136</v>
      </c>
      <c r="DH78" s="477">
        <f t="shared" si="31"/>
        <v>136</v>
      </c>
      <c r="DI78" s="477">
        <f t="shared" si="31"/>
        <v>137</v>
      </c>
      <c r="DJ78" s="477">
        <f t="shared" si="31"/>
        <v>137</v>
      </c>
      <c r="DK78" s="477">
        <f t="shared" si="31"/>
        <v>138</v>
      </c>
      <c r="DL78" s="477">
        <f t="shared" si="31"/>
        <v>139</v>
      </c>
      <c r="DM78" s="477">
        <f t="shared" si="31"/>
        <v>139</v>
      </c>
      <c r="DN78" s="477">
        <f t="shared" si="31"/>
        <v>139</v>
      </c>
      <c r="DO78" s="477">
        <f t="shared" si="31"/>
        <v>139</v>
      </c>
      <c r="DP78" s="477">
        <f t="shared" si="31"/>
        <v>143</v>
      </c>
      <c r="DQ78" s="477">
        <f t="shared" si="31"/>
        <v>143</v>
      </c>
      <c r="DR78" s="477">
        <f t="shared" si="31"/>
        <v>149</v>
      </c>
      <c r="DS78" s="477">
        <f t="shared" si="31"/>
        <v>149</v>
      </c>
      <c r="DT78" s="477">
        <f t="shared" si="31"/>
        <v>149</v>
      </c>
      <c r="DU78" s="477">
        <f t="shared" si="31"/>
        <v>149</v>
      </c>
      <c r="DV78" s="477">
        <f t="shared" si="31"/>
        <v>149</v>
      </c>
      <c r="DW78" s="477">
        <f t="shared" si="31"/>
        <v>149</v>
      </c>
      <c r="DX78" s="477">
        <f t="shared" si="31"/>
        <v>150</v>
      </c>
      <c r="DY78" s="477">
        <f t="shared" si="31"/>
        <v>150</v>
      </c>
      <c r="DZ78" s="477">
        <f t="shared" si="31"/>
        <v>150</v>
      </c>
      <c r="EA78" s="477">
        <f t="shared" si="31"/>
        <v>150</v>
      </c>
      <c r="EB78" s="477">
        <f t="shared" si="31"/>
        <v>150</v>
      </c>
      <c r="EC78" s="477">
        <f t="shared" si="31"/>
        <v>150</v>
      </c>
      <c r="ED78" s="477">
        <f t="shared" si="31"/>
        <v>151</v>
      </c>
      <c r="EE78" s="477">
        <f t="shared" si="31"/>
        <v>152</v>
      </c>
      <c r="EF78" s="477">
        <f t="shared" si="31"/>
        <v>152</v>
      </c>
      <c r="EG78" s="477">
        <f t="shared" si="31"/>
        <v>152</v>
      </c>
      <c r="EH78" s="477">
        <f t="shared" si="31"/>
        <v>152</v>
      </c>
      <c r="EI78" s="477">
        <f t="shared" si="31"/>
        <v>152</v>
      </c>
      <c r="EJ78" s="477">
        <f t="shared" si="31"/>
        <v>152</v>
      </c>
      <c r="EK78" s="477">
        <f t="shared" si="31"/>
        <v>152</v>
      </c>
      <c r="EL78" s="477">
        <f t="shared" si="31"/>
        <v>152</v>
      </c>
      <c r="EM78" s="477">
        <f t="shared" si="31"/>
        <v>152</v>
      </c>
      <c r="EN78" s="477">
        <f t="shared" si="31"/>
        <v>152</v>
      </c>
      <c r="EO78" s="477">
        <f t="shared" si="31"/>
        <v>152</v>
      </c>
      <c r="EP78" s="477">
        <f t="shared" si="31"/>
        <v>153</v>
      </c>
      <c r="EQ78" s="477">
        <f t="shared" si="31"/>
        <v>153</v>
      </c>
      <c r="ER78" s="477">
        <f t="shared" si="31"/>
        <v>153</v>
      </c>
      <c r="ES78" s="477">
        <f t="shared" si="31"/>
        <v>156</v>
      </c>
      <c r="ET78" s="477">
        <f t="shared" si="31"/>
        <v>156</v>
      </c>
      <c r="EU78" s="477">
        <f t="shared" si="31"/>
        <v>156</v>
      </c>
      <c r="EV78" s="477">
        <f t="shared" si="31"/>
        <v>156</v>
      </c>
      <c r="EW78" s="477">
        <f t="shared" si="31"/>
        <v>158</v>
      </c>
      <c r="EX78" s="477">
        <f t="shared" si="31"/>
        <v>158</v>
      </c>
      <c r="EY78" s="477">
        <f t="shared" si="31"/>
        <v>158</v>
      </c>
      <c r="EZ78" s="477">
        <f t="shared" si="31"/>
        <v>159</v>
      </c>
      <c r="FA78" s="477">
        <f t="shared" si="31"/>
        <v>160</v>
      </c>
      <c r="FB78" s="477">
        <f t="shared" si="31"/>
        <v>161</v>
      </c>
      <c r="FC78" s="477">
        <f t="shared" si="31"/>
        <v>162</v>
      </c>
      <c r="FD78" s="477">
        <f t="shared" si="31"/>
        <v>162</v>
      </c>
      <c r="FE78" s="477">
        <f t="shared" si="31"/>
        <v>162</v>
      </c>
      <c r="FF78" s="477">
        <f t="shared" si="31"/>
        <v>163</v>
      </c>
      <c r="FG78" s="477">
        <f t="shared" si="31"/>
        <v>163</v>
      </c>
      <c r="FH78" s="477">
        <f t="shared" si="31"/>
        <v>163</v>
      </c>
      <c r="FI78" s="477">
        <f t="shared" si="31"/>
        <v>164</v>
      </c>
      <c r="FJ78" s="477">
        <f t="shared" si="31"/>
        <v>164</v>
      </c>
      <c r="FK78" s="477">
        <f t="shared" si="31"/>
        <v>164</v>
      </c>
      <c r="FL78" s="477">
        <f t="shared" si="31"/>
        <v>164</v>
      </c>
      <c r="FM78" s="477">
        <f t="shared" si="31"/>
        <v>164</v>
      </c>
      <c r="FN78" s="477">
        <f t="shared" si="31"/>
        <v>164</v>
      </c>
      <c r="FO78" s="477">
        <f t="shared" si="31"/>
        <v>165</v>
      </c>
      <c r="FP78" s="477">
        <f t="shared" si="31"/>
        <v>166</v>
      </c>
      <c r="FQ78" s="477">
        <f t="shared" si="31"/>
        <v>166</v>
      </c>
      <c r="FR78" s="477">
        <f t="shared" si="31"/>
        <v>166</v>
      </c>
      <c r="FS78" s="477">
        <f t="shared" si="31"/>
        <v>166</v>
      </c>
      <c r="FT78" s="477">
        <f t="shared" si="31"/>
        <v>167</v>
      </c>
      <c r="FU78" s="477">
        <f t="shared" si="31"/>
        <v>169</v>
      </c>
      <c r="FV78" s="477">
        <f t="shared" si="31"/>
        <v>171</v>
      </c>
      <c r="FW78" s="477">
        <f t="shared" si="31"/>
        <v>171</v>
      </c>
      <c r="FX78" s="477">
        <f t="shared" si="31"/>
        <v>171</v>
      </c>
      <c r="FY78" s="477">
        <f t="shared" si="31"/>
        <v>171</v>
      </c>
      <c r="FZ78" s="477">
        <f t="shared" si="31"/>
        <v>171</v>
      </c>
      <c r="GA78" s="477">
        <f t="shared" si="31"/>
        <v>173</v>
      </c>
      <c r="GB78" s="477">
        <f t="shared" si="31"/>
        <v>173</v>
      </c>
      <c r="GC78" s="477">
        <f t="shared" si="31"/>
        <v>173</v>
      </c>
      <c r="GD78" s="477">
        <f t="shared" si="31"/>
        <v>173</v>
      </c>
      <c r="GE78" s="477">
        <f t="shared" si="31"/>
        <v>173</v>
      </c>
      <c r="GF78" s="477">
        <f t="shared" si="31"/>
        <v>173</v>
      </c>
      <c r="GG78" s="477">
        <f t="shared" si="31"/>
        <v>173</v>
      </c>
      <c r="GH78" s="477">
        <f t="shared" si="31"/>
        <v>173</v>
      </c>
      <c r="GI78" s="477">
        <f t="shared" si="31"/>
        <v>173</v>
      </c>
      <c r="GJ78" s="477">
        <f t="shared" si="31"/>
        <v>174</v>
      </c>
      <c r="GK78" s="477">
        <f t="shared" si="31"/>
        <v>174</v>
      </c>
      <c r="GL78" s="477">
        <f t="shared" si="31"/>
        <v>176</v>
      </c>
      <c r="GM78" s="477">
        <f t="shared" si="31"/>
        <v>176</v>
      </c>
      <c r="GN78" s="477">
        <f t="shared" si="31"/>
        <v>177</v>
      </c>
      <c r="GO78" s="477">
        <f t="shared" si="31"/>
        <v>177</v>
      </c>
      <c r="GP78" s="477">
        <f t="shared" si="31"/>
        <v>177</v>
      </c>
      <c r="GQ78" s="477">
        <f t="shared" si="31"/>
        <v>177</v>
      </c>
      <c r="GR78" s="477">
        <f t="shared" si="31"/>
        <v>178</v>
      </c>
      <c r="GS78" s="477">
        <f t="shared" si="31"/>
        <v>178</v>
      </c>
      <c r="GT78" s="477">
        <f t="shared" si="31"/>
        <v>178</v>
      </c>
      <c r="GU78" s="477">
        <f t="shared" si="31"/>
        <v>178</v>
      </c>
      <c r="GV78" s="477">
        <f t="shared" si="31"/>
        <v>178</v>
      </c>
      <c r="GW78" s="477">
        <f t="shared" si="31"/>
        <v>178</v>
      </c>
      <c r="GX78" s="477">
        <f t="shared" si="31"/>
        <v>178</v>
      </c>
      <c r="GY78" s="477">
        <f t="shared" si="31"/>
        <v>178</v>
      </c>
      <c r="GZ78" s="477">
        <f t="shared" si="31"/>
        <v>181</v>
      </c>
      <c r="HA78" s="477">
        <f t="shared" si="31"/>
        <v>181</v>
      </c>
      <c r="HB78" s="477">
        <f t="shared" si="31"/>
        <v>181</v>
      </c>
      <c r="HC78" s="477">
        <f t="shared" si="31"/>
        <v>182</v>
      </c>
      <c r="HD78" s="477">
        <f t="shared" si="31"/>
        <v>185</v>
      </c>
      <c r="HE78" s="477">
        <f t="shared" si="31"/>
        <v>186</v>
      </c>
      <c r="HF78" s="477">
        <f t="shared" si="31"/>
        <v>187</v>
      </c>
      <c r="HG78" s="477">
        <f t="shared" si="31"/>
        <v>189</v>
      </c>
      <c r="HH78" s="477">
        <f t="shared" si="31"/>
        <v>189</v>
      </c>
      <c r="HI78" s="477">
        <f t="shared" si="31"/>
        <v>189</v>
      </c>
      <c r="HJ78" s="477">
        <f t="shared" si="31"/>
        <v>189</v>
      </c>
      <c r="HK78" s="477">
        <f t="shared" si="31"/>
        <v>190</v>
      </c>
      <c r="HL78" s="477">
        <f t="shared" si="31"/>
        <v>197</v>
      </c>
      <c r="HM78" s="477">
        <f t="shared" si="31"/>
        <v>200</v>
      </c>
      <c r="HN78" s="477">
        <f t="shared" si="31"/>
        <v>201</v>
      </c>
      <c r="HO78" s="477">
        <f t="shared" si="31"/>
        <v>201</v>
      </c>
      <c r="HP78" s="477">
        <f t="shared" si="31"/>
        <v>201</v>
      </c>
      <c r="HQ78" s="477">
        <f t="shared" si="31"/>
        <v>204</v>
      </c>
      <c r="HR78" s="477">
        <f t="shared" si="31"/>
        <v>204</v>
      </c>
      <c r="HS78" s="412"/>
      <c r="HT78" s="412"/>
      <c r="HU78" s="412"/>
      <c r="HV78" s="412"/>
      <c r="HW78" s="412"/>
      <c r="HX78" s="412"/>
      <c r="HY78" s="412"/>
      <c r="HZ78" s="412"/>
      <c r="IA78" s="412"/>
      <c r="IB78" s="412"/>
      <c r="IC78" s="412"/>
    </row>
    <row r="79">
      <c r="A79" s="474" t="s">
        <v>88</v>
      </c>
      <c r="B79" s="475">
        <v>0.0</v>
      </c>
      <c r="C79" s="475">
        <v>0.0</v>
      </c>
      <c r="D79" s="475">
        <v>0.0</v>
      </c>
      <c r="E79" s="475">
        <v>0.0</v>
      </c>
      <c r="F79" s="475">
        <v>0.0</v>
      </c>
      <c r="G79" s="475">
        <v>0.0</v>
      </c>
      <c r="H79" s="475">
        <v>0.0</v>
      </c>
      <c r="I79" s="475">
        <v>0.0</v>
      </c>
      <c r="J79" s="475">
        <v>0.0</v>
      </c>
      <c r="K79" s="475">
        <v>0.0</v>
      </c>
      <c r="L79" s="475">
        <v>0.0</v>
      </c>
      <c r="M79" s="475">
        <v>0.0</v>
      </c>
      <c r="N79" s="476">
        <f t="shared" ref="N79:HR79" si="32">M79+N59</f>
        <v>1</v>
      </c>
      <c r="O79" s="477">
        <f t="shared" si="32"/>
        <v>1</v>
      </c>
      <c r="P79" s="477">
        <f t="shared" si="32"/>
        <v>1</v>
      </c>
      <c r="Q79" s="477">
        <f t="shared" si="32"/>
        <v>1</v>
      </c>
      <c r="R79" s="477">
        <f t="shared" si="32"/>
        <v>1</v>
      </c>
      <c r="S79" s="477">
        <f t="shared" si="32"/>
        <v>1</v>
      </c>
      <c r="T79" s="477">
        <f t="shared" si="32"/>
        <v>1</v>
      </c>
      <c r="U79" s="477">
        <f t="shared" si="32"/>
        <v>1</v>
      </c>
      <c r="V79" s="477">
        <f t="shared" si="32"/>
        <v>1</v>
      </c>
      <c r="W79" s="477">
        <f t="shared" si="32"/>
        <v>1</v>
      </c>
      <c r="X79" s="477">
        <f t="shared" si="32"/>
        <v>1</v>
      </c>
      <c r="Y79" s="477">
        <f t="shared" si="32"/>
        <v>1</v>
      </c>
      <c r="Z79" s="477">
        <f t="shared" si="32"/>
        <v>1</v>
      </c>
      <c r="AA79" s="477">
        <f t="shared" si="32"/>
        <v>1</v>
      </c>
      <c r="AB79" s="477">
        <f t="shared" si="32"/>
        <v>3</v>
      </c>
      <c r="AC79" s="477">
        <f t="shared" si="32"/>
        <v>3</v>
      </c>
      <c r="AD79" s="477">
        <f t="shared" si="32"/>
        <v>3</v>
      </c>
      <c r="AE79" s="477">
        <f t="shared" si="32"/>
        <v>4</v>
      </c>
      <c r="AF79" s="477">
        <f t="shared" si="32"/>
        <v>4</v>
      </c>
      <c r="AG79" s="477">
        <f t="shared" si="32"/>
        <v>4</v>
      </c>
      <c r="AH79" s="477">
        <f t="shared" si="32"/>
        <v>5</v>
      </c>
      <c r="AI79" s="477">
        <f t="shared" si="32"/>
        <v>6</v>
      </c>
      <c r="AJ79" s="477">
        <f t="shared" si="32"/>
        <v>7</v>
      </c>
      <c r="AK79" s="477">
        <f t="shared" si="32"/>
        <v>9</v>
      </c>
      <c r="AL79" s="477">
        <f t="shared" si="32"/>
        <v>10</v>
      </c>
      <c r="AM79" s="477">
        <f t="shared" si="32"/>
        <v>10</v>
      </c>
      <c r="AN79" s="477">
        <f t="shared" si="32"/>
        <v>11</v>
      </c>
      <c r="AO79" s="477">
        <f t="shared" si="32"/>
        <v>11</v>
      </c>
      <c r="AP79" s="477">
        <f t="shared" si="32"/>
        <v>13</v>
      </c>
      <c r="AQ79" s="477">
        <f t="shared" si="32"/>
        <v>13</v>
      </c>
      <c r="AR79" s="477">
        <f t="shared" si="32"/>
        <v>14</v>
      </c>
      <c r="AS79" s="477">
        <f t="shared" si="32"/>
        <v>15</v>
      </c>
      <c r="AT79" s="477">
        <f t="shared" si="32"/>
        <v>15</v>
      </c>
      <c r="AU79" s="477">
        <f t="shared" si="32"/>
        <v>15</v>
      </c>
      <c r="AV79" s="477">
        <f t="shared" si="32"/>
        <v>16</v>
      </c>
      <c r="AW79" s="477">
        <f t="shared" si="32"/>
        <v>16</v>
      </c>
      <c r="AX79" s="477">
        <f t="shared" si="32"/>
        <v>16</v>
      </c>
      <c r="AY79" s="477">
        <f t="shared" si="32"/>
        <v>16</v>
      </c>
      <c r="AZ79" s="477">
        <f t="shared" si="32"/>
        <v>16</v>
      </c>
      <c r="BA79" s="477">
        <f t="shared" si="32"/>
        <v>16</v>
      </c>
      <c r="BB79" s="477">
        <f t="shared" si="32"/>
        <v>16</v>
      </c>
      <c r="BC79" s="477">
        <f t="shared" si="32"/>
        <v>16</v>
      </c>
      <c r="BD79" s="477">
        <f t="shared" si="32"/>
        <v>18</v>
      </c>
      <c r="BE79" s="477">
        <f t="shared" si="32"/>
        <v>19</v>
      </c>
      <c r="BF79" s="477">
        <f t="shared" si="32"/>
        <v>23</v>
      </c>
      <c r="BG79" s="477">
        <f t="shared" si="32"/>
        <v>23</v>
      </c>
      <c r="BH79" s="477">
        <f t="shared" si="32"/>
        <v>23</v>
      </c>
      <c r="BI79" s="477">
        <f t="shared" si="32"/>
        <v>23</v>
      </c>
      <c r="BJ79" s="477">
        <f t="shared" si="32"/>
        <v>24</v>
      </c>
      <c r="BK79" s="477">
        <f t="shared" si="32"/>
        <v>24</v>
      </c>
      <c r="BL79" s="477">
        <f t="shared" si="32"/>
        <v>24</v>
      </c>
      <c r="BM79" s="477">
        <f t="shared" si="32"/>
        <v>25</v>
      </c>
      <c r="BN79" s="477">
        <f t="shared" si="32"/>
        <v>27</v>
      </c>
      <c r="BO79" s="477">
        <f t="shared" si="32"/>
        <v>27</v>
      </c>
      <c r="BP79" s="477">
        <f t="shared" si="32"/>
        <v>27</v>
      </c>
      <c r="BQ79" s="477">
        <f t="shared" si="32"/>
        <v>28</v>
      </c>
      <c r="BR79" s="477">
        <f t="shared" si="32"/>
        <v>29</v>
      </c>
      <c r="BS79" s="477">
        <f t="shared" si="32"/>
        <v>29</v>
      </c>
      <c r="BT79" s="477">
        <f t="shared" si="32"/>
        <v>29</v>
      </c>
      <c r="BU79" s="477">
        <f t="shared" si="32"/>
        <v>30</v>
      </c>
      <c r="BV79" s="477">
        <f t="shared" si="32"/>
        <v>31</v>
      </c>
      <c r="BW79" s="477">
        <f t="shared" si="32"/>
        <v>31</v>
      </c>
      <c r="BX79" s="477">
        <f t="shared" si="32"/>
        <v>31</v>
      </c>
      <c r="BY79" s="477">
        <f t="shared" si="32"/>
        <v>34</v>
      </c>
      <c r="BZ79" s="477">
        <f t="shared" si="32"/>
        <v>34</v>
      </c>
      <c r="CA79" s="477">
        <f t="shared" si="32"/>
        <v>34</v>
      </c>
      <c r="CB79" s="477">
        <f t="shared" si="32"/>
        <v>34</v>
      </c>
      <c r="CC79" s="477">
        <f t="shared" si="32"/>
        <v>34</v>
      </c>
      <c r="CD79" s="477">
        <f t="shared" si="32"/>
        <v>35</v>
      </c>
      <c r="CE79" s="477">
        <f t="shared" si="32"/>
        <v>35</v>
      </c>
      <c r="CF79" s="477">
        <f t="shared" si="32"/>
        <v>35</v>
      </c>
      <c r="CG79" s="477">
        <f t="shared" si="32"/>
        <v>35</v>
      </c>
      <c r="CH79" s="477">
        <f t="shared" si="32"/>
        <v>35</v>
      </c>
      <c r="CI79" s="477">
        <f t="shared" si="32"/>
        <v>35</v>
      </c>
      <c r="CJ79" s="477">
        <f t="shared" si="32"/>
        <v>35</v>
      </c>
      <c r="CK79" s="477">
        <f t="shared" si="32"/>
        <v>35</v>
      </c>
      <c r="CL79" s="477">
        <f t="shared" si="32"/>
        <v>35</v>
      </c>
      <c r="CM79" s="477">
        <f t="shared" si="32"/>
        <v>35</v>
      </c>
      <c r="CN79" s="477">
        <f t="shared" si="32"/>
        <v>35</v>
      </c>
      <c r="CO79" s="477">
        <f t="shared" si="32"/>
        <v>36</v>
      </c>
      <c r="CP79" s="477">
        <f t="shared" si="32"/>
        <v>36</v>
      </c>
      <c r="CQ79" s="477">
        <f t="shared" si="32"/>
        <v>36</v>
      </c>
      <c r="CR79" s="477">
        <f t="shared" si="32"/>
        <v>37</v>
      </c>
      <c r="CS79" s="477">
        <f t="shared" si="32"/>
        <v>37</v>
      </c>
      <c r="CT79" s="477">
        <f t="shared" si="32"/>
        <v>38</v>
      </c>
      <c r="CU79" s="477">
        <f t="shared" si="32"/>
        <v>38</v>
      </c>
      <c r="CV79" s="477">
        <f t="shared" si="32"/>
        <v>38</v>
      </c>
      <c r="CW79" s="477">
        <f t="shared" si="32"/>
        <v>38</v>
      </c>
      <c r="CX79" s="477">
        <f t="shared" si="32"/>
        <v>38</v>
      </c>
      <c r="CY79" s="477">
        <f t="shared" si="32"/>
        <v>38</v>
      </c>
      <c r="CZ79" s="477">
        <f t="shared" si="32"/>
        <v>40</v>
      </c>
      <c r="DA79" s="477">
        <f t="shared" si="32"/>
        <v>40</v>
      </c>
      <c r="DB79" s="477">
        <f t="shared" si="32"/>
        <v>40</v>
      </c>
      <c r="DC79" s="477">
        <f t="shared" si="32"/>
        <v>40</v>
      </c>
      <c r="DD79" s="477">
        <f t="shared" si="32"/>
        <v>42</v>
      </c>
      <c r="DE79" s="477">
        <f t="shared" si="32"/>
        <v>45</v>
      </c>
      <c r="DF79" s="477">
        <f t="shared" si="32"/>
        <v>46</v>
      </c>
      <c r="DG79" s="477">
        <f t="shared" si="32"/>
        <v>47</v>
      </c>
      <c r="DH79" s="477">
        <f t="shared" si="32"/>
        <v>47</v>
      </c>
      <c r="DI79" s="477">
        <f t="shared" si="32"/>
        <v>48</v>
      </c>
      <c r="DJ79" s="477">
        <f t="shared" si="32"/>
        <v>50</v>
      </c>
      <c r="DK79" s="477">
        <f t="shared" si="32"/>
        <v>50</v>
      </c>
      <c r="DL79" s="477">
        <f t="shared" si="32"/>
        <v>50</v>
      </c>
      <c r="DM79" s="477">
        <f t="shared" si="32"/>
        <v>50</v>
      </c>
      <c r="DN79" s="477">
        <f t="shared" si="32"/>
        <v>50</v>
      </c>
      <c r="DO79" s="477">
        <f t="shared" si="32"/>
        <v>50</v>
      </c>
      <c r="DP79" s="477">
        <f t="shared" si="32"/>
        <v>50</v>
      </c>
      <c r="DQ79" s="477">
        <f t="shared" si="32"/>
        <v>50</v>
      </c>
      <c r="DR79" s="477">
        <f t="shared" si="32"/>
        <v>51</v>
      </c>
      <c r="DS79" s="477">
        <f t="shared" si="32"/>
        <v>51</v>
      </c>
      <c r="DT79" s="477">
        <f t="shared" si="32"/>
        <v>51</v>
      </c>
      <c r="DU79" s="477">
        <f t="shared" si="32"/>
        <v>52</v>
      </c>
      <c r="DV79" s="477">
        <f t="shared" si="32"/>
        <v>55</v>
      </c>
      <c r="DW79" s="477">
        <f t="shared" si="32"/>
        <v>55</v>
      </c>
      <c r="DX79" s="477">
        <f t="shared" si="32"/>
        <v>55</v>
      </c>
      <c r="DY79" s="477">
        <f t="shared" si="32"/>
        <v>55</v>
      </c>
      <c r="DZ79" s="477">
        <f t="shared" si="32"/>
        <v>55</v>
      </c>
      <c r="EA79" s="477">
        <f t="shared" si="32"/>
        <v>55</v>
      </c>
      <c r="EB79" s="477">
        <f t="shared" si="32"/>
        <v>55</v>
      </c>
      <c r="EC79" s="477">
        <f t="shared" si="32"/>
        <v>55</v>
      </c>
      <c r="ED79" s="477">
        <f t="shared" si="32"/>
        <v>55</v>
      </c>
      <c r="EE79" s="477">
        <f t="shared" si="32"/>
        <v>55</v>
      </c>
      <c r="EF79" s="477">
        <f t="shared" si="32"/>
        <v>55</v>
      </c>
      <c r="EG79" s="477">
        <f t="shared" si="32"/>
        <v>55</v>
      </c>
      <c r="EH79" s="477">
        <f t="shared" si="32"/>
        <v>56</v>
      </c>
      <c r="EI79" s="477">
        <f t="shared" si="32"/>
        <v>56</v>
      </c>
      <c r="EJ79" s="477">
        <f t="shared" si="32"/>
        <v>56</v>
      </c>
      <c r="EK79" s="477">
        <f t="shared" si="32"/>
        <v>56</v>
      </c>
      <c r="EL79" s="477">
        <f t="shared" si="32"/>
        <v>56</v>
      </c>
      <c r="EM79" s="477">
        <f t="shared" si="32"/>
        <v>57</v>
      </c>
      <c r="EN79" s="477">
        <f t="shared" si="32"/>
        <v>57</v>
      </c>
      <c r="EO79" s="477">
        <f t="shared" si="32"/>
        <v>57</v>
      </c>
      <c r="EP79" s="477">
        <f t="shared" si="32"/>
        <v>58</v>
      </c>
      <c r="EQ79" s="477">
        <f t="shared" si="32"/>
        <v>59</v>
      </c>
      <c r="ER79" s="477">
        <f t="shared" si="32"/>
        <v>59</v>
      </c>
      <c r="ES79" s="477">
        <f t="shared" si="32"/>
        <v>60</v>
      </c>
      <c r="ET79" s="477">
        <f t="shared" si="32"/>
        <v>60</v>
      </c>
      <c r="EU79" s="477">
        <f t="shared" si="32"/>
        <v>60</v>
      </c>
      <c r="EV79" s="477">
        <f t="shared" si="32"/>
        <v>60</v>
      </c>
      <c r="EW79" s="477">
        <f t="shared" si="32"/>
        <v>60</v>
      </c>
      <c r="EX79" s="477">
        <f t="shared" si="32"/>
        <v>60</v>
      </c>
      <c r="EY79" s="477">
        <f t="shared" si="32"/>
        <v>62</v>
      </c>
      <c r="EZ79" s="477">
        <f t="shared" si="32"/>
        <v>63</v>
      </c>
      <c r="FA79" s="477">
        <f t="shared" si="32"/>
        <v>67</v>
      </c>
      <c r="FB79" s="477">
        <f t="shared" si="32"/>
        <v>68</v>
      </c>
      <c r="FC79" s="477">
        <f t="shared" si="32"/>
        <v>69</v>
      </c>
      <c r="FD79" s="477">
        <f t="shared" si="32"/>
        <v>70</v>
      </c>
      <c r="FE79" s="477">
        <f t="shared" si="32"/>
        <v>71</v>
      </c>
      <c r="FF79" s="477">
        <f t="shared" si="32"/>
        <v>72</v>
      </c>
      <c r="FG79" s="477">
        <f t="shared" si="32"/>
        <v>72</v>
      </c>
      <c r="FH79" s="477">
        <f t="shared" si="32"/>
        <v>73</v>
      </c>
      <c r="FI79" s="477">
        <f t="shared" si="32"/>
        <v>74</v>
      </c>
      <c r="FJ79" s="477">
        <f t="shared" si="32"/>
        <v>75</v>
      </c>
      <c r="FK79" s="477">
        <f t="shared" si="32"/>
        <v>75</v>
      </c>
      <c r="FL79" s="477">
        <f t="shared" si="32"/>
        <v>75</v>
      </c>
      <c r="FM79" s="477">
        <f t="shared" si="32"/>
        <v>75</v>
      </c>
      <c r="FN79" s="477">
        <f t="shared" si="32"/>
        <v>76</v>
      </c>
      <c r="FO79" s="477">
        <f t="shared" si="32"/>
        <v>77</v>
      </c>
      <c r="FP79" s="477">
        <f t="shared" si="32"/>
        <v>78</v>
      </c>
      <c r="FQ79" s="477">
        <f t="shared" si="32"/>
        <v>79</v>
      </c>
      <c r="FR79" s="477">
        <f t="shared" si="32"/>
        <v>79</v>
      </c>
      <c r="FS79" s="477">
        <f t="shared" si="32"/>
        <v>79</v>
      </c>
      <c r="FT79" s="477">
        <f t="shared" si="32"/>
        <v>79</v>
      </c>
      <c r="FU79" s="477">
        <f t="shared" si="32"/>
        <v>79</v>
      </c>
      <c r="FV79" s="477">
        <f t="shared" si="32"/>
        <v>81</v>
      </c>
      <c r="FW79" s="477">
        <f t="shared" si="32"/>
        <v>81</v>
      </c>
      <c r="FX79" s="477">
        <f t="shared" si="32"/>
        <v>82</v>
      </c>
      <c r="FY79" s="477">
        <f t="shared" si="32"/>
        <v>82</v>
      </c>
      <c r="FZ79" s="477">
        <f t="shared" si="32"/>
        <v>82</v>
      </c>
      <c r="GA79" s="477">
        <f t="shared" si="32"/>
        <v>82</v>
      </c>
      <c r="GB79" s="477">
        <f t="shared" si="32"/>
        <v>84</v>
      </c>
      <c r="GC79" s="477">
        <f t="shared" si="32"/>
        <v>86</v>
      </c>
      <c r="GD79" s="477">
        <f t="shared" si="32"/>
        <v>86</v>
      </c>
      <c r="GE79" s="477">
        <f t="shared" si="32"/>
        <v>88</v>
      </c>
      <c r="GF79" s="477">
        <f t="shared" si="32"/>
        <v>89</v>
      </c>
      <c r="GG79" s="477">
        <f t="shared" si="32"/>
        <v>90</v>
      </c>
      <c r="GH79" s="477">
        <f t="shared" si="32"/>
        <v>92</v>
      </c>
      <c r="GI79" s="477">
        <f t="shared" si="32"/>
        <v>93</v>
      </c>
      <c r="GJ79" s="477">
        <f t="shared" si="32"/>
        <v>93</v>
      </c>
      <c r="GK79" s="477">
        <f t="shared" si="32"/>
        <v>93</v>
      </c>
      <c r="GL79" s="477">
        <f t="shared" si="32"/>
        <v>94</v>
      </c>
      <c r="GM79" s="477">
        <f t="shared" si="32"/>
        <v>96</v>
      </c>
      <c r="GN79" s="477">
        <f t="shared" si="32"/>
        <v>100</v>
      </c>
      <c r="GO79" s="477">
        <f t="shared" si="32"/>
        <v>101</v>
      </c>
      <c r="GP79" s="477">
        <f t="shared" si="32"/>
        <v>103</v>
      </c>
      <c r="GQ79" s="477">
        <f t="shared" si="32"/>
        <v>104</v>
      </c>
      <c r="GR79" s="477">
        <f t="shared" si="32"/>
        <v>108</v>
      </c>
      <c r="GS79" s="477">
        <f t="shared" si="32"/>
        <v>108</v>
      </c>
      <c r="GT79" s="477">
        <f t="shared" si="32"/>
        <v>111</v>
      </c>
      <c r="GU79" s="477">
        <f t="shared" si="32"/>
        <v>111</v>
      </c>
      <c r="GV79" s="477">
        <f t="shared" si="32"/>
        <v>114</v>
      </c>
      <c r="GW79" s="477">
        <f t="shared" si="32"/>
        <v>116</v>
      </c>
      <c r="GX79" s="477">
        <f t="shared" si="32"/>
        <v>121</v>
      </c>
      <c r="GY79" s="477">
        <f t="shared" si="32"/>
        <v>121</v>
      </c>
      <c r="GZ79" s="477">
        <f t="shared" si="32"/>
        <v>122</v>
      </c>
      <c r="HA79" s="477">
        <f t="shared" si="32"/>
        <v>125</v>
      </c>
      <c r="HB79" s="477">
        <f t="shared" si="32"/>
        <v>125</v>
      </c>
      <c r="HC79" s="477">
        <f t="shared" si="32"/>
        <v>128</v>
      </c>
      <c r="HD79" s="477">
        <f t="shared" si="32"/>
        <v>130</v>
      </c>
      <c r="HE79" s="477">
        <f t="shared" si="32"/>
        <v>134</v>
      </c>
      <c r="HF79" s="477">
        <f t="shared" si="32"/>
        <v>135</v>
      </c>
      <c r="HG79" s="477">
        <f t="shared" si="32"/>
        <v>137</v>
      </c>
      <c r="HH79" s="477">
        <f t="shared" si="32"/>
        <v>140</v>
      </c>
      <c r="HI79" s="477">
        <f t="shared" si="32"/>
        <v>147</v>
      </c>
      <c r="HJ79" s="477">
        <f t="shared" si="32"/>
        <v>154</v>
      </c>
      <c r="HK79" s="477">
        <f t="shared" si="32"/>
        <v>161</v>
      </c>
      <c r="HL79" s="477">
        <f t="shared" si="32"/>
        <v>169</v>
      </c>
      <c r="HM79" s="477">
        <f t="shared" si="32"/>
        <v>169</v>
      </c>
      <c r="HN79" s="477">
        <f t="shared" si="32"/>
        <v>172</v>
      </c>
      <c r="HO79" s="477">
        <f t="shared" si="32"/>
        <v>176</v>
      </c>
      <c r="HP79" s="477">
        <f t="shared" si="32"/>
        <v>184</v>
      </c>
      <c r="HQ79" s="477">
        <f t="shared" si="32"/>
        <v>191</v>
      </c>
      <c r="HR79" s="477">
        <f t="shared" si="32"/>
        <v>205</v>
      </c>
      <c r="HS79" s="412"/>
      <c r="HT79" s="412"/>
      <c r="HU79" s="412"/>
      <c r="HV79" s="412"/>
      <c r="HW79" s="412"/>
      <c r="HX79" s="412"/>
      <c r="HY79" s="412"/>
      <c r="HZ79" s="412"/>
      <c r="IA79" s="412"/>
      <c r="IB79" s="412"/>
      <c r="IC79" s="412"/>
    </row>
    <row r="80">
      <c r="A80" s="474" t="s">
        <v>89</v>
      </c>
      <c r="B80" s="475">
        <v>0.0</v>
      </c>
      <c r="C80" s="475">
        <v>0.0</v>
      </c>
      <c r="D80" s="475">
        <v>0.0</v>
      </c>
      <c r="E80" s="475">
        <v>0.0</v>
      </c>
      <c r="F80" s="475">
        <v>0.0</v>
      </c>
      <c r="G80" s="475">
        <v>0.0</v>
      </c>
      <c r="H80" s="475">
        <v>0.0</v>
      </c>
      <c r="I80" s="475">
        <v>0.0</v>
      </c>
      <c r="J80" s="475">
        <v>0.0</v>
      </c>
      <c r="K80" s="475">
        <v>0.0</v>
      </c>
      <c r="L80" s="475">
        <v>0.0</v>
      </c>
      <c r="M80" s="475">
        <v>0.0</v>
      </c>
      <c r="N80" s="475">
        <v>0.0</v>
      </c>
      <c r="O80" s="475">
        <v>0.0</v>
      </c>
      <c r="P80" s="475">
        <v>0.0</v>
      </c>
      <c r="Q80" s="475">
        <v>0.0</v>
      </c>
      <c r="R80" s="475">
        <v>0.0</v>
      </c>
      <c r="S80" s="475">
        <v>0.0</v>
      </c>
      <c r="T80" s="475">
        <v>0.0</v>
      </c>
      <c r="U80" s="475">
        <v>0.0</v>
      </c>
      <c r="V80" s="475">
        <v>0.0</v>
      </c>
      <c r="W80" s="475">
        <v>0.0</v>
      </c>
      <c r="X80" s="475">
        <v>0.0</v>
      </c>
      <c r="Y80" s="475">
        <v>0.0</v>
      </c>
      <c r="Z80" s="475">
        <v>0.0</v>
      </c>
      <c r="AA80" s="475">
        <v>0.0</v>
      </c>
      <c r="AB80" s="475">
        <v>0.0</v>
      </c>
      <c r="AC80" s="475">
        <v>0.0</v>
      </c>
      <c r="AD80" s="475">
        <v>0.0</v>
      </c>
      <c r="AE80" s="475">
        <v>0.0</v>
      </c>
      <c r="AF80" s="476">
        <f t="shared" ref="AF80:HR80" si="33">AE80+AF60</f>
        <v>1</v>
      </c>
      <c r="AG80" s="477">
        <f t="shared" si="33"/>
        <v>1</v>
      </c>
      <c r="AH80" s="477">
        <f t="shared" si="33"/>
        <v>1</v>
      </c>
      <c r="AI80" s="477">
        <f t="shared" si="33"/>
        <v>1</v>
      </c>
      <c r="AJ80" s="477">
        <f t="shared" si="33"/>
        <v>1</v>
      </c>
      <c r="AK80" s="477">
        <f t="shared" si="33"/>
        <v>5</v>
      </c>
      <c r="AL80" s="477">
        <f t="shared" si="33"/>
        <v>6</v>
      </c>
      <c r="AM80" s="477">
        <f t="shared" si="33"/>
        <v>7</v>
      </c>
      <c r="AN80" s="477">
        <f t="shared" si="33"/>
        <v>7</v>
      </c>
      <c r="AO80" s="477">
        <f t="shared" si="33"/>
        <v>7</v>
      </c>
      <c r="AP80" s="477">
        <f t="shared" si="33"/>
        <v>7</v>
      </c>
      <c r="AQ80" s="477">
        <f t="shared" si="33"/>
        <v>9</v>
      </c>
      <c r="AR80" s="477">
        <f t="shared" si="33"/>
        <v>12</v>
      </c>
      <c r="AS80" s="477">
        <f t="shared" si="33"/>
        <v>13</v>
      </c>
      <c r="AT80" s="477">
        <f t="shared" si="33"/>
        <v>13</v>
      </c>
      <c r="AU80" s="477">
        <f t="shared" si="33"/>
        <v>16</v>
      </c>
      <c r="AV80" s="477">
        <f t="shared" si="33"/>
        <v>16</v>
      </c>
      <c r="AW80" s="477">
        <f t="shared" si="33"/>
        <v>17</v>
      </c>
      <c r="AX80" s="477">
        <f t="shared" si="33"/>
        <v>17</v>
      </c>
      <c r="AY80" s="477">
        <f t="shared" si="33"/>
        <v>20</v>
      </c>
      <c r="AZ80" s="477">
        <f t="shared" si="33"/>
        <v>20</v>
      </c>
      <c r="BA80" s="477">
        <f t="shared" si="33"/>
        <v>24</v>
      </c>
      <c r="BB80" s="477">
        <f t="shared" si="33"/>
        <v>26</v>
      </c>
      <c r="BC80" s="477">
        <f t="shared" si="33"/>
        <v>26</v>
      </c>
      <c r="BD80" s="477">
        <f t="shared" si="33"/>
        <v>26</v>
      </c>
      <c r="BE80" s="477">
        <f t="shared" si="33"/>
        <v>27</v>
      </c>
      <c r="BF80" s="477">
        <f t="shared" si="33"/>
        <v>28</v>
      </c>
      <c r="BG80" s="477">
        <f t="shared" si="33"/>
        <v>28</v>
      </c>
      <c r="BH80" s="477">
        <f t="shared" si="33"/>
        <v>28</v>
      </c>
      <c r="BI80" s="477">
        <f t="shared" si="33"/>
        <v>28</v>
      </c>
      <c r="BJ80" s="477">
        <f t="shared" si="33"/>
        <v>29</v>
      </c>
      <c r="BK80" s="477">
        <f t="shared" si="33"/>
        <v>29</v>
      </c>
      <c r="BL80" s="477">
        <f t="shared" si="33"/>
        <v>30</v>
      </c>
      <c r="BM80" s="477">
        <f t="shared" si="33"/>
        <v>30</v>
      </c>
      <c r="BN80" s="477">
        <f t="shared" si="33"/>
        <v>31</v>
      </c>
      <c r="BO80" s="477">
        <f t="shared" si="33"/>
        <v>32</v>
      </c>
      <c r="BP80" s="477">
        <f t="shared" si="33"/>
        <v>32</v>
      </c>
      <c r="BQ80" s="477">
        <f t="shared" si="33"/>
        <v>32</v>
      </c>
      <c r="BR80" s="477">
        <f t="shared" si="33"/>
        <v>32</v>
      </c>
      <c r="BS80" s="477">
        <f t="shared" si="33"/>
        <v>34</v>
      </c>
      <c r="BT80" s="477">
        <f t="shared" si="33"/>
        <v>39</v>
      </c>
      <c r="BU80" s="477">
        <f t="shared" si="33"/>
        <v>40</v>
      </c>
      <c r="BV80" s="477">
        <f t="shared" si="33"/>
        <v>42</v>
      </c>
      <c r="BW80" s="477">
        <f t="shared" si="33"/>
        <v>42</v>
      </c>
      <c r="BX80" s="477">
        <f t="shared" si="33"/>
        <v>43</v>
      </c>
      <c r="BY80" s="477">
        <f t="shared" si="33"/>
        <v>44</v>
      </c>
      <c r="BZ80" s="477">
        <f t="shared" si="33"/>
        <v>44</v>
      </c>
      <c r="CA80" s="477">
        <f t="shared" si="33"/>
        <v>44</v>
      </c>
      <c r="CB80" s="477">
        <f t="shared" si="33"/>
        <v>44</v>
      </c>
      <c r="CC80" s="477">
        <f t="shared" si="33"/>
        <v>45</v>
      </c>
      <c r="CD80" s="477">
        <f t="shared" si="33"/>
        <v>45</v>
      </c>
      <c r="CE80" s="477">
        <f t="shared" si="33"/>
        <v>45</v>
      </c>
      <c r="CF80" s="477">
        <f t="shared" si="33"/>
        <v>46</v>
      </c>
      <c r="CG80" s="477">
        <f t="shared" si="33"/>
        <v>46</v>
      </c>
      <c r="CH80" s="477">
        <f t="shared" si="33"/>
        <v>46</v>
      </c>
      <c r="CI80" s="477">
        <f t="shared" si="33"/>
        <v>46</v>
      </c>
      <c r="CJ80" s="477">
        <f t="shared" si="33"/>
        <v>46</v>
      </c>
      <c r="CK80" s="477">
        <f t="shared" si="33"/>
        <v>46</v>
      </c>
      <c r="CL80" s="477">
        <f t="shared" si="33"/>
        <v>46</v>
      </c>
      <c r="CM80" s="477">
        <f t="shared" si="33"/>
        <v>47</v>
      </c>
      <c r="CN80" s="477">
        <f t="shared" si="33"/>
        <v>47</v>
      </c>
      <c r="CO80" s="477">
        <f t="shared" si="33"/>
        <v>47</v>
      </c>
      <c r="CP80" s="477">
        <f t="shared" si="33"/>
        <v>47</v>
      </c>
      <c r="CQ80" s="477">
        <f t="shared" si="33"/>
        <v>47</v>
      </c>
      <c r="CR80" s="477">
        <f t="shared" si="33"/>
        <v>47</v>
      </c>
      <c r="CS80" s="477">
        <f t="shared" si="33"/>
        <v>47</v>
      </c>
      <c r="CT80" s="477">
        <f t="shared" si="33"/>
        <v>47</v>
      </c>
      <c r="CU80" s="477">
        <f t="shared" si="33"/>
        <v>47</v>
      </c>
      <c r="CV80" s="477">
        <f t="shared" si="33"/>
        <v>47</v>
      </c>
      <c r="CW80" s="477">
        <f t="shared" si="33"/>
        <v>47</v>
      </c>
      <c r="CX80" s="477">
        <f t="shared" si="33"/>
        <v>47</v>
      </c>
      <c r="CY80" s="477">
        <f t="shared" si="33"/>
        <v>49</v>
      </c>
      <c r="CZ80" s="477">
        <f t="shared" si="33"/>
        <v>49</v>
      </c>
      <c r="DA80" s="477">
        <f t="shared" si="33"/>
        <v>49</v>
      </c>
      <c r="DB80" s="477">
        <f t="shared" si="33"/>
        <v>49</v>
      </c>
      <c r="DC80" s="477">
        <f t="shared" si="33"/>
        <v>49</v>
      </c>
      <c r="DD80" s="477">
        <f t="shared" si="33"/>
        <v>49</v>
      </c>
      <c r="DE80" s="477">
        <f t="shared" si="33"/>
        <v>49</v>
      </c>
      <c r="DF80" s="477">
        <f t="shared" si="33"/>
        <v>49</v>
      </c>
      <c r="DG80" s="477">
        <f t="shared" si="33"/>
        <v>49</v>
      </c>
      <c r="DH80" s="477">
        <f t="shared" si="33"/>
        <v>49</v>
      </c>
      <c r="DI80" s="477">
        <f t="shared" si="33"/>
        <v>49</v>
      </c>
      <c r="DJ80" s="477">
        <f t="shared" si="33"/>
        <v>49</v>
      </c>
      <c r="DK80" s="477">
        <f t="shared" si="33"/>
        <v>49</v>
      </c>
      <c r="DL80" s="477">
        <f t="shared" si="33"/>
        <v>49</v>
      </c>
      <c r="DM80" s="477">
        <f t="shared" si="33"/>
        <v>49</v>
      </c>
      <c r="DN80" s="477">
        <f t="shared" si="33"/>
        <v>49</v>
      </c>
      <c r="DO80" s="477">
        <f t="shared" si="33"/>
        <v>49</v>
      </c>
      <c r="DP80" s="477">
        <f t="shared" si="33"/>
        <v>49</v>
      </c>
      <c r="DQ80" s="477">
        <f t="shared" si="33"/>
        <v>49</v>
      </c>
      <c r="DR80" s="477">
        <f t="shared" si="33"/>
        <v>49</v>
      </c>
      <c r="DS80" s="477">
        <f t="shared" si="33"/>
        <v>49</v>
      </c>
      <c r="DT80" s="477">
        <f t="shared" si="33"/>
        <v>49</v>
      </c>
      <c r="DU80" s="477">
        <f t="shared" si="33"/>
        <v>49</v>
      </c>
      <c r="DV80" s="477">
        <f t="shared" si="33"/>
        <v>49</v>
      </c>
      <c r="DW80" s="477">
        <f t="shared" si="33"/>
        <v>49</v>
      </c>
      <c r="DX80" s="477">
        <f t="shared" si="33"/>
        <v>49</v>
      </c>
      <c r="DY80" s="477">
        <f t="shared" si="33"/>
        <v>49</v>
      </c>
      <c r="DZ80" s="477">
        <f t="shared" si="33"/>
        <v>49</v>
      </c>
      <c r="EA80" s="477">
        <f t="shared" si="33"/>
        <v>49</v>
      </c>
      <c r="EB80" s="477">
        <f t="shared" si="33"/>
        <v>49</v>
      </c>
      <c r="EC80" s="477">
        <f t="shared" si="33"/>
        <v>49</v>
      </c>
      <c r="ED80" s="477">
        <f t="shared" si="33"/>
        <v>49</v>
      </c>
      <c r="EE80" s="477">
        <f t="shared" si="33"/>
        <v>49</v>
      </c>
      <c r="EF80" s="477">
        <f t="shared" si="33"/>
        <v>49</v>
      </c>
      <c r="EG80" s="477">
        <f t="shared" si="33"/>
        <v>49</v>
      </c>
      <c r="EH80" s="477">
        <f t="shared" si="33"/>
        <v>49</v>
      </c>
      <c r="EI80" s="477">
        <f t="shared" si="33"/>
        <v>49</v>
      </c>
      <c r="EJ80" s="477">
        <f t="shared" si="33"/>
        <v>49</v>
      </c>
      <c r="EK80" s="477">
        <f t="shared" si="33"/>
        <v>49</v>
      </c>
      <c r="EL80" s="477">
        <f t="shared" si="33"/>
        <v>49</v>
      </c>
      <c r="EM80" s="477">
        <f t="shared" si="33"/>
        <v>50</v>
      </c>
      <c r="EN80" s="477">
        <f t="shared" si="33"/>
        <v>50</v>
      </c>
      <c r="EO80" s="477">
        <f t="shared" si="33"/>
        <v>50</v>
      </c>
      <c r="EP80" s="477">
        <f t="shared" si="33"/>
        <v>50</v>
      </c>
      <c r="EQ80" s="477">
        <f t="shared" si="33"/>
        <v>50</v>
      </c>
      <c r="ER80" s="477">
        <f t="shared" si="33"/>
        <v>50</v>
      </c>
      <c r="ES80" s="477">
        <f t="shared" si="33"/>
        <v>50</v>
      </c>
      <c r="ET80" s="477">
        <f t="shared" si="33"/>
        <v>50</v>
      </c>
      <c r="EU80" s="477">
        <f t="shared" si="33"/>
        <v>50</v>
      </c>
      <c r="EV80" s="477">
        <f t="shared" si="33"/>
        <v>50</v>
      </c>
      <c r="EW80" s="477">
        <f t="shared" si="33"/>
        <v>50</v>
      </c>
      <c r="EX80" s="477">
        <f t="shared" si="33"/>
        <v>50</v>
      </c>
      <c r="EY80" s="477">
        <f t="shared" si="33"/>
        <v>50</v>
      </c>
      <c r="EZ80" s="477">
        <f t="shared" si="33"/>
        <v>50</v>
      </c>
      <c r="FA80" s="477">
        <f t="shared" si="33"/>
        <v>50</v>
      </c>
      <c r="FB80" s="477">
        <f t="shared" si="33"/>
        <v>50</v>
      </c>
      <c r="FC80" s="477">
        <f t="shared" si="33"/>
        <v>50</v>
      </c>
      <c r="FD80" s="477">
        <f t="shared" si="33"/>
        <v>50</v>
      </c>
      <c r="FE80" s="477">
        <f t="shared" si="33"/>
        <v>50</v>
      </c>
      <c r="FF80" s="477">
        <f t="shared" si="33"/>
        <v>50</v>
      </c>
      <c r="FG80" s="477">
        <f t="shared" si="33"/>
        <v>50</v>
      </c>
      <c r="FH80" s="477">
        <f t="shared" si="33"/>
        <v>50</v>
      </c>
      <c r="FI80" s="477">
        <f t="shared" si="33"/>
        <v>50</v>
      </c>
      <c r="FJ80" s="477">
        <f t="shared" si="33"/>
        <v>51</v>
      </c>
      <c r="FK80" s="477">
        <f t="shared" si="33"/>
        <v>51</v>
      </c>
      <c r="FL80" s="477">
        <f t="shared" si="33"/>
        <v>51</v>
      </c>
      <c r="FM80" s="477">
        <f t="shared" si="33"/>
        <v>51</v>
      </c>
      <c r="FN80" s="477">
        <f t="shared" si="33"/>
        <v>51</v>
      </c>
      <c r="FO80" s="477">
        <f t="shared" si="33"/>
        <v>51</v>
      </c>
      <c r="FP80" s="477">
        <f t="shared" si="33"/>
        <v>51</v>
      </c>
      <c r="FQ80" s="477">
        <f t="shared" si="33"/>
        <v>51</v>
      </c>
      <c r="FR80" s="477">
        <f t="shared" si="33"/>
        <v>51</v>
      </c>
      <c r="FS80" s="477">
        <f t="shared" si="33"/>
        <v>52</v>
      </c>
      <c r="FT80" s="477">
        <f t="shared" si="33"/>
        <v>53</v>
      </c>
      <c r="FU80" s="477">
        <f t="shared" si="33"/>
        <v>53</v>
      </c>
      <c r="FV80" s="477">
        <f t="shared" si="33"/>
        <v>53</v>
      </c>
      <c r="FW80" s="477">
        <f t="shared" si="33"/>
        <v>54</v>
      </c>
      <c r="FX80" s="477">
        <f t="shared" si="33"/>
        <v>54</v>
      </c>
      <c r="FY80" s="477">
        <f t="shared" si="33"/>
        <v>54</v>
      </c>
      <c r="FZ80" s="477">
        <f t="shared" si="33"/>
        <v>54</v>
      </c>
      <c r="GA80" s="477">
        <f t="shared" si="33"/>
        <v>54</v>
      </c>
      <c r="GB80" s="477">
        <f t="shared" si="33"/>
        <v>54</v>
      </c>
      <c r="GC80" s="477">
        <f t="shared" si="33"/>
        <v>54</v>
      </c>
      <c r="GD80" s="477">
        <f t="shared" si="33"/>
        <v>54</v>
      </c>
      <c r="GE80" s="477">
        <f t="shared" si="33"/>
        <v>54</v>
      </c>
      <c r="GF80" s="477">
        <f t="shared" si="33"/>
        <v>54</v>
      </c>
      <c r="GG80" s="477">
        <f t="shared" si="33"/>
        <v>54</v>
      </c>
      <c r="GH80" s="477">
        <f t="shared" si="33"/>
        <v>54</v>
      </c>
      <c r="GI80" s="477">
        <f t="shared" si="33"/>
        <v>54</v>
      </c>
      <c r="GJ80" s="477">
        <f t="shared" si="33"/>
        <v>54</v>
      </c>
      <c r="GK80" s="477">
        <f t="shared" si="33"/>
        <v>54</v>
      </c>
      <c r="GL80" s="477">
        <f t="shared" si="33"/>
        <v>55</v>
      </c>
      <c r="GM80" s="477">
        <f t="shared" si="33"/>
        <v>55</v>
      </c>
      <c r="GN80" s="477">
        <f t="shared" si="33"/>
        <v>55</v>
      </c>
      <c r="GO80" s="477">
        <f t="shared" si="33"/>
        <v>57</v>
      </c>
      <c r="GP80" s="477">
        <f t="shared" si="33"/>
        <v>57</v>
      </c>
      <c r="GQ80" s="477">
        <f t="shared" si="33"/>
        <v>57</v>
      </c>
      <c r="GR80" s="477">
        <f t="shared" si="33"/>
        <v>57</v>
      </c>
      <c r="GS80" s="477">
        <f t="shared" si="33"/>
        <v>59</v>
      </c>
      <c r="GT80" s="477">
        <f t="shared" si="33"/>
        <v>59</v>
      </c>
      <c r="GU80" s="477">
        <f t="shared" si="33"/>
        <v>59</v>
      </c>
      <c r="GV80" s="477">
        <f t="shared" si="33"/>
        <v>62</v>
      </c>
      <c r="GW80" s="477">
        <f t="shared" si="33"/>
        <v>64</v>
      </c>
      <c r="GX80" s="477">
        <f t="shared" si="33"/>
        <v>66</v>
      </c>
      <c r="GY80" s="477">
        <f t="shared" si="33"/>
        <v>66</v>
      </c>
      <c r="GZ80" s="477">
        <f t="shared" si="33"/>
        <v>67</v>
      </c>
      <c r="HA80" s="477">
        <f t="shared" si="33"/>
        <v>67</v>
      </c>
      <c r="HB80" s="477">
        <f t="shared" si="33"/>
        <v>67</v>
      </c>
      <c r="HC80" s="477">
        <f t="shared" si="33"/>
        <v>68</v>
      </c>
      <c r="HD80" s="477">
        <f t="shared" si="33"/>
        <v>72</v>
      </c>
      <c r="HE80" s="477">
        <f t="shared" si="33"/>
        <v>72</v>
      </c>
      <c r="HF80" s="477">
        <f t="shared" si="33"/>
        <v>72</v>
      </c>
      <c r="HG80" s="477">
        <f t="shared" si="33"/>
        <v>74</v>
      </c>
      <c r="HH80" s="477">
        <f t="shared" si="33"/>
        <v>74</v>
      </c>
      <c r="HI80" s="477">
        <f t="shared" si="33"/>
        <v>74</v>
      </c>
      <c r="HJ80" s="477">
        <f t="shared" si="33"/>
        <v>75</v>
      </c>
      <c r="HK80" s="477">
        <f t="shared" si="33"/>
        <v>83</v>
      </c>
      <c r="HL80" s="477">
        <f t="shared" si="33"/>
        <v>85</v>
      </c>
      <c r="HM80" s="477">
        <f t="shared" si="33"/>
        <v>91</v>
      </c>
      <c r="HN80" s="477">
        <f t="shared" si="33"/>
        <v>95</v>
      </c>
      <c r="HO80" s="477">
        <f t="shared" si="33"/>
        <v>97</v>
      </c>
      <c r="HP80" s="477">
        <f t="shared" si="33"/>
        <v>99</v>
      </c>
      <c r="HQ80" s="477">
        <f t="shared" si="33"/>
        <v>101</v>
      </c>
      <c r="HR80" s="477">
        <f t="shared" si="33"/>
        <v>107</v>
      </c>
      <c r="HS80" s="412"/>
      <c r="HT80" s="412"/>
      <c r="HU80" s="412"/>
      <c r="HV80" s="412"/>
      <c r="HW80" s="412"/>
      <c r="HX80" s="412"/>
      <c r="HY80" s="412"/>
      <c r="HZ80" s="412"/>
      <c r="IA80" s="412"/>
      <c r="IB80" s="412"/>
      <c r="IC80" s="412"/>
    </row>
    <row r="81">
      <c r="A81" s="474" t="s">
        <v>90</v>
      </c>
      <c r="B81" s="475">
        <v>0.0</v>
      </c>
      <c r="C81" s="475">
        <v>0.0</v>
      </c>
      <c r="D81" s="475">
        <v>0.0</v>
      </c>
      <c r="E81" s="475">
        <v>0.0</v>
      </c>
      <c r="F81" s="475">
        <v>0.0</v>
      </c>
      <c r="G81" s="475">
        <v>0.0</v>
      </c>
      <c r="H81" s="475">
        <v>0.0</v>
      </c>
      <c r="I81" s="475">
        <v>0.0</v>
      </c>
      <c r="J81" s="475">
        <v>0.0</v>
      </c>
      <c r="K81" s="475">
        <v>0.0</v>
      </c>
      <c r="L81" s="476">
        <f t="shared" ref="L81:HR81" si="34">K81+L61</f>
        <v>1</v>
      </c>
      <c r="M81" s="477">
        <f t="shared" si="34"/>
        <v>1</v>
      </c>
      <c r="N81" s="477">
        <f t="shared" si="34"/>
        <v>1</v>
      </c>
      <c r="O81" s="477">
        <f t="shared" si="34"/>
        <v>1</v>
      </c>
      <c r="P81" s="477">
        <f t="shared" si="34"/>
        <v>1</v>
      </c>
      <c r="Q81" s="477">
        <f t="shared" si="34"/>
        <v>1</v>
      </c>
      <c r="R81" s="477">
        <f t="shared" si="34"/>
        <v>1</v>
      </c>
      <c r="S81" s="477">
        <f t="shared" si="34"/>
        <v>1</v>
      </c>
      <c r="T81" s="477">
        <f t="shared" si="34"/>
        <v>1</v>
      </c>
      <c r="U81" s="477">
        <f t="shared" si="34"/>
        <v>1</v>
      </c>
      <c r="V81" s="477">
        <f t="shared" si="34"/>
        <v>2</v>
      </c>
      <c r="W81" s="477">
        <f t="shared" si="34"/>
        <v>2</v>
      </c>
      <c r="X81" s="477">
        <f t="shared" si="34"/>
        <v>2</v>
      </c>
      <c r="Y81" s="477">
        <f t="shared" si="34"/>
        <v>2</v>
      </c>
      <c r="Z81" s="477">
        <f t="shared" si="34"/>
        <v>3</v>
      </c>
      <c r="AA81" s="477">
        <f t="shared" si="34"/>
        <v>3</v>
      </c>
      <c r="AB81" s="477">
        <f t="shared" si="34"/>
        <v>4</v>
      </c>
      <c r="AC81" s="477">
        <f t="shared" si="34"/>
        <v>4</v>
      </c>
      <c r="AD81" s="477">
        <f t="shared" si="34"/>
        <v>5</v>
      </c>
      <c r="AE81" s="477">
        <f t="shared" si="34"/>
        <v>5</v>
      </c>
      <c r="AF81" s="477">
        <f t="shared" si="34"/>
        <v>6</v>
      </c>
      <c r="AG81" s="477">
        <f t="shared" si="34"/>
        <v>6</v>
      </c>
      <c r="AH81" s="477">
        <f t="shared" si="34"/>
        <v>6</v>
      </c>
      <c r="AI81" s="477">
        <f t="shared" si="34"/>
        <v>7</v>
      </c>
      <c r="AJ81" s="477">
        <f t="shared" si="34"/>
        <v>7</v>
      </c>
      <c r="AK81" s="477">
        <f t="shared" si="34"/>
        <v>8</v>
      </c>
      <c r="AL81" s="477">
        <f t="shared" si="34"/>
        <v>8</v>
      </c>
      <c r="AM81" s="477">
        <f t="shared" si="34"/>
        <v>9</v>
      </c>
      <c r="AN81" s="477">
        <f t="shared" si="34"/>
        <v>10</v>
      </c>
      <c r="AO81" s="477">
        <f t="shared" si="34"/>
        <v>10</v>
      </c>
      <c r="AP81" s="477">
        <f t="shared" si="34"/>
        <v>10</v>
      </c>
      <c r="AQ81" s="477">
        <f t="shared" si="34"/>
        <v>10</v>
      </c>
      <c r="AR81" s="477">
        <f t="shared" si="34"/>
        <v>10</v>
      </c>
      <c r="AS81" s="477">
        <f t="shared" si="34"/>
        <v>10</v>
      </c>
      <c r="AT81" s="477">
        <f t="shared" si="34"/>
        <v>10</v>
      </c>
      <c r="AU81" s="477">
        <f t="shared" si="34"/>
        <v>10</v>
      </c>
      <c r="AV81" s="477">
        <f t="shared" si="34"/>
        <v>10</v>
      </c>
      <c r="AW81" s="477">
        <f t="shared" si="34"/>
        <v>10</v>
      </c>
      <c r="AX81" s="477">
        <f t="shared" si="34"/>
        <v>10</v>
      </c>
      <c r="AY81" s="477">
        <f t="shared" si="34"/>
        <v>10</v>
      </c>
      <c r="AZ81" s="477">
        <f t="shared" si="34"/>
        <v>10</v>
      </c>
      <c r="BA81" s="477">
        <f t="shared" si="34"/>
        <v>10</v>
      </c>
      <c r="BB81" s="477">
        <f t="shared" si="34"/>
        <v>10</v>
      </c>
      <c r="BC81" s="477">
        <f t="shared" si="34"/>
        <v>12</v>
      </c>
      <c r="BD81" s="477">
        <f t="shared" si="34"/>
        <v>13</v>
      </c>
      <c r="BE81" s="477">
        <f t="shared" si="34"/>
        <v>13</v>
      </c>
      <c r="BF81" s="477">
        <f t="shared" si="34"/>
        <v>13</v>
      </c>
      <c r="BG81" s="477">
        <f t="shared" si="34"/>
        <v>13</v>
      </c>
      <c r="BH81" s="477">
        <f t="shared" si="34"/>
        <v>13</v>
      </c>
      <c r="BI81" s="477">
        <f t="shared" si="34"/>
        <v>13</v>
      </c>
      <c r="BJ81" s="477">
        <f t="shared" si="34"/>
        <v>14</v>
      </c>
      <c r="BK81" s="477">
        <f t="shared" si="34"/>
        <v>14</v>
      </c>
      <c r="BL81" s="477">
        <f t="shared" si="34"/>
        <v>14</v>
      </c>
      <c r="BM81" s="477">
        <f t="shared" si="34"/>
        <v>14</v>
      </c>
      <c r="BN81" s="477">
        <f t="shared" si="34"/>
        <v>14</v>
      </c>
      <c r="BO81" s="477">
        <f t="shared" si="34"/>
        <v>14</v>
      </c>
      <c r="BP81" s="477">
        <f t="shared" si="34"/>
        <v>14</v>
      </c>
      <c r="BQ81" s="477">
        <f t="shared" si="34"/>
        <v>14</v>
      </c>
      <c r="BR81" s="477">
        <f t="shared" si="34"/>
        <v>14</v>
      </c>
      <c r="BS81" s="477">
        <f t="shared" si="34"/>
        <v>14</v>
      </c>
      <c r="BT81" s="477">
        <f t="shared" si="34"/>
        <v>14</v>
      </c>
      <c r="BU81" s="477">
        <f t="shared" si="34"/>
        <v>14</v>
      </c>
      <c r="BV81" s="477">
        <f t="shared" si="34"/>
        <v>14</v>
      </c>
      <c r="BW81" s="477">
        <f t="shared" si="34"/>
        <v>14</v>
      </c>
      <c r="BX81" s="477">
        <f t="shared" si="34"/>
        <v>14</v>
      </c>
      <c r="BY81" s="477">
        <f t="shared" si="34"/>
        <v>14</v>
      </c>
      <c r="BZ81" s="477">
        <f t="shared" si="34"/>
        <v>14</v>
      </c>
      <c r="CA81" s="477">
        <f t="shared" si="34"/>
        <v>14</v>
      </c>
      <c r="CB81" s="477">
        <f t="shared" si="34"/>
        <v>15</v>
      </c>
      <c r="CC81" s="477">
        <f t="shared" si="34"/>
        <v>15</v>
      </c>
      <c r="CD81" s="477">
        <f t="shared" si="34"/>
        <v>15</v>
      </c>
      <c r="CE81" s="477">
        <f t="shared" si="34"/>
        <v>15</v>
      </c>
      <c r="CF81" s="477">
        <f t="shared" si="34"/>
        <v>15</v>
      </c>
      <c r="CG81" s="477">
        <f t="shared" si="34"/>
        <v>15</v>
      </c>
      <c r="CH81" s="477">
        <f t="shared" si="34"/>
        <v>15</v>
      </c>
      <c r="CI81" s="477">
        <f t="shared" si="34"/>
        <v>15</v>
      </c>
      <c r="CJ81" s="477">
        <f t="shared" si="34"/>
        <v>15</v>
      </c>
      <c r="CK81" s="477">
        <f t="shared" si="34"/>
        <v>15</v>
      </c>
      <c r="CL81" s="477">
        <f t="shared" si="34"/>
        <v>15</v>
      </c>
      <c r="CM81" s="477">
        <f t="shared" si="34"/>
        <v>15</v>
      </c>
      <c r="CN81" s="477">
        <f t="shared" si="34"/>
        <v>15</v>
      </c>
      <c r="CO81" s="477">
        <f t="shared" si="34"/>
        <v>15</v>
      </c>
      <c r="CP81" s="477">
        <f t="shared" si="34"/>
        <v>15</v>
      </c>
      <c r="CQ81" s="477">
        <f t="shared" si="34"/>
        <v>15</v>
      </c>
      <c r="CR81" s="477">
        <f t="shared" si="34"/>
        <v>16</v>
      </c>
      <c r="CS81" s="477">
        <f t="shared" si="34"/>
        <v>16</v>
      </c>
      <c r="CT81" s="477">
        <f t="shared" si="34"/>
        <v>16</v>
      </c>
      <c r="CU81" s="477">
        <f t="shared" si="34"/>
        <v>16</v>
      </c>
      <c r="CV81" s="477">
        <f t="shared" si="34"/>
        <v>16</v>
      </c>
      <c r="CW81" s="477">
        <f t="shared" si="34"/>
        <v>16</v>
      </c>
      <c r="CX81" s="477">
        <f t="shared" si="34"/>
        <v>16</v>
      </c>
      <c r="CY81" s="477">
        <f t="shared" si="34"/>
        <v>16</v>
      </c>
      <c r="CZ81" s="477">
        <f t="shared" si="34"/>
        <v>16</v>
      </c>
      <c r="DA81" s="477">
        <f t="shared" si="34"/>
        <v>16</v>
      </c>
      <c r="DB81" s="477">
        <f t="shared" si="34"/>
        <v>16</v>
      </c>
      <c r="DC81" s="477">
        <f t="shared" si="34"/>
        <v>16</v>
      </c>
      <c r="DD81" s="477">
        <f t="shared" si="34"/>
        <v>16</v>
      </c>
      <c r="DE81" s="477">
        <f t="shared" si="34"/>
        <v>17</v>
      </c>
      <c r="DF81" s="477">
        <f t="shared" si="34"/>
        <v>17</v>
      </c>
      <c r="DG81" s="477">
        <f t="shared" si="34"/>
        <v>17</v>
      </c>
      <c r="DH81" s="477">
        <f t="shared" si="34"/>
        <v>17</v>
      </c>
      <c r="DI81" s="477">
        <f t="shared" si="34"/>
        <v>17</v>
      </c>
      <c r="DJ81" s="477">
        <f t="shared" si="34"/>
        <v>17</v>
      </c>
      <c r="DK81" s="477">
        <f t="shared" si="34"/>
        <v>17</v>
      </c>
      <c r="DL81" s="477">
        <f t="shared" si="34"/>
        <v>17</v>
      </c>
      <c r="DM81" s="477">
        <f t="shared" si="34"/>
        <v>17</v>
      </c>
      <c r="DN81" s="477">
        <f t="shared" si="34"/>
        <v>17</v>
      </c>
      <c r="DO81" s="477">
        <f t="shared" si="34"/>
        <v>17</v>
      </c>
      <c r="DP81" s="477">
        <f t="shared" si="34"/>
        <v>18</v>
      </c>
      <c r="DQ81" s="477">
        <f t="shared" si="34"/>
        <v>18</v>
      </c>
      <c r="DR81" s="477">
        <f t="shared" si="34"/>
        <v>18</v>
      </c>
      <c r="DS81" s="477">
        <f t="shared" si="34"/>
        <v>18</v>
      </c>
      <c r="DT81" s="477">
        <f t="shared" si="34"/>
        <v>18</v>
      </c>
      <c r="DU81" s="477">
        <f t="shared" si="34"/>
        <v>18</v>
      </c>
      <c r="DV81" s="477">
        <f t="shared" si="34"/>
        <v>18</v>
      </c>
      <c r="DW81" s="477">
        <f t="shared" si="34"/>
        <v>19</v>
      </c>
      <c r="DX81" s="477">
        <f t="shared" si="34"/>
        <v>19</v>
      </c>
      <c r="DY81" s="477">
        <f t="shared" si="34"/>
        <v>19</v>
      </c>
      <c r="DZ81" s="477">
        <f t="shared" si="34"/>
        <v>19</v>
      </c>
      <c r="EA81" s="477">
        <f t="shared" si="34"/>
        <v>20</v>
      </c>
      <c r="EB81" s="477">
        <f t="shared" si="34"/>
        <v>20</v>
      </c>
      <c r="EC81" s="477">
        <f t="shared" si="34"/>
        <v>20</v>
      </c>
      <c r="ED81" s="477">
        <f t="shared" si="34"/>
        <v>20</v>
      </c>
      <c r="EE81" s="477">
        <f t="shared" si="34"/>
        <v>20</v>
      </c>
      <c r="EF81" s="477">
        <f t="shared" si="34"/>
        <v>20</v>
      </c>
      <c r="EG81" s="477">
        <f t="shared" si="34"/>
        <v>20</v>
      </c>
      <c r="EH81" s="477">
        <f t="shared" si="34"/>
        <v>20</v>
      </c>
      <c r="EI81" s="477">
        <f t="shared" si="34"/>
        <v>20</v>
      </c>
      <c r="EJ81" s="477">
        <f t="shared" si="34"/>
        <v>20</v>
      </c>
      <c r="EK81" s="477">
        <f t="shared" si="34"/>
        <v>20</v>
      </c>
      <c r="EL81" s="477">
        <f t="shared" si="34"/>
        <v>20</v>
      </c>
      <c r="EM81" s="477">
        <f t="shared" si="34"/>
        <v>20</v>
      </c>
      <c r="EN81" s="477">
        <f t="shared" si="34"/>
        <v>20</v>
      </c>
      <c r="EO81" s="477">
        <f t="shared" si="34"/>
        <v>20</v>
      </c>
      <c r="EP81" s="477">
        <f t="shared" si="34"/>
        <v>20</v>
      </c>
      <c r="EQ81" s="477">
        <f t="shared" si="34"/>
        <v>20</v>
      </c>
      <c r="ER81" s="477">
        <f t="shared" si="34"/>
        <v>20</v>
      </c>
      <c r="ES81" s="477">
        <f t="shared" si="34"/>
        <v>20</v>
      </c>
      <c r="ET81" s="477">
        <f t="shared" si="34"/>
        <v>20</v>
      </c>
      <c r="EU81" s="477">
        <f t="shared" si="34"/>
        <v>20</v>
      </c>
      <c r="EV81" s="477">
        <f t="shared" si="34"/>
        <v>20</v>
      </c>
      <c r="EW81" s="477">
        <f t="shared" si="34"/>
        <v>20</v>
      </c>
      <c r="EX81" s="477">
        <f t="shared" si="34"/>
        <v>20</v>
      </c>
      <c r="EY81" s="477">
        <f t="shared" si="34"/>
        <v>20</v>
      </c>
      <c r="EZ81" s="477">
        <f t="shared" si="34"/>
        <v>20</v>
      </c>
      <c r="FA81" s="477">
        <f t="shared" si="34"/>
        <v>20</v>
      </c>
      <c r="FB81" s="477">
        <f t="shared" si="34"/>
        <v>20</v>
      </c>
      <c r="FC81" s="477">
        <f t="shared" si="34"/>
        <v>20</v>
      </c>
      <c r="FD81" s="477">
        <f t="shared" si="34"/>
        <v>20</v>
      </c>
      <c r="FE81" s="477">
        <f t="shared" si="34"/>
        <v>20</v>
      </c>
      <c r="FF81" s="477">
        <f t="shared" si="34"/>
        <v>20</v>
      </c>
      <c r="FG81" s="477">
        <f t="shared" si="34"/>
        <v>21</v>
      </c>
      <c r="FH81" s="477">
        <f t="shared" si="34"/>
        <v>21</v>
      </c>
      <c r="FI81" s="477">
        <f t="shared" si="34"/>
        <v>21</v>
      </c>
      <c r="FJ81" s="477">
        <f t="shared" si="34"/>
        <v>22</v>
      </c>
      <c r="FK81" s="477">
        <f t="shared" si="34"/>
        <v>22</v>
      </c>
      <c r="FL81" s="477">
        <f t="shared" si="34"/>
        <v>22</v>
      </c>
      <c r="FM81" s="477">
        <f t="shared" si="34"/>
        <v>23</v>
      </c>
      <c r="FN81" s="477">
        <f t="shared" si="34"/>
        <v>23</v>
      </c>
      <c r="FO81" s="477">
        <f t="shared" si="34"/>
        <v>23</v>
      </c>
      <c r="FP81" s="477">
        <f t="shared" si="34"/>
        <v>23</v>
      </c>
      <c r="FQ81" s="477">
        <f t="shared" si="34"/>
        <v>23</v>
      </c>
      <c r="FR81" s="477">
        <f t="shared" si="34"/>
        <v>23</v>
      </c>
      <c r="FS81" s="477">
        <f t="shared" si="34"/>
        <v>23</v>
      </c>
      <c r="FT81" s="477">
        <f t="shared" si="34"/>
        <v>23</v>
      </c>
      <c r="FU81" s="477">
        <f t="shared" si="34"/>
        <v>24</v>
      </c>
      <c r="FV81" s="477">
        <f t="shared" si="34"/>
        <v>24</v>
      </c>
      <c r="FW81" s="477">
        <f t="shared" si="34"/>
        <v>24</v>
      </c>
      <c r="FX81" s="477">
        <f t="shared" si="34"/>
        <v>24</v>
      </c>
      <c r="FY81" s="477">
        <f t="shared" si="34"/>
        <v>24</v>
      </c>
      <c r="FZ81" s="477">
        <f t="shared" si="34"/>
        <v>24</v>
      </c>
      <c r="GA81" s="477">
        <f t="shared" si="34"/>
        <v>24</v>
      </c>
      <c r="GB81" s="477">
        <f t="shared" si="34"/>
        <v>24</v>
      </c>
      <c r="GC81" s="477">
        <f t="shared" si="34"/>
        <v>25</v>
      </c>
      <c r="GD81" s="477">
        <f t="shared" si="34"/>
        <v>25</v>
      </c>
      <c r="GE81" s="477">
        <f t="shared" si="34"/>
        <v>25</v>
      </c>
      <c r="GF81" s="477">
        <f t="shared" si="34"/>
        <v>25</v>
      </c>
      <c r="GG81" s="477">
        <f t="shared" si="34"/>
        <v>26</v>
      </c>
      <c r="GH81" s="477">
        <f t="shared" si="34"/>
        <v>26</v>
      </c>
      <c r="GI81" s="477">
        <f t="shared" si="34"/>
        <v>27</v>
      </c>
      <c r="GJ81" s="477">
        <f t="shared" si="34"/>
        <v>28</v>
      </c>
      <c r="GK81" s="477">
        <f t="shared" si="34"/>
        <v>29</v>
      </c>
      <c r="GL81" s="477">
        <f t="shared" si="34"/>
        <v>29</v>
      </c>
      <c r="GM81" s="477">
        <f t="shared" si="34"/>
        <v>30</v>
      </c>
      <c r="GN81" s="477">
        <f t="shared" si="34"/>
        <v>30</v>
      </c>
      <c r="GO81" s="477">
        <f t="shared" si="34"/>
        <v>30</v>
      </c>
      <c r="GP81" s="477">
        <f t="shared" si="34"/>
        <v>30</v>
      </c>
      <c r="GQ81" s="477">
        <f t="shared" si="34"/>
        <v>30</v>
      </c>
      <c r="GR81" s="477">
        <f t="shared" si="34"/>
        <v>31</v>
      </c>
      <c r="GS81" s="477">
        <f t="shared" si="34"/>
        <v>32</v>
      </c>
      <c r="GT81" s="477">
        <f t="shared" si="34"/>
        <v>33</v>
      </c>
      <c r="GU81" s="477">
        <f t="shared" si="34"/>
        <v>33</v>
      </c>
      <c r="GV81" s="477">
        <f t="shared" si="34"/>
        <v>34</v>
      </c>
      <c r="GW81" s="477">
        <f t="shared" si="34"/>
        <v>34</v>
      </c>
      <c r="GX81" s="477">
        <f t="shared" si="34"/>
        <v>35</v>
      </c>
      <c r="GY81" s="477">
        <f t="shared" si="34"/>
        <v>37</v>
      </c>
      <c r="GZ81" s="477">
        <f t="shared" si="34"/>
        <v>37</v>
      </c>
      <c r="HA81" s="477">
        <f t="shared" si="34"/>
        <v>37</v>
      </c>
      <c r="HB81" s="477">
        <f t="shared" si="34"/>
        <v>37</v>
      </c>
      <c r="HC81" s="477">
        <f t="shared" si="34"/>
        <v>38</v>
      </c>
      <c r="HD81" s="477">
        <f t="shared" si="34"/>
        <v>39</v>
      </c>
      <c r="HE81" s="477">
        <f t="shared" si="34"/>
        <v>41</v>
      </c>
      <c r="HF81" s="477">
        <f t="shared" si="34"/>
        <v>47</v>
      </c>
      <c r="HG81" s="477">
        <f t="shared" si="34"/>
        <v>47</v>
      </c>
      <c r="HH81" s="477">
        <f t="shared" si="34"/>
        <v>49</v>
      </c>
      <c r="HI81" s="477">
        <f t="shared" si="34"/>
        <v>53</v>
      </c>
      <c r="HJ81" s="477">
        <f t="shared" si="34"/>
        <v>56</v>
      </c>
      <c r="HK81" s="477">
        <f t="shared" si="34"/>
        <v>60</v>
      </c>
      <c r="HL81" s="477">
        <f t="shared" si="34"/>
        <v>61</v>
      </c>
      <c r="HM81" s="477">
        <f t="shared" si="34"/>
        <v>66</v>
      </c>
      <c r="HN81" s="477">
        <f t="shared" si="34"/>
        <v>70</v>
      </c>
      <c r="HO81" s="477">
        <f t="shared" si="34"/>
        <v>74</v>
      </c>
      <c r="HP81" s="477">
        <f t="shared" si="34"/>
        <v>77</v>
      </c>
      <c r="HQ81" s="477">
        <f t="shared" si="34"/>
        <v>80</v>
      </c>
      <c r="HR81" s="477">
        <f t="shared" si="34"/>
        <v>84</v>
      </c>
      <c r="HS81" s="412"/>
      <c r="HT81" s="412"/>
      <c r="HU81" s="412"/>
      <c r="HV81" s="412"/>
      <c r="HW81" s="412"/>
      <c r="HX81" s="412"/>
      <c r="HY81" s="412"/>
      <c r="HZ81" s="412"/>
      <c r="IA81" s="412"/>
      <c r="IB81" s="412"/>
      <c r="IC81" s="412"/>
    </row>
    <row r="82">
      <c r="A82" s="474" t="s">
        <v>91</v>
      </c>
      <c r="B82" s="475">
        <v>0.0</v>
      </c>
      <c r="C82" s="475">
        <v>0.0</v>
      </c>
      <c r="D82" s="475">
        <v>0.0</v>
      </c>
      <c r="E82" s="475">
        <v>0.0</v>
      </c>
      <c r="F82" s="475">
        <v>0.0</v>
      </c>
      <c r="G82" s="475">
        <v>0.0</v>
      </c>
      <c r="H82" s="475">
        <v>0.0</v>
      </c>
      <c r="I82" s="475">
        <v>0.0</v>
      </c>
      <c r="J82" s="475">
        <v>0.0</v>
      </c>
      <c r="K82" s="475">
        <v>0.0</v>
      </c>
      <c r="L82" s="475">
        <v>0.0</v>
      </c>
      <c r="M82" s="475">
        <v>0.0</v>
      </c>
      <c r="N82" s="475">
        <v>0.0</v>
      </c>
      <c r="O82" s="475">
        <v>0.0</v>
      </c>
      <c r="P82" s="475">
        <v>0.0</v>
      </c>
      <c r="Q82" s="475">
        <v>0.0</v>
      </c>
      <c r="R82" s="475">
        <v>0.0</v>
      </c>
      <c r="S82" s="475">
        <v>0.0</v>
      </c>
      <c r="T82" s="475">
        <v>0.0</v>
      </c>
      <c r="U82" s="475">
        <v>0.0</v>
      </c>
      <c r="V82" s="475">
        <v>0.0</v>
      </c>
      <c r="W82" s="475">
        <v>0.0</v>
      </c>
      <c r="X82" s="475">
        <v>0.0</v>
      </c>
      <c r="Y82" s="475">
        <v>0.0</v>
      </c>
      <c r="Z82" s="475">
        <v>0.0</v>
      </c>
      <c r="AA82" s="475">
        <v>0.0</v>
      </c>
      <c r="AB82" s="475">
        <v>0.0</v>
      </c>
      <c r="AC82" s="475">
        <v>0.0</v>
      </c>
      <c r="AD82" s="475">
        <v>0.0</v>
      </c>
      <c r="AE82" s="476">
        <f t="shared" ref="AE82:HR82" si="35">AD82+AE62</f>
        <v>1</v>
      </c>
      <c r="AF82" s="477">
        <f t="shared" si="35"/>
        <v>1</v>
      </c>
      <c r="AG82" s="477">
        <f t="shared" si="35"/>
        <v>1</v>
      </c>
      <c r="AH82" s="477">
        <f t="shared" si="35"/>
        <v>1</v>
      </c>
      <c r="AI82" s="477">
        <f t="shared" si="35"/>
        <v>2</v>
      </c>
      <c r="AJ82" s="477">
        <f t="shared" si="35"/>
        <v>3</v>
      </c>
      <c r="AK82" s="477">
        <f t="shared" si="35"/>
        <v>5</v>
      </c>
      <c r="AL82" s="477">
        <f t="shared" si="35"/>
        <v>6</v>
      </c>
      <c r="AM82" s="477">
        <f t="shared" si="35"/>
        <v>6</v>
      </c>
      <c r="AN82" s="477">
        <f t="shared" si="35"/>
        <v>6</v>
      </c>
      <c r="AO82" s="477">
        <f t="shared" si="35"/>
        <v>7</v>
      </c>
      <c r="AP82" s="477">
        <f t="shared" si="35"/>
        <v>7</v>
      </c>
      <c r="AQ82" s="477">
        <f t="shared" si="35"/>
        <v>7</v>
      </c>
      <c r="AR82" s="477">
        <f t="shared" si="35"/>
        <v>9</v>
      </c>
      <c r="AS82" s="477">
        <f t="shared" si="35"/>
        <v>10</v>
      </c>
      <c r="AT82" s="477">
        <f t="shared" si="35"/>
        <v>13</v>
      </c>
      <c r="AU82" s="477">
        <f t="shared" si="35"/>
        <v>13</v>
      </c>
      <c r="AV82" s="477">
        <f t="shared" si="35"/>
        <v>14</v>
      </c>
      <c r="AW82" s="477">
        <f t="shared" si="35"/>
        <v>14</v>
      </c>
      <c r="AX82" s="477">
        <f t="shared" si="35"/>
        <v>15</v>
      </c>
      <c r="AY82" s="477">
        <f t="shared" si="35"/>
        <v>15</v>
      </c>
      <c r="AZ82" s="477">
        <f t="shared" si="35"/>
        <v>17</v>
      </c>
      <c r="BA82" s="477">
        <f t="shared" si="35"/>
        <v>21</v>
      </c>
      <c r="BB82" s="477">
        <f t="shared" si="35"/>
        <v>23</v>
      </c>
      <c r="BC82" s="477">
        <f t="shared" si="35"/>
        <v>24</v>
      </c>
      <c r="BD82" s="477">
        <f t="shared" si="35"/>
        <v>26</v>
      </c>
      <c r="BE82" s="477">
        <f t="shared" si="35"/>
        <v>27</v>
      </c>
      <c r="BF82" s="477">
        <f t="shared" si="35"/>
        <v>28</v>
      </c>
      <c r="BG82" s="477">
        <f t="shared" si="35"/>
        <v>28</v>
      </c>
      <c r="BH82" s="477">
        <f t="shared" si="35"/>
        <v>28</v>
      </c>
      <c r="BI82" s="477">
        <f t="shared" si="35"/>
        <v>28</v>
      </c>
      <c r="BJ82" s="477">
        <f t="shared" si="35"/>
        <v>29</v>
      </c>
      <c r="BK82" s="477">
        <f t="shared" si="35"/>
        <v>30</v>
      </c>
      <c r="BL82" s="477">
        <f t="shared" si="35"/>
        <v>30</v>
      </c>
      <c r="BM82" s="477">
        <f t="shared" si="35"/>
        <v>31</v>
      </c>
      <c r="BN82" s="477">
        <f t="shared" si="35"/>
        <v>32</v>
      </c>
      <c r="BO82" s="477">
        <f t="shared" si="35"/>
        <v>33</v>
      </c>
      <c r="BP82" s="477">
        <f t="shared" si="35"/>
        <v>33</v>
      </c>
      <c r="BQ82" s="477">
        <f t="shared" si="35"/>
        <v>34</v>
      </c>
      <c r="BR82" s="477">
        <f t="shared" si="35"/>
        <v>35</v>
      </c>
      <c r="BS82" s="477">
        <f t="shared" si="35"/>
        <v>35</v>
      </c>
      <c r="BT82" s="477">
        <f t="shared" si="35"/>
        <v>36</v>
      </c>
      <c r="BU82" s="477">
        <f t="shared" si="35"/>
        <v>38</v>
      </c>
      <c r="BV82" s="477">
        <f t="shared" si="35"/>
        <v>39</v>
      </c>
      <c r="BW82" s="477">
        <f t="shared" si="35"/>
        <v>39</v>
      </c>
      <c r="BX82" s="477">
        <f t="shared" si="35"/>
        <v>39</v>
      </c>
      <c r="BY82" s="477">
        <f t="shared" si="35"/>
        <v>39</v>
      </c>
      <c r="BZ82" s="477">
        <f t="shared" si="35"/>
        <v>41</v>
      </c>
      <c r="CA82" s="477">
        <f t="shared" si="35"/>
        <v>43</v>
      </c>
      <c r="CB82" s="477">
        <f t="shared" si="35"/>
        <v>43</v>
      </c>
      <c r="CC82" s="477">
        <f t="shared" si="35"/>
        <v>44</v>
      </c>
      <c r="CD82" s="477">
        <f t="shared" si="35"/>
        <v>44</v>
      </c>
      <c r="CE82" s="477">
        <f t="shared" si="35"/>
        <v>45</v>
      </c>
      <c r="CF82" s="477">
        <f t="shared" si="35"/>
        <v>45</v>
      </c>
      <c r="CG82" s="477">
        <f t="shared" si="35"/>
        <v>47</v>
      </c>
      <c r="CH82" s="477">
        <f t="shared" si="35"/>
        <v>47</v>
      </c>
      <c r="CI82" s="477">
        <f t="shared" si="35"/>
        <v>47</v>
      </c>
      <c r="CJ82" s="477">
        <f t="shared" si="35"/>
        <v>47</v>
      </c>
      <c r="CK82" s="477">
        <f t="shared" si="35"/>
        <v>47</v>
      </c>
      <c r="CL82" s="477">
        <f t="shared" si="35"/>
        <v>47</v>
      </c>
      <c r="CM82" s="477">
        <f t="shared" si="35"/>
        <v>47</v>
      </c>
      <c r="CN82" s="477">
        <f t="shared" si="35"/>
        <v>48</v>
      </c>
      <c r="CO82" s="477">
        <f t="shared" si="35"/>
        <v>49</v>
      </c>
      <c r="CP82" s="477">
        <f t="shared" si="35"/>
        <v>49</v>
      </c>
      <c r="CQ82" s="477">
        <f t="shared" si="35"/>
        <v>49</v>
      </c>
      <c r="CR82" s="477">
        <f t="shared" si="35"/>
        <v>49</v>
      </c>
      <c r="CS82" s="477">
        <f t="shared" si="35"/>
        <v>49</v>
      </c>
      <c r="CT82" s="477">
        <f t="shared" si="35"/>
        <v>49</v>
      </c>
      <c r="CU82" s="477">
        <f t="shared" si="35"/>
        <v>49</v>
      </c>
      <c r="CV82" s="477">
        <f t="shared" si="35"/>
        <v>49</v>
      </c>
      <c r="CW82" s="477">
        <f t="shared" si="35"/>
        <v>49</v>
      </c>
      <c r="CX82" s="477">
        <f t="shared" si="35"/>
        <v>49</v>
      </c>
      <c r="CY82" s="477">
        <f t="shared" si="35"/>
        <v>49</v>
      </c>
      <c r="CZ82" s="477">
        <f t="shared" si="35"/>
        <v>49</v>
      </c>
      <c r="DA82" s="477">
        <f t="shared" si="35"/>
        <v>50</v>
      </c>
      <c r="DB82" s="477">
        <f t="shared" si="35"/>
        <v>50</v>
      </c>
      <c r="DC82" s="477">
        <f t="shared" si="35"/>
        <v>50</v>
      </c>
      <c r="DD82" s="477">
        <f t="shared" si="35"/>
        <v>50</v>
      </c>
      <c r="DE82" s="477">
        <f t="shared" si="35"/>
        <v>50</v>
      </c>
      <c r="DF82" s="477">
        <f t="shared" si="35"/>
        <v>50</v>
      </c>
      <c r="DG82" s="477">
        <f t="shared" si="35"/>
        <v>50</v>
      </c>
      <c r="DH82" s="477">
        <f t="shared" si="35"/>
        <v>50</v>
      </c>
      <c r="DI82" s="477">
        <f t="shared" si="35"/>
        <v>50</v>
      </c>
      <c r="DJ82" s="477">
        <f t="shared" si="35"/>
        <v>50</v>
      </c>
      <c r="DK82" s="477">
        <f t="shared" si="35"/>
        <v>50</v>
      </c>
      <c r="DL82" s="477">
        <f t="shared" si="35"/>
        <v>50</v>
      </c>
      <c r="DM82" s="477">
        <f t="shared" si="35"/>
        <v>51</v>
      </c>
      <c r="DN82" s="477">
        <f t="shared" si="35"/>
        <v>51</v>
      </c>
      <c r="DO82" s="477">
        <f t="shared" si="35"/>
        <v>51</v>
      </c>
      <c r="DP82" s="477">
        <f t="shared" si="35"/>
        <v>51</v>
      </c>
      <c r="DQ82" s="477">
        <f t="shared" si="35"/>
        <v>51</v>
      </c>
      <c r="DR82" s="477">
        <f t="shared" si="35"/>
        <v>51</v>
      </c>
      <c r="DS82" s="477">
        <f t="shared" si="35"/>
        <v>51</v>
      </c>
      <c r="DT82" s="477">
        <f t="shared" si="35"/>
        <v>51</v>
      </c>
      <c r="DU82" s="477">
        <f t="shared" si="35"/>
        <v>51</v>
      </c>
      <c r="DV82" s="477">
        <f t="shared" si="35"/>
        <v>51</v>
      </c>
      <c r="DW82" s="477">
        <f t="shared" si="35"/>
        <v>51</v>
      </c>
      <c r="DX82" s="477">
        <f t="shared" si="35"/>
        <v>51</v>
      </c>
      <c r="DY82" s="477">
        <f t="shared" si="35"/>
        <v>53</v>
      </c>
      <c r="DZ82" s="477">
        <f t="shared" si="35"/>
        <v>53</v>
      </c>
      <c r="EA82" s="477">
        <f t="shared" si="35"/>
        <v>53</v>
      </c>
      <c r="EB82" s="477">
        <f t="shared" si="35"/>
        <v>53</v>
      </c>
      <c r="EC82" s="477">
        <f t="shared" si="35"/>
        <v>53</v>
      </c>
      <c r="ED82" s="477">
        <f t="shared" si="35"/>
        <v>54</v>
      </c>
      <c r="EE82" s="477">
        <f t="shared" si="35"/>
        <v>54</v>
      </c>
      <c r="EF82" s="477">
        <f t="shared" si="35"/>
        <v>54</v>
      </c>
      <c r="EG82" s="477">
        <f t="shared" si="35"/>
        <v>54</v>
      </c>
      <c r="EH82" s="477">
        <f t="shared" si="35"/>
        <v>54</v>
      </c>
      <c r="EI82" s="477">
        <f t="shared" si="35"/>
        <v>54</v>
      </c>
      <c r="EJ82" s="477">
        <f t="shared" si="35"/>
        <v>54</v>
      </c>
      <c r="EK82" s="477">
        <f t="shared" si="35"/>
        <v>54</v>
      </c>
      <c r="EL82" s="477">
        <f t="shared" si="35"/>
        <v>54</v>
      </c>
      <c r="EM82" s="477">
        <f t="shared" si="35"/>
        <v>54</v>
      </c>
      <c r="EN82" s="477">
        <f t="shared" si="35"/>
        <v>54</v>
      </c>
      <c r="EO82" s="477">
        <f t="shared" si="35"/>
        <v>54</v>
      </c>
      <c r="EP82" s="477">
        <f t="shared" si="35"/>
        <v>54</v>
      </c>
      <c r="EQ82" s="477">
        <f t="shared" si="35"/>
        <v>54</v>
      </c>
      <c r="ER82" s="477">
        <f t="shared" si="35"/>
        <v>54</v>
      </c>
      <c r="ES82" s="477">
        <f t="shared" si="35"/>
        <v>54</v>
      </c>
      <c r="ET82" s="477">
        <f t="shared" si="35"/>
        <v>55</v>
      </c>
      <c r="EU82" s="477">
        <f t="shared" si="35"/>
        <v>55</v>
      </c>
      <c r="EV82" s="477">
        <f t="shared" si="35"/>
        <v>56</v>
      </c>
      <c r="EW82" s="477">
        <f t="shared" si="35"/>
        <v>57</v>
      </c>
      <c r="EX82" s="477">
        <f t="shared" si="35"/>
        <v>57</v>
      </c>
      <c r="EY82" s="477">
        <f t="shared" si="35"/>
        <v>57</v>
      </c>
      <c r="EZ82" s="477">
        <f t="shared" si="35"/>
        <v>57</v>
      </c>
      <c r="FA82" s="477">
        <f t="shared" si="35"/>
        <v>57</v>
      </c>
      <c r="FB82" s="477">
        <f t="shared" si="35"/>
        <v>58</v>
      </c>
      <c r="FC82" s="477">
        <f t="shared" si="35"/>
        <v>58</v>
      </c>
      <c r="FD82" s="477">
        <f t="shared" si="35"/>
        <v>58</v>
      </c>
      <c r="FE82" s="477">
        <f t="shared" si="35"/>
        <v>58</v>
      </c>
      <c r="FF82" s="477">
        <f t="shared" si="35"/>
        <v>58</v>
      </c>
      <c r="FG82" s="477">
        <f t="shared" si="35"/>
        <v>58</v>
      </c>
      <c r="FH82" s="477">
        <f t="shared" si="35"/>
        <v>58</v>
      </c>
      <c r="FI82" s="477">
        <f t="shared" si="35"/>
        <v>58</v>
      </c>
      <c r="FJ82" s="477">
        <f t="shared" si="35"/>
        <v>59</v>
      </c>
      <c r="FK82" s="477">
        <f t="shared" si="35"/>
        <v>59</v>
      </c>
      <c r="FL82" s="477">
        <f t="shared" si="35"/>
        <v>59</v>
      </c>
      <c r="FM82" s="477">
        <f t="shared" si="35"/>
        <v>59</v>
      </c>
      <c r="FN82" s="477">
        <f t="shared" si="35"/>
        <v>60</v>
      </c>
      <c r="FO82" s="477">
        <f t="shared" si="35"/>
        <v>60</v>
      </c>
      <c r="FP82" s="477">
        <f t="shared" si="35"/>
        <v>60</v>
      </c>
      <c r="FQ82" s="477">
        <f t="shared" si="35"/>
        <v>60</v>
      </c>
      <c r="FR82" s="477">
        <f t="shared" si="35"/>
        <v>60</v>
      </c>
      <c r="FS82" s="477">
        <f t="shared" si="35"/>
        <v>60</v>
      </c>
      <c r="FT82" s="477">
        <f t="shared" si="35"/>
        <v>60</v>
      </c>
      <c r="FU82" s="477">
        <f t="shared" si="35"/>
        <v>60</v>
      </c>
      <c r="FV82" s="477">
        <f t="shared" si="35"/>
        <v>60</v>
      </c>
      <c r="FW82" s="477">
        <f t="shared" si="35"/>
        <v>60</v>
      </c>
      <c r="FX82" s="477">
        <f t="shared" si="35"/>
        <v>60</v>
      </c>
      <c r="FY82" s="477">
        <f t="shared" si="35"/>
        <v>60</v>
      </c>
      <c r="FZ82" s="477">
        <f t="shared" si="35"/>
        <v>61</v>
      </c>
      <c r="GA82" s="477">
        <f t="shared" si="35"/>
        <v>62</v>
      </c>
      <c r="GB82" s="477">
        <f t="shared" si="35"/>
        <v>63</v>
      </c>
      <c r="GC82" s="477">
        <f t="shared" si="35"/>
        <v>63</v>
      </c>
      <c r="GD82" s="477">
        <f t="shared" si="35"/>
        <v>63</v>
      </c>
      <c r="GE82" s="477">
        <f t="shared" si="35"/>
        <v>64</v>
      </c>
      <c r="GF82" s="477">
        <f t="shared" si="35"/>
        <v>64</v>
      </c>
      <c r="GG82" s="477">
        <f t="shared" si="35"/>
        <v>64</v>
      </c>
      <c r="GH82" s="477">
        <f t="shared" si="35"/>
        <v>64</v>
      </c>
      <c r="GI82" s="477">
        <f t="shared" si="35"/>
        <v>64</v>
      </c>
      <c r="GJ82" s="477">
        <f t="shared" si="35"/>
        <v>64</v>
      </c>
      <c r="GK82" s="477">
        <f t="shared" si="35"/>
        <v>64</v>
      </c>
      <c r="GL82" s="477">
        <f t="shared" si="35"/>
        <v>66</v>
      </c>
      <c r="GM82" s="477">
        <f t="shared" si="35"/>
        <v>66</v>
      </c>
      <c r="GN82" s="477">
        <f t="shared" si="35"/>
        <v>67</v>
      </c>
      <c r="GO82" s="477">
        <f t="shared" si="35"/>
        <v>70</v>
      </c>
      <c r="GP82" s="477">
        <f t="shared" si="35"/>
        <v>71</v>
      </c>
      <c r="GQ82" s="477">
        <f t="shared" si="35"/>
        <v>71</v>
      </c>
      <c r="GR82" s="477">
        <f t="shared" si="35"/>
        <v>71</v>
      </c>
      <c r="GS82" s="477">
        <f t="shared" si="35"/>
        <v>72</v>
      </c>
      <c r="GT82" s="477">
        <f t="shared" si="35"/>
        <v>72</v>
      </c>
      <c r="GU82" s="477">
        <f t="shared" si="35"/>
        <v>72</v>
      </c>
      <c r="GV82" s="477">
        <f t="shared" si="35"/>
        <v>73</v>
      </c>
      <c r="GW82" s="477">
        <f t="shared" si="35"/>
        <v>74</v>
      </c>
      <c r="GX82" s="477">
        <f t="shared" si="35"/>
        <v>75</v>
      </c>
      <c r="GY82" s="477">
        <f t="shared" si="35"/>
        <v>76</v>
      </c>
      <c r="GZ82" s="477">
        <f t="shared" si="35"/>
        <v>78</v>
      </c>
      <c r="HA82" s="477">
        <f t="shared" si="35"/>
        <v>79</v>
      </c>
      <c r="HB82" s="477">
        <f t="shared" si="35"/>
        <v>79</v>
      </c>
      <c r="HC82" s="477">
        <f t="shared" si="35"/>
        <v>80</v>
      </c>
      <c r="HD82" s="477">
        <f t="shared" si="35"/>
        <v>80</v>
      </c>
      <c r="HE82" s="477">
        <f t="shared" si="35"/>
        <v>80</v>
      </c>
      <c r="HF82" s="477">
        <f t="shared" si="35"/>
        <v>80</v>
      </c>
      <c r="HG82" s="477">
        <f t="shared" si="35"/>
        <v>81</v>
      </c>
      <c r="HH82" s="477">
        <f t="shared" si="35"/>
        <v>81</v>
      </c>
      <c r="HI82" s="477">
        <f t="shared" si="35"/>
        <v>81</v>
      </c>
      <c r="HJ82" s="477">
        <f t="shared" si="35"/>
        <v>84</v>
      </c>
      <c r="HK82" s="477">
        <f t="shared" si="35"/>
        <v>90</v>
      </c>
      <c r="HL82" s="477">
        <f t="shared" si="35"/>
        <v>93</v>
      </c>
      <c r="HM82" s="477">
        <f t="shared" si="35"/>
        <v>94</v>
      </c>
      <c r="HN82" s="477">
        <f t="shared" si="35"/>
        <v>97</v>
      </c>
      <c r="HO82" s="477">
        <f t="shared" si="35"/>
        <v>101</v>
      </c>
      <c r="HP82" s="477">
        <f t="shared" si="35"/>
        <v>101</v>
      </c>
      <c r="HQ82" s="477">
        <f t="shared" si="35"/>
        <v>105</v>
      </c>
      <c r="HR82" s="477">
        <f t="shared" si="35"/>
        <v>106</v>
      </c>
      <c r="HS82" s="412"/>
      <c r="HT82" s="412"/>
      <c r="HU82" s="412"/>
      <c r="HV82" s="412"/>
      <c r="HW82" s="412"/>
      <c r="HX82" s="412"/>
      <c r="HY82" s="412"/>
      <c r="HZ82" s="412"/>
      <c r="IA82" s="412"/>
      <c r="IB82" s="412"/>
      <c r="IC82" s="412"/>
    </row>
    <row r="83">
      <c r="A83" s="474" t="s">
        <v>92</v>
      </c>
      <c r="B83" s="475">
        <v>0.0</v>
      </c>
      <c r="C83" s="475">
        <v>0.0</v>
      </c>
      <c r="D83" s="475">
        <v>0.0</v>
      </c>
      <c r="E83" s="475">
        <v>0.0</v>
      </c>
      <c r="F83" s="475">
        <v>0.0</v>
      </c>
      <c r="G83" s="475">
        <v>0.0</v>
      </c>
      <c r="H83" s="475">
        <v>0.0</v>
      </c>
      <c r="I83" s="475">
        <v>0.0</v>
      </c>
      <c r="J83" s="475">
        <v>0.0</v>
      </c>
      <c r="K83" s="475">
        <v>0.0</v>
      </c>
      <c r="L83" s="475">
        <v>0.0</v>
      </c>
      <c r="M83" s="475">
        <v>0.0</v>
      </c>
      <c r="N83" s="475">
        <v>0.0</v>
      </c>
      <c r="O83" s="475">
        <v>0.0</v>
      </c>
      <c r="P83" s="475">
        <v>0.0</v>
      </c>
      <c r="Q83" s="475">
        <v>0.0</v>
      </c>
      <c r="R83" s="475">
        <v>0.0</v>
      </c>
      <c r="S83" s="475">
        <v>0.0</v>
      </c>
      <c r="T83" s="475">
        <v>0.0</v>
      </c>
      <c r="U83" s="475">
        <v>0.0</v>
      </c>
      <c r="V83" s="475">
        <v>0.0</v>
      </c>
      <c r="W83" s="476">
        <f t="shared" ref="W83:HR83" si="36">V83+W63</f>
        <v>1</v>
      </c>
      <c r="X83" s="477">
        <f t="shared" si="36"/>
        <v>1</v>
      </c>
      <c r="Y83" s="477">
        <f t="shared" si="36"/>
        <v>1</v>
      </c>
      <c r="Z83" s="477">
        <f t="shared" si="36"/>
        <v>1</v>
      </c>
      <c r="AA83" s="477">
        <f t="shared" si="36"/>
        <v>1</v>
      </c>
      <c r="AB83" s="477">
        <f t="shared" si="36"/>
        <v>1</v>
      </c>
      <c r="AC83" s="477">
        <f t="shared" si="36"/>
        <v>1</v>
      </c>
      <c r="AD83" s="477">
        <f t="shared" si="36"/>
        <v>1</v>
      </c>
      <c r="AE83" s="477">
        <f t="shared" si="36"/>
        <v>1</v>
      </c>
      <c r="AF83" s="477">
        <f t="shared" si="36"/>
        <v>1</v>
      </c>
      <c r="AG83" s="477">
        <f t="shared" si="36"/>
        <v>1</v>
      </c>
      <c r="AH83" s="477">
        <f t="shared" si="36"/>
        <v>1</v>
      </c>
      <c r="AI83" s="477">
        <f t="shared" si="36"/>
        <v>1</v>
      </c>
      <c r="AJ83" s="477">
        <f t="shared" si="36"/>
        <v>1</v>
      </c>
      <c r="AK83" s="477">
        <f t="shared" si="36"/>
        <v>2</v>
      </c>
      <c r="AL83" s="477">
        <f t="shared" si="36"/>
        <v>2</v>
      </c>
      <c r="AM83" s="477">
        <f t="shared" si="36"/>
        <v>2</v>
      </c>
      <c r="AN83" s="477">
        <f t="shared" si="36"/>
        <v>2</v>
      </c>
      <c r="AO83" s="477">
        <f t="shared" si="36"/>
        <v>2</v>
      </c>
      <c r="AP83" s="477">
        <f t="shared" si="36"/>
        <v>2</v>
      </c>
      <c r="AQ83" s="477">
        <f t="shared" si="36"/>
        <v>2</v>
      </c>
      <c r="AR83" s="477">
        <f t="shared" si="36"/>
        <v>2</v>
      </c>
      <c r="AS83" s="477">
        <f t="shared" si="36"/>
        <v>3</v>
      </c>
      <c r="AT83" s="477">
        <f t="shared" si="36"/>
        <v>4</v>
      </c>
      <c r="AU83" s="477">
        <f t="shared" si="36"/>
        <v>4</v>
      </c>
      <c r="AV83" s="477">
        <f t="shared" si="36"/>
        <v>4</v>
      </c>
      <c r="AW83" s="477">
        <f t="shared" si="36"/>
        <v>4</v>
      </c>
      <c r="AX83" s="477">
        <f t="shared" si="36"/>
        <v>4</v>
      </c>
      <c r="AY83" s="477">
        <f t="shared" si="36"/>
        <v>4</v>
      </c>
      <c r="AZ83" s="477">
        <f t="shared" si="36"/>
        <v>6</v>
      </c>
      <c r="BA83" s="477">
        <f t="shared" si="36"/>
        <v>6</v>
      </c>
      <c r="BB83" s="477">
        <f t="shared" si="36"/>
        <v>7</v>
      </c>
      <c r="BC83" s="477">
        <f t="shared" si="36"/>
        <v>7</v>
      </c>
      <c r="BD83" s="477">
        <f t="shared" si="36"/>
        <v>7</v>
      </c>
      <c r="BE83" s="477">
        <f t="shared" si="36"/>
        <v>8</v>
      </c>
      <c r="BF83" s="477">
        <f t="shared" si="36"/>
        <v>8</v>
      </c>
      <c r="BG83" s="477">
        <f t="shared" si="36"/>
        <v>8</v>
      </c>
      <c r="BH83" s="477">
        <f t="shared" si="36"/>
        <v>8</v>
      </c>
      <c r="BI83" s="477">
        <f t="shared" si="36"/>
        <v>8</v>
      </c>
      <c r="BJ83" s="477">
        <f t="shared" si="36"/>
        <v>8</v>
      </c>
      <c r="BK83" s="477">
        <f t="shared" si="36"/>
        <v>8</v>
      </c>
      <c r="BL83" s="477">
        <f t="shared" si="36"/>
        <v>9</v>
      </c>
      <c r="BM83" s="477">
        <f t="shared" si="36"/>
        <v>10</v>
      </c>
      <c r="BN83" s="477">
        <f t="shared" si="36"/>
        <v>10</v>
      </c>
      <c r="BO83" s="477">
        <f t="shared" si="36"/>
        <v>11</v>
      </c>
      <c r="BP83" s="477">
        <f t="shared" si="36"/>
        <v>11</v>
      </c>
      <c r="BQ83" s="477">
        <f t="shared" si="36"/>
        <v>12</v>
      </c>
      <c r="BR83" s="477">
        <f t="shared" si="36"/>
        <v>12</v>
      </c>
      <c r="BS83" s="477">
        <f t="shared" si="36"/>
        <v>13</v>
      </c>
      <c r="BT83" s="477">
        <f t="shared" si="36"/>
        <v>13</v>
      </c>
      <c r="BU83" s="477">
        <f t="shared" si="36"/>
        <v>14</v>
      </c>
      <c r="BV83" s="477">
        <f t="shared" si="36"/>
        <v>17</v>
      </c>
      <c r="BW83" s="477">
        <f t="shared" si="36"/>
        <v>17</v>
      </c>
      <c r="BX83" s="477">
        <f t="shared" si="36"/>
        <v>17</v>
      </c>
      <c r="BY83" s="477">
        <f t="shared" si="36"/>
        <v>18</v>
      </c>
      <c r="BZ83" s="477">
        <f t="shared" si="36"/>
        <v>19</v>
      </c>
      <c r="CA83" s="477">
        <f t="shared" si="36"/>
        <v>20</v>
      </c>
      <c r="CB83" s="477">
        <f t="shared" si="36"/>
        <v>20</v>
      </c>
      <c r="CC83" s="477">
        <f t="shared" si="36"/>
        <v>20</v>
      </c>
      <c r="CD83" s="477">
        <f t="shared" si="36"/>
        <v>20</v>
      </c>
      <c r="CE83" s="477">
        <f t="shared" si="36"/>
        <v>20</v>
      </c>
      <c r="CF83" s="477">
        <f t="shared" si="36"/>
        <v>20</v>
      </c>
      <c r="CG83" s="477">
        <f t="shared" si="36"/>
        <v>21</v>
      </c>
      <c r="CH83" s="477">
        <f t="shared" si="36"/>
        <v>21</v>
      </c>
      <c r="CI83" s="477">
        <f t="shared" si="36"/>
        <v>21</v>
      </c>
      <c r="CJ83" s="477">
        <f t="shared" si="36"/>
        <v>22</v>
      </c>
      <c r="CK83" s="477">
        <f t="shared" si="36"/>
        <v>22</v>
      </c>
      <c r="CL83" s="477">
        <f t="shared" si="36"/>
        <v>22</v>
      </c>
      <c r="CM83" s="477">
        <f t="shared" si="36"/>
        <v>22</v>
      </c>
      <c r="CN83" s="477">
        <f t="shared" si="36"/>
        <v>22</v>
      </c>
      <c r="CO83" s="477">
        <f t="shared" si="36"/>
        <v>22</v>
      </c>
      <c r="CP83" s="477">
        <f t="shared" si="36"/>
        <v>22</v>
      </c>
      <c r="CQ83" s="477">
        <f t="shared" si="36"/>
        <v>22</v>
      </c>
      <c r="CR83" s="477">
        <f t="shared" si="36"/>
        <v>23</v>
      </c>
      <c r="CS83" s="477">
        <f t="shared" si="36"/>
        <v>24</v>
      </c>
      <c r="CT83" s="477">
        <f t="shared" si="36"/>
        <v>24</v>
      </c>
      <c r="CU83" s="477">
        <f t="shared" si="36"/>
        <v>24</v>
      </c>
      <c r="CV83" s="477">
        <f t="shared" si="36"/>
        <v>25</v>
      </c>
      <c r="CW83" s="477">
        <f t="shared" si="36"/>
        <v>25</v>
      </c>
      <c r="CX83" s="477">
        <f t="shared" si="36"/>
        <v>26</v>
      </c>
      <c r="CY83" s="477">
        <f t="shared" si="36"/>
        <v>26</v>
      </c>
      <c r="CZ83" s="477">
        <f t="shared" si="36"/>
        <v>26</v>
      </c>
      <c r="DA83" s="477">
        <f t="shared" si="36"/>
        <v>26</v>
      </c>
      <c r="DB83" s="477">
        <f t="shared" si="36"/>
        <v>26</v>
      </c>
      <c r="DC83" s="477">
        <f t="shared" si="36"/>
        <v>27</v>
      </c>
      <c r="DD83" s="477">
        <f t="shared" si="36"/>
        <v>30</v>
      </c>
      <c r="DE83" s="477">
        <f t="shared" si="36"/>
        <v>30</v>
      </c>
      <c r="DF83" s="477">
        <f t="shared" si="36"/>
        <v>32</v>
      </c>
      <c r="DG83" s="477">
        <f t="shared" si="36"/>
        <v>32</v>
      </c>
      <c r="DH83" s="477">
        <f t="shared" si="36"/>
        <v>32</v>
      </c>
      <c r="DI83" s="477">
        <f t="shared" si="36"/>
        <v>34</v>
      </c>
      <c r="DJ83" s="477">
        <f t="shared" si="36"/>
        <v>36</v>
      </c>
      <c r="DK83" s="477">
        <f t="shared" si="36"/>
        <v>36</v>
      </c>
      <c r="DL83" s="477">
        <f t="shared" si="36"/>
        <v>36</v>
      </c>
      <c r="DM83" s="477">
        <f t="shared" si="36"/>
        <v>37</v>
      </c>
      <c r="DN83" s="477">
        <f t="shared" si="36"/>
        <v>38</v>
      </c>
      <c r="DO83" s="477">
        <f t="shared" si="36"/>
        <v>38</v>
      </c>
      <c r="DP83" s="477">
        <f t="shared" si="36"/>
        <v>39</v>
      </c>
      <c r="DQ83" s="477">
        <f t="shared" si="36"/>
        <v>40</v>
      </c>
      <c r="DR83" s="477">
        <f t="shared" si="36"/>
        <v>40</v>
      </c>
      <c r="DS83" s="477">
        <f t="shared" si="36"/>
        <v>40</v>
      </c>
      <c r="DT83" s="477">
        <f t="shared" si="36"/>
        <v>40</v>
      </c>
      <c r="DU83" s="477">
        <f t="shared" si="36"/>
        <v>40</v>
      </c>
      <c r="DV83" s="477">
        <f t="shared" si="36"/>
        <v>40</v>
      </c>
      <c r="DW83" s="477">
        <f t="shared" si="36"/>
        <v>40</v>
      </c>
      <c r="DX83" s="477">
        <f t="shared" si="36"/>
        <v>41</v>
      </c>
      <c r="DY83" s="477">
        <f t="shared" si="36"/>
        <v>41</v>
      </c>
      <c r="DZ83" s="477">
        <f t="shared" si="36"/>
        <v>41</v>
      </c>
      <c r="EA83" s="477">
        <f t="shared" si="36"/>
        <v>41</v>
      </c>
      <c r="EB83" s="477">
        <f t="shared" si="36"/>
        <v>41</v>
      </c>
      <c r="EC83" s="477">
        <f t="shared" si="36"/>
        <v>42</v>
      </c>
      <c r="ED83" s="477">
        <f t="shared" si="36"/>
        <v>42</v>
      </c>
      <c r="EE83" s="477">
        <f t="shared" si="36"/>
        <v>42</v>
      </c>
      <c r="EF83" s="477">
        <f t="shared" si="36"/>
        <v>44</v>
      </c>
      <c r="EG83" s="477">
        <f t="shared" si="36"/>
        <v>44</v>
      </c>
      <c r="EH83" s="477">
        <f t="shared" si="36"/>
        <v>45</v>
      </c>
      <c r="EI83" s="477">
        <f t="shared" si="36"/>
        <v>45</v>
      </c>
      <c r="EJ83" s="477">
        <f t="shared" si="36"/>
        <v>45</v>
      </c>
      <c r="EK83" s="477">
        <f t="shared" si="36"/>
        <v>45</v>
      </c>
      <c r="EL83" s="477">
        <f t="shared" si="36"/>
        <v>45</v>
      </c>
      <c r="EM83" s="477">
        <f t="shared" si="36"/>
        <v>45</v>
      </c>
      <c r="EN83" s="477">
        <f t="shared" si="36"/>
        <v>45</v>
      </c>
      <c r="EO83" s="477">
        <f t="shared" si="36"/>
        <v>45</v>
      </c>
      <c r="EP83" s="477">
        <f t="shared" si="36"/>
        <v>45</v>
      </c>
      <c r="EQ83" s="477">
        <f t="shared" si="36"/>
        <v>45</v>
      </c>
      <c r="ER83" s="477">
        <f t="shared" si="36"/>
        <v>45</v>
      </c>
      <c r="ES83" s="477">
        <f t="shared" si="36"/>
        <v>45</v>
      </c>
      <c r="ET83" s="477">
        <f t="shared" si="36"/>
        <v>45</v>
      </c>
      <c r="EU83" s="477">
        <f t="shared" si="36"/>
        <v>45</v>
      </c>
      <c r="EV83" s="477">
        <f t="shared" si="36"/>
        <v>45</v>
      </c>
      <c r="EW83" s="477">
        <f t="shared" si="36"/>
        <v>45</v>
      </c>
      <c r="EX83" s="477">
        <f t="shared" si="36"/>
        <v>45</v>
      </c>
      <c r="EY83" s="477">
        <f t="shared" si="36"/>
        <v>45</v>
      </c>
      <c r="EZ83" s="477">
        <f t="shared" si="36"/>
        <v>45</v>
      </c>
      <c r="FA83" s="477">
        <f t="shared" si="36"/>
        <v>45</v>
      </c>
      <c r="FB83" s="477">
        <f t="shared" si="36"/>
        <v>45</v>
      </c>
      <c r="FC83" s="477">
        <f t="shared" si="36"/>
        <v>45</v>
      </c>
      <c r="FD83" s="477">
        <f t="shared" si="36"/>
        <v>46</v>
      </c>
      <c r="FE83" s="477">
        <f t="shared" si="36"/>
        <v>46</v>
      </c>
      <c r="FF83" s="477">
        <f t="shared" si="36"/>
        <v>46</v>
      </c>
      <c r="FG83" s="477">
        <f t="shared" si="36"/>
        <v>46</v>
      </c>
      <c r="FH83" s="477">
        <f t="shared" si="36"/>
        <v>46</v>
      </c>
      <c r="FI83" s="477">
        <f t="shared" si="36"/>
        <v>47</v>
      </c>
      <c r="FJ83" s="477">
        <f t="shared" si="36"/>
        <v>47</v>
      </c>
      <c r="FK83" s="477">
        <f t="shared" si="36"/>
        <v>47</v>
      </c>
      <c r="FL83" s="477">
        <f t="shared" si="36"/>
        <v>47</v>
      </c>
      <c r="FM83" s="477">
        <f t="shared" si="36"/>
        <v>48</v>
      </c>
      <c r="FN83" s="477">
        <f t="shared" si="36"/>
        <v>48</v>
      </c>
      <c r="FO83" s="477">
        <f t="shared" si="36"/>
        <v>48</v>
      </c>
      <c r="FP83" s="477">
        <f t="shared" si="36"/>
        <v>48</v>
      </c>
      <c r="FQ83" s="477">
        <f t="shared" si="36"/>
        <v>49</v>
      </c>
      <c r="FR83" s="477">
        <f t="shared" si="36"/>
        <v>49</v>
      </c>
      <c r="FS83" s="477">
        <f t="shared" si="36"/>
        <v>49</v>
      </c>
      <c r="FT83" s="477">
        <f t="shared" si="36"/>
        <v>49</v>
      </c>
      <c r="FU83" s="477">
        <f t="shared" si="36"/>
        <v>49</v>
      </c>
      <c r="FV83" s="477">
        <f t="shared" si="36"/>
        <v>49</v>
      </c>
      <c r="FW83" s="477">
        <f t="shared" si="36"/>
        <v>49</v>
      </c>
      <c r="FX83" s="477">
        <f t="shared" si="36"/>
        <v>50</v>
      </c>
      <c r="FY83" s="477">
        <f t="shared" si="36"/>
        <v>50</v>
      </c>
      <c r="FZ83" s="477">
        <f t="shared" si="36"/>
        <v>50</v>
      </c>
      <c r="GA83" s="477">
        <f t="shared" si="36"/>
        <v>50</v>
      </c>
      <c r="GB83" s="477">
        <f t="shared" si="36"/>
        <v>51</v>
      </c>
      <c r="GC83" s="477">
        <f t="shared" si="36"/>
        <v>51</v>
      </c>
      <c r="GD83" s="477">
        <f t="shared" si="36"/>
        <v>52</v>
      </c>
      <c r="GE83" s="477">
        <f t="shared" si="36"/>
        <v>52</v>
      </c>
      <c r="GF83" s="477">
        <f t="shared" si="36"/>
        <v>52</v>
      </c>
      <c r="GG83" s="477">
        <f t="shared" si="36"/>
        <v>52</v>
      </c>
      <c r="GH83" s="477">
        <f t="shared" si="36"/>
        <v>52</v>
      </c>
      <c r="GI83" s="477">
        <f t="shared" si="36"/>
        <v>53</v>
      </c>
      <c r="GJ83" s="477">
        <f t="shared" si="36"/>
        <v>53</v>
      </c>
      <c r="GK83" s="477">
        <f t="shared" si="36"/>
        <v>53</v>
      </c>
      <c r="GL83" s="477">
        <f t="shared" si="36"/>
        <v>53</v>
      </c>
      <c r="GM83" s="477">
        <f t="shared" si="36"/>
        <v>53</v>
      </c>
      <c r="GN83" s="477">
        <f t="shared" si="36"/>
        <v>53</v>
      </c>
      <c r="GO83" s="477">
        <f t="shared" si="36"/>
        <v>53</v>
      </c>
      <c r="GP83" s="477">
        <f t="shared" si="36"/>
        <v>53</v>
      </c>
      <c r="GQ83" s="477">
        <f t="shared" si="36"/>
        <v>54</v>
      </c>
      <c r="GR83" s="477">
        <f t="shared" si="36"/>
        <v>54</v>
      </c>
      <c r="GS83" s="477">
        <f t="shared" si="36"/>
        <v>54</v>
      </c>
      <c r="GT83" s="477">
        <f t="shared" si="36"/>
        <v>54</v>
      </c>
      <c r="GU83" s="477">
        <f t="shared" si="36"/>
        <v>54</v>
      </c>
      <c r="GV83" s="477">
        <f t="shared" si="36"/>
        <v>54</v>
      </c>
      <c r="GW83" s="477">
        <f t="shared" si="36"/>
        <v>55</v>
      </c>
      <c r="GX83" s="477">
        <f t="shared" si="36"/>
        <v>55</v>
      </c>
      <c r="GY83" s="477">
        <f t="shared" si="36"/>
        <v>55</v>
      </c>
      <c r="GZ83" s="477">
        <f t="shared" si="36"/>
        <v>55</v>
      </c>
      <c r="HA83" s="477">
        <f t="shared" si="36"/>
        <v>55</v>
      </c>
      <c r="HB83" s="477">
        <f t="shared" si="36"/>
        <v>55</v>
      </c>
      <c r="HC83" s="477">
        <f t="shared" si="36"/>
        <v>56</v>
      </c>
      <c r="HD83" s="477">
        <f t="shared" si="36"/>
        <v>56</v>
      </c>
      <c r="HE83" s="477">
        <f t="shared" si="36"/>
        <v>57</v>
      </c>
      <c r="HF83" s="477">
        <f t="shared" si="36"/>
        <v>57</v>
      </c>
      <c r="HG83" s="477">
        <f t="shared" si="36"/>
        <v>60</v>
      </c>
      <c r="HH83" s="477">
        <f t="shared" si="36"/>
        <v>60</v>
      </c>
      <c r="HI83" s="477">
        <f t="shared" si="36"/>
        <v>60</v>
      </c>
      <c r="HJ83" s="477">
        <f t="shared" si="36"/>
        <v>66</v>
      </c>
      <c r="HK83" s="477">
        <f t="shared" si="36"/>
        <v>68</v>
      </c>
      <c r="HL83" s="477">
        <f t="shared" si="36"/>
        <v>71</v>
      </c>
      <c r="HM83" s="477">
        <f t="shared" si="36"/>
        <v>73</v>
      </c>
      <c r="HN83" s="477">
        <f t="shared" si="36"/>
        <v>73</v>
      </c>
      <c r="HO83" s="477">
        <f t="shared" si="36"/>
        <v>74</v>
      </c>
      <c r="HP83" s="477">
        <f t="shared" si="36"/>
        <v>74</v>
      </c>
      <c r="HQ83" s="477">
        <f t="shared" si="36"/>
        <v>76</v>
      </c>
      <c r="HR83" s="477">
        <f t="shared" si="36"/>
        <v>85</v>
      </c>
      <c r="HS83" s="412"/>
      <c r="HT83" s="412"/>
      <c r="HU83" s="412"/>
      <c r="HV83" s="412"/>
      <c r="HW83" s="412"/>
      <c r="HX83" s="412"/>
      <c r="HY83" s="412"/>
      <c r="HZ83" s="412"/>
      <c r="IA83" s="412"/>
      <c r="IB83" s="412"/>
      <c r="IC83" s="412"/>
    </row>
    <row r="84">
      <c r="A84" s="474" t="s">
        <v>93</v>
      </c>
      <c r="B84" s="489">
        <v>0.0</v>
      </c>
      <c r="C84" s="489">
        <v>0.0</v>
      </c>
      <c r="D84" s="489">
        <v>0.0</v>
      </c>
      <c r="E84" s="489">
        <v>0.0</v>
      </c>
      <c r="F84" s="489">
        <v>0.0</v>
      </c>
      <c r="G84" s="489">
        <v>0.0</v>
      </c>
      <c r="H84" s="489">
        <v>0.0</v>
      </c>
      <c r="I84" s="475">
        <v>0.0</v>
      </c>
      <c r="J84" s="475">
        <v>0.0</v>
      </c>
      <c r="K84" s="475">
        <v>0.0</v>
      </c>
      <c r="L84" s="475">
        <v>0.0</v>
      </c>
      <c r="M84" s="475">
        <v>0.0</v>
      </c>
      <c r="N84" s="475">
        <v>0.0</v>
      </c>
      <c r="O84" s="475">
        <v>0.0</v>
      </c>
      <c r="P84" s="475">
        <v>0.0</v>
      </c>
      <c r="Q84" s="475">
        <v>0.0</v>
      </c>
      <c r="R84" s="475">
        <v>0.0</v>
      </c>
      <c r="S84" s="475">
        <v>0.0</v>
      </c>
      <c r="T84" s="475">
        <v>0.0</v>
      </c>
      <c r="U84" s="475">
        <v>0.0</v>
      </c>
      <c r="V84" s="475">
        <v>0.0</v>
      </c>
      <c r="W84" s="475">
        <v>0.0</v>
      </c>
      <c r="X84" s="475">
        <v>0.0</v>
      </c>
      <c r="Y84" s="475">
        <v>0.0</v>
      </c>
      <c r="Z84" s="475">
        <v>0.0</v>
      </c>
      <c r="AA84" s="475">
        <v>0.0</v>
      </c>
      <c r="AB84" s="475">
        <v>0.0</v>
      </c>
      <c r="AC84" s="475">
        <v>0.0</v>
      </c>
      <c r="AD84" s="475">
        <v>0.0</v>
      </c>
      <c r="AE84" s="475">
        <v>0.0</v>
      </c>
      <c r="AF84" s="475">
        <v>0.0</v>
      </c>
      <c r="AG84" s="475">
        <v>0.0</v>
      </c>
      <c r="AH84" s="476">
        <f t="shared" ref="AH84:HR84" si="37">AG84+AH64</f>
        <v>1</v>
      </c>
      <c r="AI84" s="477">
        <f t="shared" si="37"/>
        <v>1</v>
      </c>
      <c r="AJ84" s="477">
        <f t="shared" si="37"/>
        <v>1</v>
      </c>
      <c r="AK84" s="477">
        <f t="shared" si="37"/>
        <v>1</v>
      </c>
      <c r="AL84" s="477">
        <f t="shared" si="37"/>
        <v>1</v>
      </c>
      <c r="AM84" s="477">
        <f t="shared" si="37"/>
        <v>1</v>
      </c>
      <c r="AN84" s="477">
        <f t="shared" si="37"/>
        <v>1</v>
      </c>
      <c r="AO84" s="477">
        <f t="shared" si="37"/>
        <v>1</v>
      </c>
      <c r="AP84" s="477">
        <f t="shared" si="37"/>
        <v>1</v>
      </c>
      <c r="AQ84" s="477">
        <f t="shared" si="37"/>
        <v>1</v>
      </c>
      <c r="AR84" s="477">
        <f t="shared" si="37"/>
        <v>1</v>
      </c>
      <c r="AS84" s="477">
        <f t="shared" si="37"/>
        <v>2</v>
      </c>
      <c r="AT84" s="477">
        <f t="shared" si="37"/>
        <v>2</v>
      </c>
      <c r="AU84" s="477">
        <f t="shared" si="37"/>
        <v>2</v>
      </c>
      <c r="AV84" s="477">
        <f t="shared" si="37"/>
        <v>2</v>
      </c>
      <c r="AW84" s="477">
        <f t="shared" si="37"/>
        <v>2</v>
      </c>
      <c r="AX84" s="477">
        <f t="shared" si="37"/>
        <v>2</v>
      </c>
      <c r="AY84" s="477">
        <f t="shared" si="37"/>
        <v>2</v>
      </c>
      <c r="AZ84" s="477">
        <f t="shared" si="37"/>
        <v>2</v>
      </c>
      <c r="BA84" s="477">
        <f t="shared" si="37"/>
        <v>3</v>
      </c>
      <c r="BB84" s="477">
        <f t="shared" si="37"/>
        <v>3</v>
      </c>
      <c r="BC84" s="477">
        <f t="shared" si="37"/>
        <v>3</v>
      </c>
      <c r="BD84" s="477">
        <f t="shared" si="37"/>
        <v>3</v>
      </c>
      <c r="BE84" s="477">
        <f t="shared" si="37"/>
        <v>3</v>
      </c>
      <c r="BF84" s="477">
        <f t="shared" si="37"/>
        <v>3</v>
      </c>
      <c r="BG84" s="477">
        <f t="shared" si="37"/>
        <v>3</v>
      </c>
      <c r="BH84" s="477">
        <f t="shared" si="37"/>
        <v>4</v>
      </c>
      <c r="BI84" s="477">
        <f t="shared" si="37"/>
        <v>5</v>
      </c>
      <c r="BJ84" s="477">
        <f t="shared" si="37"/>
        <v>5</v>
      </c>
      <c r="BK84" s="477">
        <f t="shared" si="37"/>
        <v>5</v>
      </c>
      <c r="BL84" s="477">
        <f t="shared" si="37"/>
        <v>6</v>
      </c>
      <c r="BM84" s="477">
        <f t="shared" si="37"/>
        <v>6</v>
      </c>
      <c r="BN84" s="477">
        <f t="shared" si="37"/>
        <v>7</v>
      </c>
      <c r="BO84" s="477">
        <f t="shared" si="37"/>
        <v>7</v>
      </c>
      <c r="BP84" s="477">
        <f t="shared" si="37"/>
        <v>7</v>
      </c>
      <c r="BQ84" s="477">
        <f t="shared" si="37"/>
        <v>7</v>
      </c>
      <c r="BR84" s="477">
        <f t="shared" si="37"/>
        <v>7</v>
      </c>
      <c r="BS84" s="477">
        <f t="shared" si="37"/>
        <v>7</v>
      </c>
      <c r="BT84" s="477">
        <f t="shared" si="37"/>
        <v>7</v>
      </c>
      <c r="BU84" s="477">
        <f t="shared" si="37"/>
        <v>8</v>
      </c>
      <c r="BV84" s="477">
        <f t="shared" si="37"/>
        <v>8</v>
      </c>
      <c r="BW84" s="477">
        <f t="shared" si="37"/>
        <v>8</v>
      </c>
      <c r="BX84" s="477">
        <f t="shared" si="37"/>
        <v>9</v>
      </c>
      <c r="BY84" s="477">
        <f t="shared" si="37"/>
        <v>9</v>
      </c>
      <c r="BZ84" s="477">
        <f t="shared" si="37"/>
        <v>9</v>
      </c>
      <c r="CA84" s="477">
        <f t="shared" si="37"/>
        <v>9</v>
      </c>
      <c r="CB84" s="477">
        <f t="shared" si="37"/>
        <v>9</v>
      </c>
      <c r="CC84" s="477">
        <f t="shared" si="37"/>
        <v>9</v>
      </c>
      <c r="CD84" s="477">
        <f t="shared" si="37"/>
        <v>9</v>
      </c>
      <c r="CE84" s="477">
        <f t="shared" si="37"/>
        <v>9</v>
      </c>
      <c r="CF84" s="477">
        <f t="shared" si="37"/>
        <v>9</v>
      </c>
      <c r="CG84" s="477">
        <f t="shared" si="37"/>
        <v>9</v>
      </c>
      <c r="CH84" s="477">
        <f t="shared" si="37"/>
        <v>9</v>
      </c>
      <c r="CI84" s="477">
        <f t="shared" si="37"/>
        <v>9</v>
      </c>
      <c r="CJ84" s="477">
        <f t="shared" si="37"/>
        <v>9</v>
      </c>
      <c r="CK84" s="477">
        <f t="shared" si="37"/>
        <v>9</v>
      </c>
      <c r="CL84" s="477">
        <f t="shared" si="37"/>
        <v>9</v>
      </c>
      <c r="CM84" s="477">
        <f t="shared" si="37"/>
        <v>9</v>
      </c>
      <c r="CN84" s="477">
        <f t="shared" si="37"/>
        <v>9</v>
      </c>
      <c r="CO84" s="477">
        <f t="shared" si="37"/>
        <v>9</v>
      </c>
      <c r="CP84" s="477">
        <f t="shared" si="37"/>
        <v>9</v>
      </c>
      <c r="CQ84" s="477">
        <f t="shared" si="37"/>
        <v>9</v>
      </c>
      <c r="CR84" s="477">
        <f t="shared" si="37"/>
        <v>9</v>
      </c>
      <c r="CS84" s="477">
        <f t="shared" si="37"/>
        <v>9</v>
      </c>
      <c r="CT84" s="477">
        <f t="shared" si="37"/>
        <v>9</v>
      </c>
      <c r="CU84" s="477">
        <f t="shared" si="37"/>
        <v>9</v>
      </c>
      <c r="CV84" s="477">
        <f t="shared" si="37"/>
        <v>9</v>
      </c>
      <c r="CW84" s="477">
        <f t="shared" si="37"/>
        <v>9</v>
      </c>
      <c r="CX84" s="477">
        <f t="shared" si="37"/>
        <v>9</v>
      </c>
      <c r="CY84" s="477">
        <f t="shared" si="37"/>
        <v>9</v>
      </c>
      <c r="CZ84" s="477">
        <f t="shared" si="37"/>
        <v>9</v>
      </c>
      <c r="DA84" s="477">
        <f t="shared" si="37"/>
        <v>9</v>
      </c>
      <c r="DB84" s="477">
        <f t="shared" si="37"/>
        <v>9</v>
      </c>
      <c r="DC84" s="477">
        <f t="shared" si="37"/>
        <v>9</v>
      </c>
      <c r="DD84" s="477">
        <f t="shared" si="37"/>
        <v>9</v>
      </c>
      <c r="DE84" s="477">
        <f t="shared" si="37"/>
        <v>10</v>
      </c>
      <c r="DF84" s="477">
        <f t="shared" si="37"/>
        <v>10</v>
      </c>
      <c r="DG84" s="477">
        <f t="shared" si="37"/>
        <v>10</v>
      </c>
      <c r="DH84" s="477">
        <f t="shared" si="37"/>
        <v>10</v>
      </c>
      <c r="DI84" s="477">
        <f t="shared" si="37"/>
        <v>10</v>
      </c>
      <c r="DJ84" s="477">
        <f t="shared" si="37"/>
        <v>10</v>
      </c>
      <c r="DK84" s="477">
        <f t="shared" si="37"/>
        <v>10</v>
      </c>
      <c r="DL84" s="477">
        <f t="shared" si="37"/>
        <v>10</v>
      </c>
      <c r="DM84" s="477">
        <f t="shared" si="37"/>
        <v>10</v>
      </c>
      <c r="DN84" s="477">
        <f t="shared" si="37"/>
        <v>10</v>
      </c>
      <c r="DO84" s="477">
        <f t="shared" si="37"/>
        <v>10</v>
      </c>
      <c r="DP84" s="477">
        <f t="shared" si="37"/>
        <v>10</v>
      </c>
      <c r="DQ84" s="477">
        <f t="shared" si="37"/>
        <v>10</v>
      </c>
      <c r="DR84" s="477">
        <f t="shared" si="37"/>
        <v>10</v>
      </c>
      <c r="DS84" s="477">
        <f t="shared" si="37"/>
        <v>12</v>
      </c>
      <c r="DT84" s="477">
        <f t="shared" si="37"/>
        <v>12</v>
      </c>
      <c r="DU84" s="477">
        <f t="shared" si="37"/>
        <v>12</v>
      </c>
      <c r="DV84" s="477">
        <f t="shared" si="37"/>
        <v>12</v>
      </c>
      <c r="DW84" s="477">
        <f t="shared" si="37"/>
        <v>13</v>
      </c>
      <c r="DX84" s="477">
        <f t="shared" si="37"/>
        <v>13</v>
      </c>
      <c r="DY84" s="477">
        <f t="shared" si="37"/>
        <v>13</v>
      </c>
      <c r="DZ84" s="477">
        <f t="shared" si="37"/>
        <v>15</v>
      </c>
      <c r="EA84" s="477">
        <f t="shared" si="37"/>
        <v>16</v>
      </c>
      <c r="EB84" s="477">
        <f t="shared" si="37"/>
        <v>16</v>
      </c>
      <c r="EC84" s="477">
        <f t="shared" si="37"/>
        <v>16</v>
      </c>
      <c r="ED84" s="477">
        <f t="shared" si="37"/>
        <v>16</v>
      </c>
      <c r="EE84" s="477">
        <f t="shared" si="37"/>
        <v>16</v>
      </c>
      <c r="EF84" s="477">
        <f t="shared" si="37"/>
        <v>16</v>
      </c>
      <c r="EG84" s="477">
        <f t="shared" si="37"/>
        <v>16</v>
      </c>
      <c r="EH84" s="477">
        <f t="shared" si="37"/>
        <v>16</v>
      </c>
      <c r="EI84" s="477">
        <f t="shared" si="37"/>
        <v>16</v>
      </c>
      <c r="EJ84" s="477">
        <f t="shared" si="37"/>
        <v>16</v>
      </c>
      <c r="EK84" s="477">
        <f t="shared" si="37"/>
        <v>16</v>
      </c>
      <c r="EL84" s="477">
        <f t="shared" si="37"/>
        <v>16</v>
      </c>
      <c r="EM84" s="477">
        <f t="shared" si="37"/>
        <v>16</v>
      </c>
      <c r="EN84" s="477">
        <f t="shared" si="37"/>
        <v>16</v>
      </c>
      <c r="EO84" s="477">
        <f t="shared" si="37"/>
        <v>18</v>
      </c>
      <c r="EP84" s="477">
        <f t="shared" si="37"/>
        <v>18</v>
      </c>
      <c r="EQ84" s="477">
        <f t="shared" si="37"/>
        <v>18</v>
      </c>
      <c r="ER84" s="477">
        <f t="shared" si="37"/>
        <v>19</v>
      </c>
      <c r="ES84" s="477">
        <f t="shared" si="37"/>
        <v>20</v>
      </c>
      <c r="ET84" s="477">
        <f t="shared" si="37"/>
        <v>21</v>
      </c>
      <c r="EU84" s="477">
        <f t="shared" si="37"/>
        <v>21</v>
      </c>
      <c r="EV84" s="477">
        <f t="shared" si="37"/>
        <v>21</v>
      </c>
      <c r="EW84" s="477">
        <f t="shared" si="37"/>
        <v>21</v>
      </c>
      <c r="EX84" s="477">
        <f t="shared" si="37"/>
        <v>22</v>
      </c>
      <c r="EY84" s="477">
        <f t="shared" si="37"/>
        <v>22</v>
      </c>
      <c r="EZ84" s="477">
        <f t="shared" si="37"/>
        <v>22</v>
      </c>
      <c r="FA84" s="477">
        <f t="shared" si="37"/>
        <v>22</v>
      </c>
      <c r="FB84" s="477">
        <f t="shared" si="37"/>
        <v>23</v>
      </c>
      <c r="FC84" s="477">
        <f t="shared" si="37"/>
        <v>23</v>
      </c>
      <c r="FD84" s="477">
        <f t="shared" si="37"/>
        <v>23</v>
      </c>
      <c r="FE84" s="477">
        <f t="shared" si="37"/>
        <v>23</v>
      </c>
      <c r="FF84" s="477">
        <f t="shared" si="37"/>
        <v>24</v>
      </c>
      <c r="FG84" s="477">
        <f t="shared" si="37"/>
        <v>24</v>
      </c>
      <c r="FH84" s="477">
        <f t="shared" si="37"/>
        <v>24</v>
      </c>
      <c r="FI84" s="477">
        <f t="shared" si="37"/>
        <v>25</v>
      </c>
      <c r="FJ84" s="477">
        <f t="shared" si="37"/>
        <v>25</v>
      </c>
      <c r="FK84" s="477">
        <f t="shared" si="37"/>
        <v>26</v>
      </c>
      <c r="FL84" s="477">
        <f t="shared" si="37"/>
        <v>27</v>
      </c>
      <c r="FM84" s="477">
        <f t="shared" si="37"/>
        <v>27</v>
      </c>
      <c r="FN84" s="477">
        <f t="shared" si="37"/>
        <v>27</v>
      </c>
      <c r="FO84" s="477">
        <f t="shared" si="37"/>
        <v>29</v>
      </c>
      <c r="FP84" s="477">
        <f t="shared" si="37"/>
        <v>29</v>
      </c>
      <c r="FQ84" s="477">
        <f t="shared" si="37"/>
        <v>29</v>
      </c>
      <c r="FR84" s="477">
        <f t="shared" si="37"/>
        <v>29</v>
      </c>
      <c r="FS84" s="477">
        <f t="shared" si="37"/>
        <v>29</v>
      </c>
      <c r="FT84" s="477">
        <f t="shared" si="37"/>
        <v>29</v>
      </c>
      <c r="FU84" s="477">
        <f t="shared" si="37"/>
        <v>29</v>
      </c>
      <c r="FV84" s="477">
        <f t="shared" si="37"/>
        <v>29</v>
      </c>
      <c r="FW84" s="477">
        <f t="shared" si="37"/>
        <v>30</v>
      </c>
      <c r="FX84" s="477">
        <f t="shared" si="37"/>
        <v>30</v>
      </c>
      <c r="FY84" s="477">
        <f t="shared" si="37"/>
        <v>30</v>
      </c>
      <c r="FZ84" s="477">
        <f t="shared" si="37"/>
        <v>30</v>
      </c>
      <c r="GA84" s="477">
        <f t="shared" si="37"/>
        <v>31</v>
      </c>
      <c r="GB84" s="477">
        <f t="shared" si="37"/>
        <v>32</v>
      </c>
      <c r="GC84" s="477">
        <f t="shared" si="37"/>
        <v>32</v>
      </c>
      <c r="GD84" s="477">
        <f t="shared" si="37"/>
        <v>32</v>
      </c>
      <c r="GE84" s="477">
        <f t="shared" si="37"/>
        <v>32</v>
      </c>
      <c r="GF84" s="477">
        <f t="shared" si="37"/>
        <v>32</v>
      </c>
      <c r="GG84" s="477">
        <f t="shared" si="37"/>
        <v>32</v>
      </c>
      <c r="GH84" s="477">
        <f t="shared" si="37"/>
        <v>32</v>
      </c>
      <c r="GI84" s="477">
        <f t="shared" si="37"/>
        <v>32</v>
      </c>
      <c r="GJ84" s="477">
        <f t="shared" si="37"/>
        <v>33</v>
      </c>
      <c r="GK84" s="477">
        <f t="shared" si="37"/>
        <v>33</v>
      </c>
      <c r="GL84" s="477">
        <f t="shared" si="37"/>
        <v>33</v>
      </c>
      <c r="GM84" s="477">
        <f t="shared" si="37"/>
        <v>33</v>
      </c>
      <c r="GN84" s="477">
        <f t="shared" si="37"/>
        <v>36</v>
      </c>
      <c r="GO84" s="477">
        <f t="shared" si="37"/>
        <v>37</v>
      </c>
      <c r="GP84" s="477">
        <f t="shared" si="37"/>
        <v>37</v>
      </c>
      <c r="GQ84" s="477">
        <f t="shared" si="37"/>
        <v>37</v>
      </c>
      <c r="GR84" s="477">
        <f t="shared" si="37"/>
        <v>38</v>
      </c>
      <c r="GS84" s="477">
        <f t="shared" si="37"/>
        <v>38</v>
      </c>
      <c r="GT84" s="477">
        <f t="shared" si="37"/>
        <v>39</v>
      </c>
      <c r="GU84" s="477">
        <f t="shared" si="37"/>
        <v>39</v>
      </c>
      <c r="GV84" s="477">
        <f t="shared" si="37"/>
        <v>39</v>
      </c>
      <c r="GW84" s="477">
        <f t="shared" si="37"/>
        <v>40</v>
      </c>
      <c r="GX84" s="477">
        <f t="shared" si="37"/>
        <v>41</v>
      </c>
      <c r="GY84" s="477">
        <f t="shared" si="37"/>
        <v>41</v>
      </c>
      <c r="GZ84" s="477">
        <f t="shared" si="37"/>
        <v>42</v>
      </c>
      <c r="HA84" s="477">
        <f t="shared" si="37"/>
        <v>43</v>
      </c>
      <c r="HB84" s="477">
        <f t="shared" si="37"/>
        <v>43</v>
      </c>
      <c r="HC84" s="477">
        <f t="shared" si="37"/>
        <v>45</v>
      </c>
      <c r="HD84" s="477">
        <f t="shared" si="37"/>
        <v>46</v>
      </c>
      <c r="HE84" s="477">
        <f t="shared" si="37"/>
        <v>47</v>
      </c>
      <c r="HF84" s="477">
        <f t="shared" si="37"/>
        <v>47</v>
      </c>
      <c r="HG84" s="477">
        <f t="shared" si="37"/>
        <v>48</v>
      </c>
      <c r="HH84" s="477">
        <f t="shared" si="37"/>
        <v>48</v>
      </c>
      <c r="HI84" s="477">
        <f t="shared" si="37"/>
        <v>48</v>
      </c>
      <c r="HJ84" s="477">
        <f t="shared" si="37"/>
        <v>48</v>
      </c>
      <c r="HK84" s="477">
        <f t="shared" si="37"/>
        <v>51</v>
      </c>
      <c r="HL84" s="477">
        <f t="shared" si="37"/>
        <v>59</v>
      </c>
      <c r="HM84" s="477">
        <f t="shared" si="37"/>
        <v>61</v>
      </c>
      <c r="HN84" s="477">
        <f t="shared" si="37"/>
        <v>63</v>
      </c>
      <c r="HO84" s="477">
        <f t="shared" si="37"/>
        <v>63</v>
      </c>
      <c r="HP84" s="477">
        <f t="shared" si="37"/>
        <v>65</v>
      </c>
      <c r="HQ84" s="477">
        <f t="shared" si="37"/>
        <v>65</v>
      </c>
      <c r="HR84" s="477">
        <f t="shared" si="37"/>
        <v>69</v>
      </c>
      <c r="HS84" s="412"/>
      <c r="HT84" s="412"/>
      <c r="HU84" s="412"/>
      <c r="HV84" s="412"/>
      <c r="HW84" s="412"/>
      <c r="HX84" s="412"/>
      <c r="HY84" s="412"/>
      <c r="HZ84" s="412"/>
      <c r="IA84" s="412"/>
      <c r="IB84" s="412"/>
      <c r="IC84" s="412"/>
    </row>
    <row r="85">
      <c r="A85" s="474" t="s">
        <v>94</v>
      </c>
      <c r="B85" s="475">
        <v>0.0</v>
      </c>
      <c r="C85" s="475">
        <v>0.0</v>
      </c>
      <c r="D85" s="475">
        <v>0.0</v>
      </c>
      <c r="E85" s="475">
        <v>0.0</v>
      </c>
      <c r="F85" s="475">
        <v>0.0</v>
      </c>
      <c r="G85" s="475">
        <v>0.0</v>
      </c>
      <c r="H85" s="475">
        <v>0.0</v>
      </c>
      <c r="I85" s="475">
        <v>0.0</v>
      </c>
      <c r="J85" s="475">
        <v>0.0</v>
      </c>
      <c r="K85" s="475">
        <v>0.0</v>
      </c>
      <c r="L85" s="475">
        <v>0.0</v>
      </c>
      <c r="M85" s="475">
        <v>0.0</v>
      </c>
      <c r="N85" s="475">
        <v>0.0</v>
      </c>
      <c r="O85" s="475">
        <v>0.0</v>
      </c>
      <c r="P85" s="475">
        <v>0.0</v>
      </c>
      <c r="Q85" s="475">
        <v>0.0</v>
      </c>
      <c r="R85" s="475">
        <v>0.0</v>
      </c>
      <c r="S85" s="475">
        <v>0.0</v>
      </c>
      <c r="T85" s="475">
        <v>0.0</v>
      </c>
      <c r="U85" s="475">
        <v>0.0</v>
      </c>
      <c r="V85" s="475">
        <v>0.0</v>
      </c>
      <c r="W85" s="475">
        <v>0.0</v>
      </c>
      <c r="X85" s="476">
        <f t="shared" ref="X85:HR85" si="38">W85+X65</f>
        <v>1</v>
      </c>
      <c r="Y85" s="477">
        <f t="shared" si="38"/>
        <v>1</v>
      </c>
      <c r="Z85" s="477">
        <f t="shared" si="38"/>
        <v>1</v>
      </c>
      <c r="AA85" s="477">
        <f t="shared" si="38"/>
        <v>1</v>
      </c>
      <c r="AB85" s="477">
        <f t="shared" si="38"/>
        <v>1</v>
      </c>
      <c r="AC85" s="477">
        <f t="shared" si="38"/>
        <v>1</v>
      </c>
      <c r="AD85" s="477">
        <f t="shared" si="38"/>
        <v>1</v>
      </c>
      <c r="AE85" s="477">
        <f t="shared" si="38"/>
        <v>2</v>
      </c>
      <c r="AF85" s="477">
        <f t="shared" si="38"/>
        <v>2</v>
      </c>
      <c r="AG85" s="477">
        <f t="shared" si="38"/>
        <v>2</v>
      </c>
      <c r="AH85" s="477">
        <f t="shared" si="38"/>
        <v>2</v>
      </c>
      <c r="AI85" s="477">
        <f t="shared" si="38"/>
        <v>2</v>
      </c>
      <c r="AJ85" s="477">
        <f t="shared" si="38"/>
        <v>2</v>
      </c>
      <c r="AK85" s="477">
        <f t="shared" si="38"/>
        <v>2</v>
      </c>
      <c r="AL85" s="477">
        <f t="shared" si="38"/>
        <v>2</v>
      </c>
      <c r="AM85" s="477">
        <f t="shared" si="38"/>
        <v>2</v>
      </c>
      <c r="AN85" s="477">
        <f t="shared" si="38"/>
        <v>2</v>
      </c>
      <c r="AO85" s="477">
        <f t="shared" si="38"/>
        <v>2</v>
      </c>
      <c r="AP85" s="477">
        <f t="shared" si="38"/>
        <v>2</v>
      </c>
      <c r="AQ85" s="477">
        <f t="shared" si="38"/>
        <v>2</v>
      </c>
      <c r="AR85" s="477">
        <f t="shared" si="38"/>
        <v>2</v>
      </c>
      <c r="AS85" s="477">
        <f t="shared" si="38"/>
        <v>2</v>
      </c>
      <c r="AT85" s="477">
        <f t="shared" si="38"/>
        <v>2</v>
      </c>
      <c r="AU85" s="477">
        <f t="shared" si="38"/>
        <v>2</v>
      </c>
      <c r="AV85" s="477">
        <f t="shared" si="38"/>
        <v>4</v>
      </c>
      <c r="AW85" s="477">
        <f t="shared" si="38"/>
        <v>4</v>
      </c>
      <c r="AX85" s="477">
        <f t="shared" si="38"/>
        <v>4</v>
      </c>
      <c r="AY85" s="477">
        <f t="shared" si="38"/>
        <v>4</v>
      </c>
      <c r="AZ85" s="477">
        <f t="shared" si="38"/>
        <v>4</v>
      </c>
      <c r="BA85" s="477">
        <f t="shared" si="38"/>
        <v>6</v>
      </c>
      <c r="BB85" s="477">
        <f t="shared" si="38"/>
        <v>7</v>
      </c>
      <c r="BC85" s="477">
        <f t="shared" si="38"/>
        <v>9</v>
      </c>
      <c r="BD85" s="477">
        <f t="shared" si="38"/>
        <v>9</v>
      </c>
      <c r="BE85" s="477">
        <f t="shared" si="38"/>
        <v>9</v>
      </c>
      <c r="BF85" s="477">
        <f t="shared" si="38"/>
        <v>10</v>
      </c>
      <c r="BG85" s="477">
        <f t="shared" si="38"/>
        <v>10</v>
      </c>
      <c r="BH85" s="477">
        <f t="shared" si="38"/>
        <v>10</v>
      </c>
      <c r="BI85" s="477">
        <f t="shared" si="38"/>
        <v>10</v>
      </c>
      <c r="BJ85" s="477">
        <f t="shared" si="38"/>
        <v>10</v>
      </c>
      <c r="BK85" s="477">
        <f t="shared" si="38"/>
        <v>14</v>
      </c>
      <c r="BL85" s="477">
        <f t="shared" si="38"/>
        <v>14</v>
      </c>
      <c r="BM85" s="477">
        <f t="shared" si="38"/>
        <v>15</v>
      </c>
      <c r="BN85" s="477">
        <f t="shared" si="38"/>
        <v>16</v>
      </c>
      <c r="BO85" s="477">
        <f t="shared" si="38"/>
        <v>16</v>
      </c>
      <c r="BP85" s="477">
        <f t="shared" si="38"/>
        <v>16</v>
      </c>
      <c r="BQ85" s="477">
        <f t="shared" si="38"/>
        <v>16</v>
      </c>
      <c r="BR85" s="477">
        <f t="shared" si="38"/>
        <v>16</v>
      </c>
      <c r="BS85" s="477">
        <f t="shared" si="38"/>
        <v>16</v>
      </c>
      <c r="BT85" s="477">
        <f t="shared" si="38"/>
        <v>16</v>
      </c>
      <c r="BU85" s="477">
        <f t="shared" si="38"/>
        <v>17</v>
      </c>
      <c r="BV85" s="477">
        <f t="shared" si="38"/>
        <v>18</v>
      </c>
      <c r="BW85" s="477">
        <f t="shared" si="38"/>
        <v>18</v>
      </c>
      <c r="BX85" s="477">
        <f t="shared" si="38"/>
        <v>18</v>
      </c>
      <c r="BY85" s="477">
        <f t="shared" si="38"/>
        <v>18</v>
      </c>
      <c r="BZ85" s="477">
        <f t="shared" si="38"/>
        <v>18</v>
      </c>
      <c r="CA85" s="477">
        <f t="shared" si="38"/>
        <v>18</v>
      </c>
      <c r="CB85" s="477">
        <f t="shared" si="38"/>
        <v>18</v>
      </c>
      <c r="CC85" s="477">
        <f t="shared" si="38"/>
        <v>19</v>
      </c>
      <c r="CD85" s="477">
        <f t="shared" si="38"/>
        <v>19</v>
      </c>
      <c r="CE85" s="477">
        <f t="shared" si="38"/>
        <v>19</v>
      </c>
      <c r="CF85" s="477">
        <f t="shared" si="38"/>
        <v>19</v>
      </c>
      <c r="CG85" s="477">
        <f t="shared" si="38"/>
        <v>19</v>
      </c>
      <c r="CH85" s="477">
        <f t="shared" si="38"/>
        <v>19</v>
      </c>
      <c r="CI85" s="477">
        <f t="shared" si="38"/>
        <v>19</v>
      </c>
      <c r="CJ85" s="477">
        <f t="shared" si="38"/>
        <v>19</v>
      </c>
      <c r="CK85" s="477">
        <f t="shared" si="38"/>
        <v>19</v>
      </c>
      <c r="CL85" s="477">
        <f t="shared" si="38"/>
        <v>19</v>
      </c>
      <c r="CM85" s="477">
        <f t="shared" si="38"/>
        <v>19</v>
      </c>
      <c r="CN85" s="477">
        <f t="shared" si="38"/>
        <v>19</v>
      </c>
      <c r="CO85" s="477">
        <f t="shared" si="38"/>
        <v>19</v>
      </c>
      <c r="CP85" s="477">
        <f t="shared" si="38"/>
        <v>19</v>
      </c>
      <c r="CQ85" s="477">
        <f t="shared" si="38"/>
        <v>19</v>
      </c>
      <c r="CR85" s="477">
        <f t="shared" si="38"/>
        <v>19</v>
      </c>
      <c r="CS85" s="477">
        <f t="shared" si="38"/>
        <v>19</v>
      </c>
      <c r="CT85" s="477">
        <f t="shared" si="38"/>
        <v>19</v>
      </c>
      <c r="CU85" s="477">
        <f t="shared" si="38"/>
        <v>19</v>
      </c>
      <c r="CV85" s="477">
        <f t="shared" si="38"/>
        <v>19</v>
      </c>
      <c r="CW85" s="477">
        <f t="shared" si="38"/>
        <v>19</v>
      </c>
      <c r="CX85" s="477">
        <f t="shared" si="38"/>
        <v>19</v>
      </c>
      <c r="CY85" s="477">
        <f t="shared" si="38"/>
        <v>19</v>
      </c>
      <c r="CZ85" s="477">
        <f t="shared" si="38"/>
        <v>19</v>
      </c>
      <c r="DA85" s="477">
        <f t="shared" si="38"/>
        <v>20</v>
      </c>
      <c r="DB85" s="477">
        <f t="shared" si="38"/>
        <v>20</v>
      </c>
      <c r="DC85" s="477">
        <f t="shared" si="38"/>
        <v>20</v>
      </c>
      <c r="DD85" s="477">
        <f t="shared" si="38"/>
        <v>20</v>
      </c>
      <c r="DE85" s="477">
        <f t="shared" si="38"/>
        <v>20</v>
      </c>
      <c r="DF85" s="477">
        <f t="shared" si="38"/>
        <v>20</v>
      </c>
      <c r="DG85" s="477">
        <f t="shared" si="38"/>
        <v>20</v>
      </c>
      <c r="DH85" s="477">
        <f t="shared" si="38"/>
        <v>20</v>
      </c>
      <c r="DI85" s="477">
        <f t="shared" si="38"/>
        <v>20</v>
      </c>
      <c r="DJ85" s="477">
        <f t="shared" si="38"/>
        <v>20</v>
      </c>
      <c r="DK85" s="477">
        <f t="shared" si="38"/>
        <v>20</v>
      </c>
      <c r="DL85" s="477">
        <f t="shared" si="38"/>
        <v>20</v>
      </c>
      <c r="DM85" s="477">
        <f t="shared" si="38"/>
        <v>20</v>
      </c>
      <c r="DN85" s="477">
        <f t="shared" si="38"/>
        <v>20</v>
      </c>
      <c r="DO85" s="477">
        <f t="shared" si="38"/>
        <v>20</v>
      </c>
      <c r="DP85" s="477">
        <f t="shared" si="38"/>
        <v>22</v>
      </c>
      <c r="DQ85" s="477">
        <f t="shared" si="38"/>
        <v>22</v>
      </c>
      <c r="DR85" s="477">
        <f t="shared" si="38"/>
        <v>22</v>
      </c>
      <c r="DS85" s="477">
        <f t="shared" si="38"/>
        <v>22</v>
      </c>
      <c r="DT85" s="477">
        <f t="shared" si="38"/>
        <v>22</v>
      </c>
      <c r="DU85" s="477">
        <f t="shared" si="38"/>
        <v>22</v>
      </c>
      <c r="DV85" s="477">
        <f t="shared" si="38"/>
        <v>22</v>
      </c>
      <c r="DW85" s="477">
        <f t="shared" si="38"/>
        <v>22</v>
      </c>
      <c r="DX85" s="477">
        <f t="shared" si="38"/>
        <v>23</v>
      </c>
      <c r="DY85" s="477">
        <f t="shared" si="38"/>
        <v>23</v>
      </c>
      <c r="DZ85" s="477">
        <f t="shared" si="38"/>
        <v>23</v>
      </c>
      <c r="EA85" s="477">
        <f t="shared" si="38"/>
        <v>23</v>
      </c>
      <c r="EB85" s="477">
        <f t="shared" si="38"/>
        <v>23</v>
      </c>
      <c r="EC85" s="477">
        <f t="shared" si="38"/>
        <v>23</v>
      </c>
      <c r="ED85" s="477">
        <f t="shared" si="38"/>
        <v>23</v>
      </c>
      <c r="EE85" s="477">
        <f t="shared" si="38"/>
        <v>23</v>
      </c>
      <c r="EF85" s="477">
        <f t="shared" si="38"/>
        <v>23</v>
      </c>
      <c r="EG85" s="477">
        <f t="shared" si="38"/>
        <v>23</v>
      </c>
      <c r="EH85" s="477">
        <f t="shared" si="38"/>
        <v>23</v>
      </c>
      <c r="EI85" s="477">
        <f t="shared" si="38"/>
        <v>23</v>
      </c>
      <c r="EJ85" s="477">
        <f t="shared" si="38"/>
        <v>23</v>
      </c>
      <c r="EK85" s="477">
        <f t="shared" si="38"/>
        <v>23</v>
      </c>
      <c r="EL85" s="477">
        <f t="shared" si="38"/>
        <v>23</v>
      </c>
      <c r="EM85" s="477">
        <f t="shared" si="38"/>
        <v>23</v>
      </c>
      <c r="EN85" s="477">
        <f t="shared" si="38"/>
        <v>23</v>
      </c>
      <c r="EO85" s="477">
        <f t="shared" si="38"/>
        <v>23</v>
      </c>
      <c r="EP85" s="477">
        <f t="shared" si="38"/>
        <v>23</v>
      </c>
      <c r="EQ85" s="477">
        <f t="shared" si="38"/>
        <v>23</v>
      </c>
      <c r="ER85" s="477">
        <f t="shared" si="38"/>
        <v>23</v>
      </c>
      <c r="ES85" s="477">
        <f t="shared" si="38"/>
        <v>23</v>
      </c>
      <c r="ET85" s="477">
        <f t="shared" si="38"/>
        <v>23</v>
      </c>
      <c r="EU85" s="477">
        <f t="shared" si="38"/>
        <v>23</v>
      </c>
      <c r="EV85" s="477">
        <f t="shared" si="38"/>
        <v>23</v>
      </c>
      <c r="EW85" s="477">
        <f t="shared" si="38"/>
        <v>23</v>
      </c>
      <c r="EX85" s="477">
        <f t="shared" si="38"/>
        <v>23</v>
      </c>
      <c r="EY85" s="477">
        <f t="shared" si="38"/>
        <v>23</v>
      </c>
      <c r="EZ85" s="477">
        <f t="shared" si="38"/>
        <v>23</v>
      </c>
      <c r="FA85" s="477">
        <f t="shared" si="38"/>
        <v>23</v>
      </c>
      <c r="FB85" s="477">
        <f t="shared" si="38"/>
        <v>23</v>
      </c>
      <c r="FC85" s="477">
        <f t="shared" si="38"/>
        <v>23</v>
      </c>
      <c r="FD85" s="477">
        <f t="shared" si="38"/>
        <v>23</v>
      </c>
      <c r="FE85" s="477">
        <f t="shared" si="38"/>
        <v>23</v>
      </c>
      <c r="FF85" s="477">
        <f t="shared" si="38"/>
        <v>23</v>
      </c>
      <c r="FG85" s="477">
        <f t="shared" si="38"/>
        <v>23</v>
      </c>
      <c r="FH85" s="477">
        <f t="shared" si="38"/>
        <v>23</v>
      </c>
      <c r="FI85" s="477">
        <f t="shared" si="38"/>
        <v>23</v>
      </c>
      <c r="FJ85" s="477">
        <f t="shared" si="38"/>
        <v>23</v>
      </c>
      <c r="FK85" s="477">
        <f t="shared" si="38"/>
        <v>23</v>
      </c>
      <c r="FL85" s="477">
        <f t="shared" si="38"/>
        <v>23</v>
      </c>
      <c r="FM85" s="477">
        <f t="shared" si="38"/>
        <v>23</v>
      </c>
      <c r="FN85" s="477">
        <f t="shared" si="38"/>
        <v>25</v>
      </c>
      <c r="FO85" s="477">
        <f t="shared" si="38"/>
        <v>27</v>
      </c>
      <c r="FP85" s="477">
        <f t="shared" si="38"/>
        <v>27</v>
      </c>
      <c r="FQ85" s="477">
        <f t="shared" si="38"/>
        <v>27</v>
      </c>
      <c r="FR85" s="477">
        <f t="shared" si="38"/>
        <v>27</v>
      </c>
      <c r="FS85" s="477">
        <f t="shared" si="38"/>
        <v>27</v>
      </c>
      <c r="FT85" s="477">
        <f t="shared" si="38"/>
        <v>27</v>
      </c>
      <c r="FU85" s="477">
        <f t="shared" si="38"/>
        <v>27</v>
      </c>
      <c r="FV85" s="477">
        <f t="shared" si="38"/>
        <v>27</v>
      </c>
      <c r="FW85" s="477">
        <f t="shared" si="38"/>
        <v>27</v>
      </c>
      <c r="FX85" s="477">
        <f t="shared" si="38"/>
        <v>27</v>
      </c>
      <c r="FY85" s="477">
        <f t="shared" si="38"/>
        <v>27</v>
      </c>
      <c r="FZ85" s="477">
        <f t="shared" si="38"/>
        <v>27</v>
      </c>
      <c r="GA85" s="477">
        <f t="shared" si="38"/>
        <v>27</v>
      </c>
      <c r="GB85" s="477">
        <f t="shared" si="38"/>
        <v>27</v>
      </c>
      <c r="GC85" s="477">
        <f t="shared" si="38"/>
        <v>27</v>
      </c>
      <c r="GD85" s="477">
        <f t="shared" si="38"/>
        <v>28</v>
      </c>
      <c r="GE85" s="477">
        <f t="shared" si="38"/>
        <v>28</v>
      </c>
      <c r="GF85" s="477">
        <f t="shared" si="38"/>
        <v>28</v>
      </c>
      <c r="GG85" s="477">
        <f t="shared" si="38"/>
        <v>28</v>
      </c>
      <c r="GH85" s="477">
        <f t="shared" si="38"/>
        <v>28</v>
      </c>
      <c r="GI85" s="477">
        <f t="shared" si="38"/>
        <v>28</v>
      </c>
      <c r="GJ85" s="477">
        <f t="shared" si="38"/>
        <v>28</v>
      </c>
      <c r="GK85" s="477">
        <f t="shared" si="38"/>
        <v>28</v>
      </c>
      <c r="GL85" s="477">
        <f t="shared" si="38"/>
        <v>28</v>
      </c>
      <c r="GM85" s="477">
        <f t="shared" si="38"/>
        <v>28</v>
      </c>
      <c r="GN85" s="477">
        <f t="shared" si="38"/>
        <v>28</v>
      </c>
      <c r="GO85" s="477">
        <f t="shared" si="38"/>
        <v>30</v>
      </c>
      <c r="GP85" s="477">
        <f t="shared" si="38"/>
        <v>30</v>
      </c>
      <c r="GQ85" s="477">
        <f t="shared" si="38"/>
        <v>30</v>
      </c>
      <c r="GR85" s="477">
        <f t="shared" si="38"/>
        <v>30</v>
      </c>
      <c r="GS85" s="477">
        <f t="shared" si="38"/>
        <v>30</v>
      </c>
      <c r="GT85" s="477">
        <f t="shared" si="38"/>
        <v>30</v>
      </c>
      <c r="GU85" s="477">
        <f t="shared" si="38"/>
        <v>30</v>
      </c>
      <c r="GV85" s="477">
        <f t="shared" si="38"/>
        <v>30</v>
      </c>
      <c r="GW85" s="477">
        <f t="shared" si="38"/>
        <v>30</v>
      </c>
      <c r="GX85" s="477">
        <f t="shared" si="38"/>
        <v>30</v>
      </c>
      <c r="GY85" s="477">
        <f t="shared" si="38"/>
        <v>30</v>
      </c>
      <c r="GZ85" s="477">
        <f t="shared" si="38"/>
        <v>31</v>
      </c>
      <c r="HA85" s="477">
        <f t="shared" si="38"/>
        <v>31</v>
      </c>
      <c r="HB85" s="477">
        <f t="shared" si="38"/>
        <v>31</v>
      </c>
      <c r="HC85" s="477">
        <f t="shared" si="38"/>
        <v>32</v>
      </c>
      <c r="HD85" s="477">
        <f t="shared" si="38"/>
        <v>34</v>
      </c>
      <c r="HE85" s="477">
        <f t="shared" si="38"/>
        <v>36</v>
      </c>
      <c r="HF85" s="477">
        <f t="shared" si="38"/>
        <v>36</v>
      </c>
      <c r="HG85" s="477">
        <f t="shared" si="38"/>
        <v>36</v>
      </c>
      <c r="HH85" s="477">
        <f t="shared" si="38"/>
        <v>36</v>
      </c>
      <c r="HI85" s="477">
        <f t="shared" si="38"/>
        <v>36</v>
      </c>
      <c r="HJ85" s="477">
        <f t="shared" si="38"/>
        <v>36</v>
      </c>
      <c r="HK85" s="477">
        <f t="shared" si="38"/>
        <v>37</v>
      </c>
      <c r="HL85" s="477">
        <f t="shared" si="38"/>
        <v>37</v>
      </c>
      <c r="HM85" s="477">
        <f t="shared" si="38"/>
        <v>38</v>
      </c>
      <c r="HN85" s="477">
        <f t="shared" si="38"/>
        <v>39</v>
      </c>
      <c r="HO85" s="477">
        <f t="shared" si="38"/>
        <v>39</v>
      </c>
      <c r="HP85" s="477">
        <f t="shared" si="38"/>
        <v>40</v>
      </c>
      <c r="HQ85" s="477">
        <f t="shared" si="38"/>
        <v>41</v>
      </c>
      <c r="HR85" s="477">
        <f t="shared" si="38"/>
        <v>42</v>
      </c>
      <c r="HS85" s="412"/>
      <c r="HT85" s="412"/>
      <c r="HU85" s="412"/>
      <c r="HV85" s="412"/>
      <c r="HW85" s="412"/>
      <c r="HX85" s="412"/>
      <c r="HY85" s="412"/>
      <c r="HZ85" s="412"/>
      <c r="IA85" s="412"/>
      <c r="IB85" s="412"/>
      <c r="IC85" s="412"/>
    </row>
    <row r="86">
      <c r="A86" s="474" t="s">
        <v>95</v>
      </c>
      <c r="B86" s="475">
        <v>0.0</v>
      </c>
      <c r="C86" s="475">
        <v>0.0</v>
      </c>
      <c r="D86" s="475">
        <v>0.0</v>
      </c>
      <c r="E86" s="475">
        <v>0.0</v>
      </c>
      <c r="F86" s="475">
        <v>0.0</v>
      </c>
      <c r="G86" s="475">
        <v>0.0</v>
      </c>
      <c r="H86" s="475">
        <v>0.0</v>
      </c>
      <c r="I86" s="475">
        <v>0.0</v>
      </c>
      <c r="J86" s="475">
        <v>0.0</v>
      </c>
      <c r="K86" s="475">
        <v>0.0</v>
      </c>
      <c r="L86" s="475">
        <v>0.0</v>
      </c>
      <c r="M86" s="475">
        <v>0.0</v>
      </c>
      <c r="N86" s="475">
        <v>0.0</v>
      </c>
      <c r="O86" s="475">
        <v>0.0</v>
      </c>
      <c r="P86" s="475">
        <v>0.0</v>
      </c>
      <c r="Q86" s="475">
        <v>0.0</v>
      </c>
      <c r="R86" s="475">
        <v>0.0</v>
      </c>
      <c r="S86" s="475">
        <v>0.0</v>
      </c>
      <c r="T86" s="475">
        <v>0.0</v>
      </c>
      <c r="U86" s="475">
        <v>0.0</v>
      </c>
      <c r="V86" s="475">
        <v>0.0</v>
      </c>
      <c r="W86" s="475">
        <v>0.0</v>
      </c>
      <c r="X86" s="475">
        <v>0.0</v>
      </c>
      <c r="Y86" s="475">
        <v>0.0</v>
      </c>
      <c r="Z86" s="475">
        <v>0.0</v>
      </c>
      <c r="AA86" s="475">
        <v>0.0</v>
      </c>
      <c r="AB86" s="475">
        <v>0.0</v>
      </c>
      <c r="AC86" s="475">
        <v>0.0</v>
      </c>
      <c r="AD86" s="475">
        <v>0.0</v>
      </c>
      <c r="AE86" s="475">
        <v>0.0</v>
      </c>
      <c r="AF86" s="475">
        <v>0.0</v>
      </c>
      <c r="AG86" s="476">
        <f t="shared" ref="AG86:HR86" si="39">AF86+AG66</f>
        <v>1</v>
      </c>
      <c r="AH86" s="477">
        <f t="shared" si="39"/>
        <v>1</v>
      </c>
      <c r="AI86" s="477">
        <f t="shared" si="39"/>
        <v>1</v>
      </c>
      <c r="AJ86" s="477">
        <f t="shared" si="39"/>
        <v>1</v>
      </c>
      <c r="AK86" s="477">
        <f t="shared" si="39"/>
        <v>1</v>
      </c>
      <c r="AL86" s="477">
        <f t="shared" si="39"/>
        <v>1</v>
      </c>
      <c r="AM86" s="477">
        <f t="shared" si="39"/>
        <v>1</v>
      </c>
      <c r="AN86" s="477">
        <f t="shared" si="39"/>
        <v>1</v>
      </c>
      <c r="AO86" s="477">
        <f t="shared" si="39"/>
        <v>1</v>
      </c>
      <c r="AP86" s="477">
        <f t="shared" si="39"/>
        <v>1</v>
      </c>
      <c r="AQ86" s="477">
        <f t="shared" si="39"/>
        <v>1</v>
      </c>
      <c r="AR86" s="477">
        <f t="shared" si="39"/>
        <v>1</v>
      </c>
      <c r="AS86" s="477">
        <f t="shared" si="39"/>
        <v>1</v>
      </c>
      <c r="AT86" s="477">
        <f t="shared" si="39"/>
        <v>1</v>
      </c>
      <c r="AU86" s="477">
        <f t="shared" si="39"/>
        <v>1</v>
      </c>
      <c r="AV86" s="477">
        <f t="shared" si="39"/>
        <v>1</v>
      </c>
      <c r="AW86" s="477">
        <f t="shared" si="39"/>
        <v>1</v>
      </c>
      <c r="AX86" s="477">
        <f t="shared" si="39"/>
        <v>1</v>
      </c>
      <c r="AY86" s="477">
        <f t="shared" si="39"/>
        <v>1</v>
      </c>
      <c r="AZ86" s="477">
        <f t="shared" si="39"/>
        <v>1</v>
      </c>
      <c r="BA86" s="477">
        <f t="shared" si="39"/>
        <v>1</v>
      </c>
      <c r="BB86" s="477">
        <f t="shared" si="39"/>
        <v>1</v>
      </c>
      <c r="BC86" s="477">
        <f t="shared" si="39"/>
        <v>1</v>
      </c>
      <c r="BD86" s="477">
        <f t="shared" si="39"/>
        <v>1</v>
      </c>
      <c r="BE86" s="477">
        <f t="shared" si="39"/>
        <v>1</v>
      </c>
      <c r="BF86" s="477">
        <f t="shared" si="39"/>
        <v>1</v>
      </c>
      <c r="BG86" s="477">
        <f t="shared" si="39"/>
        <v>1</v>
      </c>
      <c r="BH86" s="477">
        <f t="shared" si="39"/>
        <v>1</v>
      </c>
      <c r="BI86" s="477">
        <f t="shared" si="39"/>
        <v>1</v>
      </c>
      <c r="BJ86" s="477">
        <f t="shared" si="39"/>
        <v>1</v>
      </c>
      <c r="BK86" s="477">
        <f t="shared" si="39"/>
        <v>1</v>
      </c>
      <c r="BL86" s="477">
        <f t="shared" si="39"/>
        <v>1</v>
      </c>
      <c r="BM86" s="477">
        <f t="shared" si="39"/>
        <v>1</v>
      </c>
      <c r="BN86" s="477">
        <f t="shared" si="39"/>
        <v>1</v>
      </c>
      <c r="BO86" s="477">
        <f t="shared" si="39"/>
        <v>1</v>
      </c>
      <c r="BP86" s="477">
        <f t="shared" si="39"/>
        <v>1</v>
      </c>
      <c r="BQ86" s="477">
        <f t="shared" si="39"/>
        <v>1</v>
      </c>
      <c r="BR86" s="477">
        <f t="shared" si="39"/>
        <v>1</v>
      </c>
      <c r="BS86" s="477">
        <f t="shared" si="39"/>
        <v>1</v>
      </c>
      <c r="BT86" s="477">
        <f t="shared" si="39"/>
        <v>1</v>
      </c>
      <c r="BU86" s="477">
        <f t="shared" si="39"/>
        <v>1</v>
      </c>
      <c r="BV86" s="477">
        <f t="shared" si="39"/>
        <v>1</v>
      </c>
      <c r="BW86" s="477">
        <f t="shared" si="39"/>
        <v>1</v>
      </c>
      <c r="BX86" s="477">
        <f t="shared" si="39"/>
        <v>1</v>
      </c>
      <c r="BY86" s="477">
        <f t="shared" si="39"/>
        <v>1</v>
      </c>
      <c r="BZ86" s="477">
        <f t="shared" si="39"/>
        <v>1</v>
      </c>
      <c r="CA86" s="477">
        <f t="shared" si="39"/>
        <v>1</v>
      </c>
      <c r="CB86" s="477">
        <f t="shared" si="39"/>
        <v>1</v>
      </c>
      <c r="CC86" s="477">
        <f t="shared" si="39"/>
        <v>1</v>
      </c>
      <c r="CD86" s="477">
        <f t="shared" si="39"/>
        <v>1</v>
      </c>
      <c r="CE86" s="477">
        <f t="shared" si="39"/>
        <v>1</v>
      </c>
      <c r="CF86" s="477">
        <f t="shared" si="39"/>
        <v>1</v>
      </c>
      <c r="CG86" s="477">
        <f t="shared" si="39"/>
        <v>1</v>
      </c>
      <c r="CH86" s="477">
        <f t="shared" si="39"/>
        <v>1</v>
      </c>
      <c r="CI86" s="477">
        <f t="shared" si="39"/>
        <v>1</v>
      </c>
      <c r="CJ86" s="477">
        <f t="shared" si="39"/>
        <v>1</v>
      </c>
      <c r="CK86" s="477">
        <f t="shared" si="39"/>
        <v>1</v>
      </c>
      <c r="CL86" s="477">
        <f t="shared" si="39"/>
        <v>1</v>
      </c>
      <c r="CM86" s="477">
        <f t="shared" si="39"/>
        <v>1</v>
      </c>
      <c r="CN86" s="477">
        <f t="shared" si="39"/>
        <v>1</v>
      </c>
      <c r="CO86" s="477">
        <f t="shared" si="39"/>
        <v>1</v>
      </c>
      <c r="CP86" s="477">
        <f t="shared" si="39"/>
        <v>1</v>
      </c>
      <c r="CQ86" s="477">
        <f t="shared" si="39"/>
        <v>1</v>
      </c>
      <c r="CR86" s="477">
        <f t="shared" si="39"/>
        <v>1</v>
      </c>
      <c r="CS86" s="477">
        <f t="shared" si="39"/>
        <v>1</v>
      </c>
      <c r="CT86" s="477">
        <f t="shared" si="39"/>
        <v>1</v>
      </c>
      <c r="CU86" s="477">
        <f t="shared" si="39"/>
        <v>1</v>
      </c>
      <c r="CV86" s="477">
        <f t="shared" si="39"/>
        <v>1</v>
      </c>
      <c r="CW86" s="477">
        <f t="shared" si="39"/>
        <v>1</v>
      </c>
      <c r="CX86" s="477">
        <f t="shared" si="39"/>
        <v>1</v>
      </c>
      <c r="CY86" s="477">
        <f t="shared" si="39"/>
        <v>1</v>
      </c>
      <c r="CZ86" s="477">
        <f t="shared" si="39"/>
        <v>1</v>
      </c>
      <c r="DA86" s="477">
        <f t="shared" si="39"/>
        <v>1</v>
      </c>
      <c r="DB86" s="477">
        <f t="shared" si="39"/>
        <v>1</v>
      </c>
      <c r="DC86" s="477">
        <f t="shared" si="39"/>
        <v>1</v>
      </c>
      <c r="DD86" s="477">
        <f t="shared" si="39"/>
        <v>1</v>
      </c>
      <c r="DE86" s="477">
        <f t="shared" si="39"/>
        <v>1</v>
      </c>
      <c r="DF86" s="477">
        <f t="shared" si="39"/>
        <v>1</v>
      </c>
      <c r="DG86" s="477">
        <f t="shared" si="39"/>
        <v>1</v>
      </c>
      <c r="DH86" s="477">
        <f t="shared" si="39"/>
        <v>1</v>
      </c>
      <c r="DI86" s="477">
        <f t="shared" si="39"/>
        <v>1</v>
      </c>
      <c r="DJ86" s="477">
        <f t="shared" si="39"/>
        <v>1</v>
      </c>
      <c r="DK86" s="477">
        <f t="shared" si="39"/>
        <v>1</v>
      </c>
      <c r="DL86" s="477">
        <f t="shared" si="39"/>
        <v>1</v>
      </c>
      <c r="DM86" s="477">
        <f t="shared" si="39"/>
        <v>1</v>
      </c>
      <c r="DN86" s="477">
        <f t="shared" si="39"/>
        <v>1</v>
      </c>
      <c r="DO86" s="477">
        <f t="shared" si="39"/>
        <v>1</v>
      </c>
      <c r="DP86" s="477">
        <f t="shared" si="39"/>
        <v>1</v>
      </c>
      <c r="DQ86" s="477">
        <f t="shared" si="39"/>
        <v>1</v>
      </c>
      <c r="DR86" s="477">
        <f t="shared" si="39"/>
        <v>1</v>
      </c>
      <c r="DS86" s="477">
        <f t="shared" si="39"/>
        <v>1</v>
      </c>
      <c r="DT86" s="477">
        <f t="shared" si="39"/>
        <v>1</v>
      </c>
      <c r="DU86" s="477">
        <f t="shared" si="39"/>
        <v>1</v>
      </c>
      <c r="DV86" s="477">
        <f t="shared" si="39"/>
        <v>1</v>
      </c>
      <c r="DW86" s="477">
        <f t="shared" si="39"/>
        <v>1</v>
      </c>
      <c r="DX86" s="477">
        <f t="shared" si="39"/>
        <v>1</v>
      </c>
      <c r="DY86" s="477">
        <f t="shared" si="39"/>
        <v>1</v>
      </c>
      <c r="DZ86" s="477">
        <f t="shared" si="39"/>
        <v>1</v>
      </c>
      <c r="EA86" s="477">
        <f t="shared" si="39"/>
        <v>1</v>
      </c>
      <c r="EB86" s="477">
        <f t="shared" si="39"/>
        <v>1</v>
      </c>
      <c r="EC86" s="477">
        <f t="shared" si="39"/>
        <v>1</v>
      </c>
      <c r="ED86" s="477">
        <f t="shared" si="39"/>
        <v>1</v>
      </c>
      <c r="EE86" s="477">
        <f t="shared" si="39"/>
        <v>1</v>
      </c>
      <c r="EF86" s="477">
        <f t="shared" si="39"/>
        <v>1</v>
      </c>
      <c r="EG86" s="477">
        <f t="shared" si="39"/>
        <v>1</v>
      </c>
      <c r="EH86" s="477">
        <f t="shared" si="39"/>
        <v>1</v>
      </c>
      <c r="EI86" s="477">
        <f t="shared" si="39"/>
        <v>1</v>
      </c>
      <c r="EJ86" s="477">
        <f t="shared" si="39"/>
        <v>2</v>
      </c>
      <c r="EK86" s="477">
        <f t="shared" si="39"/>
        <v>2</v>
      </c>
      <c r="EL86" s="477">
        <f t="shared" si="39"/>
        <v>2</v>
      </c>
      <c r="EM86" s="477">
        <f t="shared" si="39"/>
        <v>2</v>
      </c>
      <c r="EN86" s="477">
        <f t="shared" si="39"/>
        <v>2</v>
      </c>
      <c r="EO86" s="477">
        <f t="shared" si="39"/>
        <v>2</v>
      </c>
      <c r="EP86" s="477">
        <f t="shared" si="39"/>
        <v>2</v>
      </c>
      <c r="EQ86" s="477">
        <f t="shared" si="39"/>
        <v>2</v>
      </c>
      <c r="ER86" s="477">
        <f t="shared" si="39"/>
        <v>2</v>
      </c>
      <c r="ES86" s="477">
        <f t="shared" si="39"/>
        <v>2</v>
      </c>
      <c r="ET86" s="477">
        <f t="shared" si="39"/>
        <v>2</v>
      </c>
      <c r="EU86" s="477">
        <f t="shared" si="39"/>
        <v>2</v>
      </c>
      <c r="EV86" s="477">
        <f t="shared" si="39"/>
        <v>2</v>
      </c>
      <c r="EW86" s="477">
        <f t="shared" si="39"/>
        <v>2</v>
      </c>
      <c r="EX86" s="477">
        <f t="shared" si="39"/>
        <v>2</v>
      </c>
      <c r="EY86" s="477">
        <f t="shared" si="39"/>
        <v>2</v>
      </c>
      <c r="EZ86" s="477">
        <f t="shared" si="39"/>
        <v>2</v>
      </c>
      <c r="FA86" s="477">
        <f t="shared" si="39"/>
        <v>2</v>
      </c>
      <c r="FB86" s="477">
        <f t="shared" si="39"/>
        <v>2</v>
      </c>
      <c r="FC86" s="477">
        <f t="shared" si="39"/>
        <v>2</v>
      </c>
      <c r="FD86" s="477">
        <f t="shared" si="39"/>
        <v>2</v>
      </c>
      <c r="FE86" s="477">
        <f t="shared" si="39"/>
        <v>2</v>
      </c>
      <c r="FF86" s="477">
        <f t="shared" si="39"/>
        <v>3</v>
      </c>
      <c r="FG86" s="477">
        <f t="shared" si="39"/>
        <v>3</v>
      </c>
      <c r="FH86" s="477">
        <f t="shared" si="39"/>
        <v>3</v>
      </c>
      <c r="FI86" s="477">
        <f t="shared" si="39"/>
        <v>3</v>
      </c>
      <c r="FJ86" s="477">
        <f t="shared" si="39"/>
        <v>3</v>
      </c>
      <c r="FK86" s="477">
        <f t="shared" si="39"/>
        <v>3</v>
      </c>
      <c r="FL86" s="477">
        <f t="shared" si="39"/>
        <v>3</v>
      </c>
      <c r="FM86" s="477">
        <f t="shared" si="39"/>
        <v>3</v>
      </c>
      <c r="FN86" s="477">
        <f t="shared" si="39"/>
        <v>4</v>
      </c>
      <c r="FO86" s="477">
        <f t="shared" si="39"/>
        <v>5</v>
      </c>
      <c r="FP86" s="477">
        <f t="shared" si="39"/>
        <v>5</v>
      </c>
      <c r="FQ86" s="477">
        <f t="shared" si="39"/>
        <v>5</v>
      </c>
      <c r="FR86" s="477">
        <f t="shared" si="39"/>
        <v>5</v>
      </c>
      <c r="FS86" s="477">
        <f t="shared" si="39"/>
        <v>5</v>
      </c>
      <c r="FT86" s="477">
        <f t="shared" si="39"/>
        <v>7</v>
      </c>
      <c r="FU86" s="477">
        <f t="shared" si="39"/>
        <v>7</v>
      </c>
      <c r="FV86" s="477">
        <f t="shared" si="39"/>
        <v>8</v>
      </c>
      <c r="FW86" s="477">
        <f t="shared" si="39"/>
        <v>8</v>
      </c>
      <c r="FX86" s="477">
        <f t="shared" si="39"/>
        <v>9</v>
      </c>
      <c r="FY86" s="477">
        <f t="shared" si="39"/>
        <v>9</v>
      </c>
      <c r="FZ86" s="477">
        <f t="shared" si="39"/>
        <v>9</v>
      </c>
      <c r="GA86" s="477">
        <f t="shared" si="39"/>
        <v>9</v>
      </c>
      <c r="GB86" s="477">
        <f t="shared" si="39"/>
        <v>9</v>
      </c>
      <c r="GC86" s="477">
        <f t="shared" si="39"/>
        <v>9</v>
      </c>
      <c r="GD86" s="477">
        <f t="shared" si="39"/>
        <v>9</v>
      </c>
      <c r="GE86" s="477">
        <f t="shared" si="39"/>
        <v>9</v>
      </c>
      <c r="GF86" s="477">
        <f t="shared" si="39"/>
        <v>9</v>
      </c>
      <c r="GG86" s="477">
        <f t="shared" si="39"/>
        <v>9</v>
      </c>
      <c r="GH86" s="477">
        <f t="shared" si="39"/>
        <v>9</v>
      </c>
      <c r="GI86" s="477">
        <f t="shared" si="39"/>
        <v>9</v>
      </c>
      <c r="GJ86" s="477">
        <f t="shared" si="39"/>
        <v>9</v>
      </c>
      <c r="GK86" s="477">
        <f t="shared" si="39"/>
        <v>9</v>
      </c>
      <c r="GL86" s="477">
        <f t="shared" si="39"/>
        <v>9</v>
      </c>
      <c r="GM86" s="477">
        <f t="shared" si="39"/>
        <v>9</v>
      </c>
      <c r="GN86" s="477">
        <f t="shared" si="39"/>
        <v>9</v>
      </c>
      <c r="GO86" s="477">
        <f t="shared" si="39"/>
        <v>9</v>
      </c>
      <c r="GP86" s="477">
        <f t="shared" si="39"/>
        <v>9</v>
      </c>
      <c r="GQ86" s="477">
        <f t="shared" si="39"/>
        <v>9</v>
      </c>
      <c r="GR86" s="477">
        <f t="shared" si="39"/>
        <v>10</v>
      </c>
      <c r="GS86" s="477">
        <f t="shared" si="39"/>
        <v>10</v>
      </c>
      <c r="GT86" s="477">
        <f t="shared" si="39"/>
        <v>10</v>
      </c>
      <c r="GU86" s="477">
        <f t="shared" si="39"/>
        <v>12</v>
      </c>
      <c r="GV86" s="477">
        <f t="shared" si="39"/>
        <v>12</v>
      </c>
      <c r="GW86" s="477">
        <f t="shared" si="39"/>
        <v>12</v>
      </c>
      <c r="GX86" s="477">
        <f t="shared" si="39"/>
        <v>12</v>
      </c>
      <c r="GY86" s="477">
        <f t="shared" si="39"/>
        <v>13</v>
      </c>
      <c r="GZ86" s="477">
        <f t="shared" si="39"/>
        <v>13</v>
      </c>
      <c r="HA86" s="477">
        <f t="shared" si="39"/>
        <v>13</v>
      </c>
      <c r="HB86" s="477">
        <f t="shared" si="39"/>
        <v>13</v>
      </c>
      <c r="HC86" s="477">
        <f t="shared" si="39"/>
        <v>15</v>
      </c>
      <c r="HD86" s="477">
        <f t="shared" si="39"/>
        <v>16</v>
      </c>
      <c r="HE86" s="477">
        <f t="shared" si="39"/>
        <v>17</v>
      </c>
      <c r="HF86" s="477">
        <f t="shared" si="39"/>
        <v>19</v>
      </c>
      <c r="HG86" s="477">
        <f t="shared" si="39"/>
        <v>20</v>
      </c>
      <c r="HH86" s="477">
        <f t="shared" si="39"/>
        <v>22</v>
      </c>
      <c r="HI86" s="477">
        <f t="shared" si="39"/>
        <v>24</v>
      </c>
      <c r="HJ86" s="477">
        <f t="shared" si="39"/>
        <v>26</v>
      </c>
      <c r="HK86" s="477">
        <f t="shared" si="39"/>
        <v>26</v>
      </c>
      <c r="HL86" s="477">
        <f t="shared" si="39"/>
        <v>29</v>
      </c>
      <c r="HM86" s="477">
        <f t="shared" si="39"/>
        <v>31</v>
      </c>
      <c r="HN86" s="477">
        <f t="shared" si="39"/>
        <v>36</v>
      </c>
      <c r="HO86" s="477">
        <f t="shared" si="39"/>
        <v>36</v>
      </c>
      <c r="HP86" s="477">
        <f t="shared" si="39"/>
        <v>36</v>
      </c>
      <c r="HQ86" s="477">
        <f t="shared" si="39"/>
        <v>37</v>
      </c>
      <c r="HR86" s="477">
        <f t="shared" si="39"/>
        <v>43</v>
      </c>
      <c r="HS86" s="412"/>
      <c r="HT86" s="412"/>
      <c r="HU86" s="412"/>
      <c r="HV86" s="412"/>
      <c r="HW86" s="412"/>
      <c r="HX86" s="412"/>
      <c r="HY86" s="412"/>
      <c r="HZ86" s="412"/>
      <c r="IA86" s="412"/>
      <c r="IB86" s="412"/>
      <c r="IC86" s="412"/>
    </row>
    <row r="87">
      <c r="A87" s="490" t="s">
        <v>96</v>
      </c>
      <c r="B87" s="491">
        <v>0.0</v>
      </c>
      <c r="C87" s="475">
        <v>0.0</v>
      </c>
      <c r="D87" s="475">
        <v>0.0</v>
      </c>
      <c r="E87" s="475">
        <v>0.0</v>
      </c>
      <c r="F87" s="475">
        <v>0.0</v>
      </c>
      <c r="G87" s="475">
        <v>0.0</v>
      </c>
      <c r="H87" s="475">
        <v>0.0</v>
      </c>
      <c r="I87" s="475">
        <v>0.0</v>
      </c>
      <c r="J87" s="475">
        <v>0.0</v>
      </c>
      <c r="K87" s="475">
        <v>0.0</v>
      </c>
      <c r="L87" s="475">
        <v>0.0</v>
      </c>
      <c r="M87" s="475">
        <v>0.0</v>
      </c>
      <c r="N87" s="475">
        <v>0.0</v>
      </c>
      <c r="O87" s="475">
        <v>0.0</v>
      </c>
      <c r="P87" s="475">
        <v>0.0</v>
      </c>
      <c r="Q87" s="475">
        <v>0.0</v>
      </c>
      <c r="R87" s="475">
        <v>0.0</v>
      </c>
      <c r="S87" s="475">
        <v>0.0</v>
      </c>
      <c r="T87" s="475">
        <v>0.0</v>
      </c>
      <c r="U87" s="475">
        <v>0.0</v>
      </c>
      <c r="V87" s="475">
        <v>0.0</v>
      </c>
      <c r="W87" s="475">
        <v>0.0</v>
      </c>
      <c r="X87" s="475">
        <v>0.0</v>
      </c>
      <c r="Y87" s="475">
        <v>0.0</v>
      </c>
      <c r="Z87" s="475">
        <v>0.0</v>
      </c>
      <c r="AA87" s="475">
        <v>0.0</v>
      </c>
      <c r="AB87" s="475">
        <v>0.0</v>
      </c>
      <c r="AC87" s="475">
        <v>0.0</v>
      </c>
      <c r="AD87" s="475">
        <v>0.0</v>
      </c>
      <c r="AE87" s="475">
        <v>0.0</v>
      </c>
      <c r="AF87" s="475">
        <v>0.0</v>
      </c>
      <c r="AG87" s="475">
        <v>0.0</v>
      </c>
      <c r="AH87" s="475">
        <v>0.0</v>
      </c>
      <c r="AI87" s="475">
        <v>0.0</v>
      </c>
      <c r="AJ87" s="475">
        <v>0.0</v>
      </c>
      <c r="AK87" s="475">
        <v>0.0</v>
      </c>
      <c r="AL87" s="475">
        <v>0.0</v>
      </c>
      <c r="AM87" s="475">
        <v>0.0</v>
      </c>
      <c r="AN87" s="475">
        <v>0.0</v>
      </c>
      <c r="AO87" s="475">
        <v>0.0</v>
      </c>
      <c r="AP87" s="475">
        <v>0.0</v>
      </c>
      <c r="AQ87" s="475">
        <v>0.0</v>
      </c>
      <c r="AR87" s="475">
        <v>0.0</v>
      </c>
      <c r="AS87" s="475">
        <v>0.0</v>
      </c>
      <c r="AT87" s="475">
        <v>0.0</v>
      </c>
      <c r="AU87" s="475">
        <v>0.0</v>
      </c>
      <c r="AV87" s="475">
        <v>0.0</v>
      </c>
      <c r="AW87" s="475">
        <v>0.0</v>
      </c>
      <c r="AX87" s="475">
        <v>0.0</v>
      </c>
      <c r="AY87" s="475">
        <v>0.0</v>
      </c>
      <c r="AZ87" s="475">
        <v>0.0</v>
      </c>
      <c r="BA87" s="475">
        <v>0.0</v>
      </c>
      <c r="BB87" s="475">
        <v>0.0</v>
      </c>
      <c r="BC87" s="475">
        <v>0.0</v>
      </c>
      <c r="BD87" s="475">
        <v>0.0</v>
      </c>
      <c r="BE87" s="475">
        <v>0.0</v>
      </c>
      <c r="BF87" s="475">
        <v>0.0</v>
      </c>
      <c r="BG87" s="475">
        <v>0.0</v>
      </c>
      <c r="BH87" s="475">
        <v>0.0</v>
      </c>
      <c r="BI87" s="475">
        <v>0.0</v>
      </c>
      <c r="BJ87" s="475">
        <v>0.0</v>
      </c>
      <c r="BK87" s="475">
        <v>0.0</v>
      </c>
      <c r="BL87" s="475">
        <v>0.0</v>
      </c>
      <c r="BM87" s="475">
        <v>0.0</v>
      </c>
      <c r="BN87" s="475">
        <v>0.0</v>
      </c>
      <c r="BO87" s="475">
        <v>0.0</v>
      </c>
      <c r="BP87" s="475">
        <v>0.0</v>
      </c>
      <c r="BQ87" s="475">
        <v>0.0</v>
      </c>
      <c r="BR87" s="475">
        <v>0.0</v>
      </c>
      <c r="BS87" s="475">
        <v>0.0</v>
      </c>
      <c r="BT87" s="475">
        <v>0.0</v>
      </c>
      <c r="BU87" s="475">
        <v>0.0</v>
      </c>
      <c r="BV87" s="475">
        <v>0.0</v>
      </c>
      <c r="BW87" s="475">
        <v>0.0</v>
      </c>
      <c r="BX87" s="475">
        <v>0.0</v>
      </c>
      <c r="BY87" s="475">
        <v>0.0</v>
      </c>
      <c r="BZ87" s="475">
        <v>0.0</v>
      </c>
      <c r="CA87" s="475">
        <v>0.0</v>
      </c>
      <c r="CB87" s="475">
        <v>0.0</v>
      </c>
      <c r="CC87" s="475">
        <v>0.0</v>
      </c>
      <c r="CD87" s="475">
        <v>0.0</v>
      </c>
      <c r="CE87" s="475">
        <v>0.0</v>
      </c>
      <c r="CF87" s="475">
        <v>0.0</v>
      </c>
      <c r="CG87" s="475">
        <v>0.0</v>
      </c>
      <c r="CH87" s="475">
        <v>0.0</v>
      </c>
      <c r="CI87" s="475">
        <v>0.0</v>
      </c>
      <c r="CJ87" s="475">
        <v>0.0</v>
      </c>
      <c r="CK87" s="475">
        <v>0.0</v>
      </c>
      <c r="CL87" s="475">
        <v>0.0</v>
      </c>
      <c r="CM87" s="475">
        <v>0.0</v>
      </c>
      <c r="CN87" s="475">
        <v>0.0</v>
      </c>
      <c r="CO87" s="475">
        <v>0.0</v>
      </c>
      <c r="CP87" s="475">
        <v>0.0</v>
      </c>
      <c r="CQ87" s="475">
        <v>0.0</v>
      </c>
      <c r="CR87" s="475">
        <v>0.0</v>
      </c>
      <c r="CS87" s="475">
        <v>0.0</v>
      </c>
      <c r="CT87" s="475">
        <v>0.0</v>
      </c>
      <c r="CU87" s="475">
        <v>0.0</v>
      </c>
      <c r="CV87" s="475">
        <v>0.0</v>
      </c>
      <c r="CW87" s="475">
        <v>0.0</v>
      </c>
      <c r="CX87" s="475">
        <v>0.0</v>
      </c>
      <c r="CY87" s="475">
        <v>0.0</v>
      </c>
      <c r="CZ87" s="475">
        <v>0.0</v>
      </c>
      <c r="DA87" s="475">
        <v>0.0</v>
      </c>
      <c r="DB87" s="475">
        <v>0.0</v>
      </c>
      <c r="DC87" s="475">
        <v>0.0</v>
      </c>
      <c r="DD87" s="475">
        <v>0.0</v>
      </c>
      <c r="DE87" s="475">
        <v>0.0</v>
      </c>
      <c r="DF87" s="475">
        <v>0.0</v>
      </c>
      <c r="DG87" s="475">
        <v>0.0</v>
      </c>
      <c r="DH87" s="475">
        <v>0.0</v>
      </c>
      <c r="DI87" s="475">
        <v>0.0</v>
      </c>
      <c r="DJ87" s="475">
        <v>0.0</v>
      </c>
      <c r="DK87" s="475">
        <v>0.0</v>
      </c>
      <c r="DL87" s="475">
        <v>0.0</v>
      </c>
      <c r="DM87" s="475">
        <v>0.0</v>
      </c>
      <c r="DN87" s="475">
        <v>0.0</v>
      </c>
      <c r="DO87" s="475">
        <v>0.0</v>
      </c>
      <c r="DP87" s="475">
        <v>0.0</v>
      </c>
      <c r="DQ87" s="475">
        <v>0.0</v>
      </c>
      <c r="DR87" s="475">
        <v>0.0</v>
      </c>
      <c r="DS87" s="475">
        <v>0.0</v>
      </c>
      <c r="DT87" s="475">
        <v>0.0</v>
      </c>
      <c r="DU87" s="475">
        <v>0.0</v>
      </c>
      <c r="DV87" s="475">
        <v>0.0</v>
      </c>
      <c r="DW87" s="475">
        <v>0.0</v>
      </c>
      <c r="DX87" s="475">
        <v>0.0</v>
      </c>
      <c r="DY87" s="475">
        <v>0.0</v>
      </c>
      <c r="DZ87" s="475">
        <v>0.0</v>
      </c>
      <c r="EA87" s="475">
        <v>0.0</v>
      </c>
      <c r="EB87" s="475">
        <v>0.0</v>
      </c>
      <c r="EC87" s="475">
        <v>0.0</v>
      </c>
      <c r="ED87" s="475">
        <v>0.0</v>
      </c>
      <c r="EE87" s="498">
        <f t="shared" ref="EE87:HR87" si="40">ED87+EE67</f>
        <v>1</v>
      </c>
      <c r="EF87" s="477">
        <f t="shared" si="40"/>
        <v>1</v>
      </c>
      <c r="EG87" s="477">
        <f t="shared" si="40"/>
        <v>1</v>
      </c>
      <c r="EH87" s="477">
        <f t="shared" si="40"/>
        <v>1</v>
      </c>
      <c r="EI87" s="477">
        <f t="shared" si="40"/>
        <v>1</v>
      </c>
      <c r="EJ87" s="477">
        <f t="shared" si="40"/>
        <v>1</v>
      </c>
      <c r="EK87" s="477">
        <f t="shared" si="40"/>
        <v>1</v>
      </c>
      <c r="EL87" s="477">
        <f t="shared" si="40"/>
        <v>2</v>
      </c>
      <c r="EM87" s="477">
        <f t="shared" si="40"/>
        <v>3</v>
      </c>
      <c r="EN87" s="477">
        <f t="shared" si="40"/>
        <v>6</v>
      </c>
      <c r="EO87" s="477">
        <f t="shared" si="40"/>
        <v>7</v>
      </c>
      <c r="EP87" s="477">
        <f t="shared" si="40"/>
        <v>7</v>
      </c>
      <c r="EQ87" s="477">
        <f t="shared" si="40"/>
        <v>8</v>
      </c>
      <c r="ER87" s="477">
        <f t="shared" si="40"/>
        <v>8</v>
      </c>
      <c r="ES87" s="477">
        <f t="shared" si="40"/>
        <v>8</v>
      </c>
      <c r="ET87" s="477">
        <f t="shared" si="40"/>
        <v>9</v>
      </c>
      <c r="EU87" s="477">
        <f t="shared" si="40"/>
        <v>10</v>
      </c>
      <c r="EV87" s="477">
        <f t="shared" si="40"/>
        <v>10</v>
      </c>
      <c r="EW87" s="477">
        <f t="shared" si="40"/>
        <v>10</v>
      </c>
      <c r="EX87" s="477">
        <f t="shared" si="40"/>
        <v>10</v>
      </c>
      <c r="EY87" s="477">
        <f t="shared" si="40"/>
        <v>10</v>
      </c>
      <c r="EZ87" s="477">
        <f t="shared" si="40"/>
        <v>12</v>
      </c>
      <c r="FA87" s="477">
        <f t="shared" si="40"/>
        <v>12</v>
      </c>
      <c r="FB87" s="477">
        <f t="shared" si="40"/>
        <v>12</v>
      </c>
      <c r="FC87" s="477">
        <f t="shared" si="40"/>
        <v>12</v>
      </c>
      <c r="FD87" s="477">
        <f t="shared" si="40"/>
        <v>12</v>
      </c>
      <c r="FE87" s="477">
        <f t="shared" si="40"/>
        <v>12</v>
      </c>
      <c r="FF87" s="477">
        <f t="shared" si="40"/>
        <v>12</v>
      </c>
      <c r="FG87" s="477">
        <f t="shared" si="40"/>
        <v>12</v>
      </c>
      <c r="FH87" s="477">
        <f t="shared" si="40"/>
        <v>12</v>
      </c>
      <c r="FI87" s="477">
        <f t="shared" si="40"/>
        <v>12</v>
      </c>
      <c r="FJ87" s="477">
        <f t="shared" si="40"/>
        <v>12</v>
      </c>
      <c r="FK87" s="477">
        <f t="shared" si="40"/>
        <v>12</v>
      </c>
      <c r="FL87" s="477">
        <f t="shared" si="40"/>
        <v>12</v>
      </c>
      <c r="FM87" s="477">
        <f t="shared" si="40"/>
        <v>12</v>
      </c>
      <c r="FN87" s="477">
        <f t="shared" si="40"/>
        <v>12</v>
      </c>
      <c r="FO87" s="477">
        <f t="shared" si="40"/>
        <v>12</v>
      </c>
      <c r="FP87" s="477">
        <f t="shared" si="40"/>
        <v>13</v>
      </c>
      <c r="FQ87" s="477">
        <f t="shared" si="40"/>
        <v>13</v>
      </c>
      <c r="FR87" s="477">
        <f t="shared" si="40"/>
        <v>13</v>
      </c>
      <c r="FS87" s="477">
        <f t="shared" si="40"/>
        <v>13</v>
      </c>
      <c r="FT87" s="477">
        <f t="shared" si="40"/>
        <v>13</v>
      </c>
      <c r="FU87" s="477">
        <f t="shared" si="40"/>
        <v>13</v>
      </c>
      <c r="FV87" s="477">
        <f t="shared" si="40"/>
        <v>14</v>
      </c>
      <c r="FW87" s="477">
        <f t="shared" si="40"/>
        <v>14</v>
      </c>
      <c r="FX87" s="477">
        <f t="shared" si="40"/>
        <v>14</v>
      </c>
      <c r="FY87" s="477">
        <f t="shared" si="40"/>
        <v>14</v>
      </c>
      <c r="FZ87" s="477">
        <f t="shared" si="40"/>
        <v>14</v>
      </c>
      <c r="GA87" s="477">
        <f t="shared" si="40"/>
        <v>14</v>
      </c>
      <c r="GB87" s="477">
        <f t="shared" si="40"/>
        <v>14</v>
      </c>
      <c r="GC87" s="477">
        <f t="shared" si="40"/>
        <v>15</v>
      </c>
      <c r="GD87" s="477">
        <f t="shared" si="40"/>
        <v>15</v>
      </c>
      <c r="GE87" s="477">
        <f t="shared" si="40"/>
        <v>15</v>
      </c>
      <c r="GF87" s="477">
        <f t="shared" si="40"/>
        <v>15</v>
      </c>
      <c r="GG87" s="477">
        <f t="shared" si="40"/>
        <v>15</v>
      </c>
      <c r="GH87" s="477">
        <f t="shared" si="40"/>
        <v>15</v>
      </c>
      <c r="GI87" s="477">
        <f t="shared" si="40"/>
        <v>16</v>
      </c>
      <c r="GJ87" s="477">
        <f t="shared" si="40"/>
        <v>16</v>
      </c>
      <c r="GK87" s="477">
        <f t="shared" si="40"/>
        <v>16</v>
      </c>
      <c r="GL87" s="477">
        <f t="shared" si="40"/>
        <v>16</v>
      </c>
      <c r="GM87" s="477">
        <f t="shared" si="40"/>
        <v>16</v>
      </c>
      <c r="GN87" s="477">
        <f t="shared" si="40"/>
        <v>16</v>
      </c>
      <c r="GO87" s="477">
        <f t="shared" si="40"/>
        <v>16</v>
      </c>
      <c r="GP87" s="477">
        <f t="shared" si="40"/>
        <v>16</v>
      </c>
      <c r="GQ87" s="477">
        <f t="shared" si="40"/>
        <v>16</v>
      </c>
      <c r="GR87" s="477">
        <f t="shared" si="40"/>
        <v>16</v>
      </c>
      <c r="GS87" s="477">
        <f t="shared" si="40"/>
        <v>16</v>
      </c>
      <c r="GT87" s="477">
        <f t="shared" si="40"/>
        <v>16</v>
      </c>
      <c r="GU87" s="477">
        <f t="shared" si="40"/>
        <v>16</v>
      </c>
      <c r="GV87" s="477">
        <f t="shared" si="40"/>
        <v>16</v>
      </c>
      <c r="GW87" s="477">
        <f t="shared" si="40"/>
        <v>16</v>
      </c>
      <c r="GX87" s="477">
        <f t="shared" si="40"/>
        <v>17</v>
      </c>
      <c r="GY87" s="477">
        <f t="shared" si="40"/>
        <v>17</v>
      </c>
      <c r="GZ87" s="477">
        <f t="shared" si="40"/>
        <v>17</v>
      </c>
      <c r="HA87" s="477">
        <f t="shared" si="40"/>
        <v>17</v>
      </c>
      <c r="HB87" s="477">
        <f t="shared" si="40"/>
        <v>17</v>
      </c>
      <c r="HC87" s="477">
        <f t="shared" si="40"/>
        <v>18</v>
      </c>
      <c r="HD87" s="477">
        <f t="shared" si="40"/>
        <v>18</v>
      </c>
      <c r="HE87" s="477">
        <f t="shared" si="40"/>
        <v>19</v>
      </c>
      <c r="HF87" s="477">
        <f t="shared" si="40"/>
        <v>20</v>
      </c>
      <c r="HG87" s="477">
        <f t="shared" si="40"/>
        <v>20</v>
      </c>
      <c r="HH87" s="477">
        <f t="shared" si="40"/>
        <v>20</v>
      </c>
      <c r="HI87" s="477">
        <f t="shared" si="40"/>
        <v>20</v>
      </c>
      <c r="HJ87" s="477">
        <f t="shared" si="40"/>
        <v>20</v>
      </c>
      <c r="HK87" s="477">
        <f t="shared" si="40"/>
        <v>20</v>
      </c>
      <c r="HL87" s="477">
        <f t="shared" si="40"/>
        <v>21</v>
      </c>
      <c r="HM87" s="477">
        <f t="shared" si="40"/>
        <v>21</v>
      </c>
      <c r="HN87" s="477">
        <f t="shared" si="40"/>
        <v>21</v>
      </c>
      <c r="HO87" s="477">
        <f t="shared" si="40"/>
        <v>21</v>
      </c>
      <c r="HP87" s="477">
        <f t="shared" si="40"/>
        <v>21</v>
      </c>
      <c r="HQ87" s="477">
        <f t="shared" si="40"/>
        <v>22</v>
      </c>
      <c r="HR87" s="477">
        <f t="shared" si="40"/>
        <v>25</v>
      </c>
      <c r="HS87" s="412"/>
      <c r="HT87" s="412"/>
      <c r="HU87" s="412"/>
      <c r="HV87" s="412"/>
      <c r="HW87" s="412"/>
      <c r="HX87" s="412"/>
      <c r="HY87" s="412"/>
      <c r="HZ87" s="412"/>
      <c r="IA87" s="412"/>
      <c r="IB87" s="412"/>
      <c r="IC87" s="412"/>
    </row>
    <row r="88">
      <c r="A88" s="493"/>
      <c r="B88" s="494">
        <f t="shared" ref="B88:HR88" si="41">SUM(B72:B87)</f>
        <v>0</v>
      </c>
      <c r="C88" s="494">
        <f t="shared" si="41"/>
        <v>0</v>
      </c>
      <c r="D88" s="494">
        <f t="shared" si="41"/>
        <v>0</v>
      </c>
      <c r="E88" s="494">
        <f t="shared" si="41"/>
        <v>0</v>
      </c>
      <c r="F88" s="494">
        <f t="shared" si="41"/>
        <v>0</v>
      </c>
      <c r="G88" s="494">
        <f t="shared" si="41"/>
        <v>0</v>
      </c>
      <c r="H88" s="494">
        <f t="shared" si="41"/>
        <v>0</v>
      </c>
      <c r="I88" s="494">
        <f t="shared" si="41"/>
        <v>0</v>
      </c>
      <c r="J88" s="494">
        <f t="shared" si="41"/>
        <v>1</v>
      </c>
      <c r="K88" s="494">
        <f t="shared" si="41"/>
        <v>2</v>
      </c>
      <c r="L88" s="494">
        <f t="shared" si="41"/>
        <v>3</v>
      </c>
      <c r="M88" s="494">
        <f t="shared" si="41"/>
        <v>3</v>
      </c>
      <c r="N88" s="494">
        <f t="shared" si="41"/>
        <v>4</v>
      </c>
      <c r="O88" s="494">
        <f t="shared" si="41"/>
        <v>5</v>
      </c>
      <c r="P88" s="494">
        <f t="shared" si="41"/>
        <v>5</v>
      </c>
      <c r="Q88" s="494">
        <f t="shared" si="41"/>
        <v>5</v>
      </c>
      <c r="R88" s="494">
        <f t="shared" si="41"/>
        <v>5</v>
      </c>
      <c r="S88" s="494">
        <f t="shared" si="41"/>
        <v>5</v>
      </c>
      <c r="T88" s="494">
        <f t="shared" si="41"/>
        <v>7</v>
      </c>
      <c r="U88" s="494">
        <f t="shared" si="41"/>
        <v>8</v>
      </c>
      <c r="V88" s="494">
        <f t="shared" si="41"/>
        <v>10</v>
      </c>
      <c r="W88" s="494">
        <f t="shared" si="41"/>
        <v>13</v>
      </c>
      <c r="X88" s="494">
        <f t="shared" si="41"/>
        <v>16</v>
      </c>
      <c r="Y88" s="494">
        <f t="shared" si="41"/>
        <v>16</v>
      </c>
      <c r="Z88" s="494">
        <f t="shared" si="41"/>
        <v>18</v>
      </c>
      <c r="AA88" s="494">
        <f t="shared" si="41"/>
        <v>22</v>
      </c>
      <c r="AB88" s="494">
        <f t="shared" si="41"/>
        <v>31</v>
      </c>
      <c r="AC88" s="494">
        <f t="shared" si="41"/>
        <v>33</v>
      </c>
      <c r="AD88" s="494">
        <f t="shared" si="41"/>
        <v>43</v>
      </c>
      <c r="AE88" s="494">
        <f t="shared" si="41"/>
        <v>57</v>
      </c>
      <c r="AF88" s="494">
        <f t="shared" si="41"/>
        <v>71</v>
      </c>
      <c r="AG88" s="494">
        <f t="shared" si="41"/>
        <v>79</v>
      </c>
      <c r="AH88" s="494">
        <f t="shared" si="41"/>
        <v>94</v>
      </c>
      <c r="AI88" s="494">
        <f t="shared" si="41"/>
        <v>107</v>
      </c>
      <c r="AJ88" s="494">
        <f t="shared" si="41"/>
        <v>129</v>
      </c>
      <c r="AK88" s="494">
        <f t="shared" si="41"/>
        <v>158</v>
      </c>
      <c r="AL88" s="494">
        <f t="shared" si="41"/>
        <v>174</v>
      </c>
      <c r="AM88" s="494">
        <f t="shared" si="41"/>
        <v>181</v>
      </c>
      <c r="AN88" s="494">
        <f t="shared" si="41"/>
        <v>208</v>
      </c>
      <c r="AO88" s="494">
        <f t="shared" si="41"/>
        <v>232</v>
      </c>
      <c r="AP88" s="494">
        <f t="shared" si="41"/>
        <v>245</v>
      </c>
      <c r="AQ88" s="494">
        <f t="shared" si="41"/>
        <v>263</v>
      </c>
      <c r="AR88" s="494">
        <f t="shared" si="41"/>
        <v>286</v>
      </c>
      <c r="AS88" s="494">
        <f t="shared" si="41"/>
        <v>314</v>
      </c>
      <c r="AT88" s="494">
        <f t="shared" si="41"/>
        <v>332</v>
      </c>
      <c r="AU88" s="494">
        <f t="shared" si="41"/>
        <v>347</v>
      </c>
      <c r="AV88" s="494">
        <f t="shared" si="41"/>
        <v>360</v>
      </c>
      <c r="AW88" s="494">
        <f t="shared" si="41"/>
        <v>380</v>
      </c>
      <c r="AX88" s="494">
        <f t="shared" si="41"/>
        <v>400</v>
      </c>
      <c r="AY88" s="494">
        <f t="shared" si="41"/>
        <v>425</v>
      </c>
      <c r="AZ88" s="494">
        <f t="shared" si="41"/>
        <v>453</v>
      </c>
      <c r="BA88" s="494">
        <f t="shared" si="41"/>
        <v>493</v>
      </c>
      <c r="BB88" s="494">
        <f t="shared" si="41"/>
        <v>523</v>
      </c>
      <c r="BC88" s="494">
        <f t="shared" si="41"/>
        <v>535</v>
      </c>
      <c r="BD88" s="494">
        <f t="shared" si="41"/>
        <v>561</v>
      </c>
      <c r="BE88" s="494">
        <f t="shared" si="41"/>
        <v>595</v>
      </c>
      <c r="BF88" s="494">
        <f t="shared" si="41"/>
        <v>623</v>
      </c>
      <c r="BG88" s="494">
        <f t="shared" si="41"/>
        <v>643</v>
      </c>
      <c r="BH88" s="494">
        <f t="shared" si="41"/>
        <v>650</v>
      </c>
      <c r="BI88" s="494">
        <f t="shared" si="41"/>
        <v>662</v>
      </c>
      <c r="BJ88" s="494">
        <f t="shared" si="41"/>
        <v>677</v>
      </c>
      <c r="BK88" s="494">
        <f t="shared" si="41"/>
        <v>696</v>
      </c>
      <c r="BL88" s="494">
        <f t="shared" si="41"/>
        <v>715</v>
      </c>
      <c r="BM88" s="494">
        <f t="shared" si="41"/>
        <v>733</v>
      </c>
      <c r="BN88" s="494">
        <f t="shared" si="41"/>
        <v>755</v>
      </c>
      <c r="BO88" s="494">
        <f t="shared" si="41"/>
        <v>775</v>
      </c>
      <c r="BP88" s="494">
        <f t="shared" si="41"/>
        <v>784</v>
      </c>
      <c r="BQ88" s="494">
        <f t="shared" si="41"/>
        <v>799</v>
      </c>
      <c r="BR88" s="494">
        <f t="shared" si="41"/>
        <v>810</v>
      </c>
      <c r="BS88" s="494">
        <f t="shared" si="41"/>
        <v>838</v>
      </c>
      <c r="BT88" s="494">
        <f t="shared" si="41"/>
        <v>861</v>
      </c>
      <c r="BU88" s="494">
        <f t="shared" si="41"/>
        <v>883</v>
      </c>
      <c r="BV88" s="494">
        <f t="shared" si="41"/>
        <v>907</v>
      </c>
      <c r="BW88" s="494">
        <f t="shared" si="41"/>
        <v>915</v>
      </c>
      <c r="BX88" s="494">
        <f t="shared" si="41"/>
        <v>925</v>
      </c>
      <c r="BY88" s="494">
        <f t="shared" si="41"/>
        <v>936</v>
      </c>
      <c r="BZ88" s="494">
        <f t="shared" si="41"/>
        <v>948</v>
      </c>
      <c r="CA88" s="494">
        <f t="shared" si="41"/>
        <v>962</v>
      </c>
      <c r="CB88" s="494">
        <f t="shared" si="41"/>
        <v>972</v>
      </c>
      <c r="CC88" s="494">
        <f t="shared" si="41"/>
        <v>982</v>
      </c>
      <c r="CD88" s="494">
        <f t="shared" si="41"/>
        <v>993</v>
      </c>
      <c r="CE88" s="494">
        <f t="shared" si="41"/>
        <v>996</v>
      </c>
      <c r="CF88" s="494">
        <f t="shared" si="41"/>
        <v>1007</v>
      </c>
      <c r="CG88" s="494">
        <f t="shared" si="41"/>
        <v>1024</v>
      </c>
      <c r="CH88" s="494">
        <f t="shared" si="41"/>
        <v>1028</v>
      </c>
      <c r="CI88" s="494">
        <f t="shared" si="41"/>
        <v>1038</v>
      </c>
      <c r="CJ88" s="494">
        <f t="shared" si="41"/>
        <v>1051</v>
      </c>
      <c r="CK88" s="494">
        <f t="shared" si="41"/>
        <v>1061</v>
      </c>
      <c r="CL88" s="494">
        <f t="shared" si="41"/>
        <v>1064</v>
      </c>
      <c r="CM88" s="494">
        <f t="shared" si="41"/>
        <v>1074</v>
      </c>
      <c r="CN88" s="494">
        <f t="shared" si="41"/>
        <v>1092</v>
      </c>
      <c r="CO88" s="494">
        <f t="shared" si="41"/>
        <v>1115</v>
      </c>
      <c r="CP88" s="494">
        <f t="shared" si="41"/>
        <v>1117</v>
      </c>
      <c r="CQ88" s="494">
        <f t="shared" si="41"/>
        <v>1137</v>
      </c>
      <c r="CR88" s="494">
        <f t="shared" si="41"/>
        <v>1151</v>
      </c>
      <c r="CS88" s="494">
        <f t="shared" si="41"/>
        <v>1155</v>
      </c>
      <c r="CT88" s="494">
        <f t="shared" si="41"/>
        <v>1164</v>
      </c>
      <c r="CU88" s="494">
        <f t="shared" si="41"/>
        <v>1183</v>
      </c>
      <c r="CV88" s="494">
        <f t="shared" si="41"/>
        <v>1206</v>
      </c>
      <c r="CW88" s="494">
        <f t="shared" si="41"/>
        <v>1215</v>
      </c>
      <c r="CX88" s="494">
        <f t="shared" si="41"/>
        <v>1222</v>
      </c>
      <c r="CY88" s="494">
        <f t="shared" si="41"/>
        <v>1237</v>
      </c>
      <c r="CZ88" s="494">
        <f t="shared" si="41"/>
        <v>1247</v>
      </c>
      <c r="DA88" s="494">
        <f t="shared" si="41"/>
        <v>1256</v>
      </c>
      <c r="DB88" s="494">
        <f t="shared" si="41"/>
        <v>1272</v>
      </c>
      <c r="DC88" s="494">
        <f t="shared" si="41"/>
        <v>1286</v>
      </c>
      <c r="DD88" s="494">
        <f t="shared" si="41"/>
        <v>1316</v>
      </c>
      <c r="DE88" s="494">
        <f t="shared" si="41"/>
        <v>1334</v>
      </c>
      <c r="DF88" s="494">
        <f t="shared" si="41"/>
        <v>1346</v>
      </c>
      <c r="DG88" s="494">
        <f t="shared" si="41"/>
        <v>1356</v>
      </c>
      <c r="DH88" s="494">
        <f t="shared" si="41"/>
        <v>1359</v>
      </c>
      <c r="DI88" s="494">
        <f t="shared" si="41"/>
        <v>1375</v>
      </c>
      <c r="DJ88" s="494">
        <f t="shared" si="41"/>
        <v>1396</v>
      </c>
      <c r="DK88" s="494">
        <f t="shared" si="41"/>
        <v>1412</v>
      </c>
      <c r="DL88" s="494">
        <f t="shared" si="41"/>
        <v>1429</v>
      </c>
      <c r="DM88" s="494">
        <f t="shared" si="41"/>
        <v>1435</v>
      </c>
      <c r="DN88" s="494">
        <f t="shared" si="41"/>
        <v>1439</v>
      </c>
      <c r="DO88" s="494">
        <f t="shared" si="41"/>
        <v>1445</v>
      </c>
      <c r="DP88" s="494">
        <f t="shared" si="41"/>
        <v>1464</v>
      </c>
      <c r="DQ88" s="494">
        <f t="shared" si="41"/>
        <v>1478</v>
      </c>
      <c r="DR88" s="494">
        <f t="shared" si="41"/>
        <v>1493</v>
      </c>
      <c r="DS88" s="494">
        <f t="shared" si="41"/>
        <v>1507</v>
      </c>
      <c r="DT88" s="494">
        <f t="shared" si="41"/>
        <v>1511</v>
      </c>
      <c r="DU88" s="494">
        <f t="shared" si="41"/>
        <v>1516</v>
      </c>
      <c r="DV88" s="494">
        <f t="shared" si="41"/>
        <v>1520</v>
      </c>
      <c r="DW88" s="494">
        <f t="shared" si="41"/>
        <v>1527</v>
      </c>
      <c r="DX88" s="494">
        <f t="shared" si="41"/>
        <v>1542</v>
      </c>
      <c r="DY88" s="494">
        <f t="shared" si="41"/>
        <v>1551</v>
      </c>
      <c r="DZ88" s="494">
        <f t="shared" si="41"/>
        <v>1562</v>
      </c>
      <c r="EA88" s="494">
        <f t="shared" si="41"/>
        <v>1568</v>
      </c>
      <c r="EB88" s="494">
        <f t="shared" si="41"/>
        <v>1571</v>
      </c>
      <c r="EC88" s="494">
        <f t="shared" si="41"/>
        <v>1576</v>
      </c>
      <c r="ED88" s="494">
        <f t="shared" si="41"/>
        <v>1588</v>
      </c>
      <c r="EE88" s="494">
        <f t="shared" si="41"/>
        <v>1594</v>
      </c>
      <c r="EF88" s="494">
        <f t="shared" si="41"/>
        <v>1604</v>
      </c>
      <c r="EG88" s="494">
        <f t="shared" si="41"/>
        <v>1611</v>
      </c>
      <c r="EH88" s="494">
        <f t="shared" si="41"/>
        <v>1617</v>
      </c>
      <c r="EI88" s="494">
        <f t="shared" si="41"/>
        <v>1623</v>
      </c>
      <c r="EJ88" s="494">
        <f t="shared" si="41"/>
        <v>1627</v>
      </c>
      <c r="EK88" s="494">
        <f t="shared" si="41"/>
        <v>1636</v>
      </c>
      <c r="EL88" s="494">
        <f t="shared" si="41"/>
        <v>1642</v>
      </c>
      <c r="EM88" s="494">
        <f t="shared" si="41"/>
        <v>1651</v>
      </c>
      <c r="EN88" s="494">
        <f t="shared" si="41"/>
        <v>1655</v>
      </c>
      <c r="EO88" s="494">
        <f t="shared" si="41"/>
        <v>1664</v>
      </c>
      <c r="EP88" s="494">
        <f t="shared" si="41"/>
        <v>1671</v>
      </c>
      <c r="EQ88" s="494">
        <f t="shared" si="41"/>
        <v>1676</v>
      </c>
      <c r="ER88" s="494">
        <f t="shared" si="41"/>
        <v>1682</v>
      </c>
      <c r="ES88" s="494">
        <f t="shared" si="41"/>
        <v>1694</v>
      </c>
      <c r="ET88" s="494">
        <f t="shared" si="41"/>
        <v>1709</v>
      </c>
      <c r="EU88" s="494">
        <f t="shared" si="41"/>
        <v>1716</v>
      </c>
      <c r="EV88" s="494">
        <f t="shared" si="41"/>
        <v>1721</v>
      </c>
      <c r="EW88" s="494">
        <f t="shared" si="41"/>
        <v>1731</v>
      </c>
      <c r="EX88" s="494">
        <f t="shared" si="41"/>
        <v>1732</v>
      </c>
      <c r="EY88" s="494">
        <f t="shared" si="41"/>
        <v>1738</v>
      </c>
      <c r="EZ88" s="494">
        <f t="shared" si="41"/>
        <v>1756</v>
      </c>
      <c r="FA88" s="494">
        <f t="shared" si="41"/>
        <v>1774</v>
      </c>
      <c r="FB88" s="494">
        <f t="shared" si="41"/>
        <v>1787</v>
      </c>
      <c r="FC88" s="494">
        <f t="shared" si="41"/>
        <v>1800</v>
      </c>
      <c r="FD88" s="494">
        <f t="shared" si="41"/>
        <v>1807</v>
      </c>
      <c r="FE88" s="494">
        <f t="shared" si="41"/>
        <v>1809</v>
      </c>
      <c r="FF88" s="494">
        <f t="shared" si="41"/>
        <v>1821</v>
      </c>
      <c r="FG88" s="494">
        <f t="shared" si="41"/>
        <v>1830</v>
      </c>
      <c r="FH88" s="494">
        <f t="shared" si="41"/>
        <v>1843</v>
      </c>
      <c r="FI88" s="494">
        <f t="shared" si="41"/>
        <v>1858</v>
      </c>
      <c r="FJ88" s="494">
        <f t="shared" si="41"/>
        <v>1869</v>
      </c>
      <c r="FK88" s="494">
        <f t="shared" si="41"/>
        <v>1877</v>
      </c>
      <c r="FL88" s="494">
        <f t="shared" si="41"/>
        <v>1885</v>
      </c>
      <c r="FM88" s="494">
        <f t="shared" si="41"/>
        <v>1896</v>
      </c>
      <c r="FN88" s="494">
        <f t="shared" si="41"/>
        <v>1913</v>
      </c>
      <c r="FO88" s="494">
        <f t="shared" si="41"/>
        <v>1925</v>
      </c>
      <c r="FP88" s="494">
        <f t="shared" si="41"/>
        <v>1938</v>
      </c>
      <c r="FQ88" s="494">
        <f t="shared" si="41"/>
        <v>1951</v>
      </c>
      <c r="FR88" s="494">
        <f t="shared" si="41"/>
        <v>1955</v>
      </c>
      <c r="FS88" s="494">
        <f t="shared" si="41"/>
        <v>1960</v>
      </c>
      <c r="FT88" s="494">
        <f t="shared" si="41"/>
        <v>1977</v>
      </c>
      <c r="FU88" s="494">
        <f t="shared" si="41"/>
        <v>1994</v>
      </c>
      <c r="FV88" s="494">
        <f t="shared" si="41"/>
        <v>2009</v>
      </c>
      <c r="FW88" s="494">
        <f t="shared" si="41"/>
        <v>2018</v>
      </c>
      <c r="FX88" s="494">
        <f t="shared" si="41"/>
        <v>2032</v>
      </c>
      <c r="FY88" s="494">
        <f t="shared" si="41"/>
        <v>2033</v>
      </c>
      <c r="FZ88" s="494">
        <f t="shared" si="41"/>
        <v>2039</v>
      </c>
      <c r="GA88" s="494">
        <f t="shared" si="41"/>
        <v>2058</v>
      </c>
      <c r="GB88" s="494">
        <f t="shared" si="41"/>
        <v>2078</v>
      </c>
      <c r="GC88" s="494">
        <f t="shared" si="41"/>
        <v>2092</v>
      </c>
      <c r="GD88" s="494">
        <f t="shared" si="41"/>
        <v>2100</v>
      </c>
      <c r="GE88" s="494">
        <f t="shared" si="41"/>
        <v>2113</v>
      </c>
      <c r="GF88" s="494">
        <f t="shared" si="41"/>
        <v>2120</v>
      </c>
      <c r="GG88" s="494">
        <f t="shared" si="41"/>
        <v>2123</v>
      </c>
      <c r="GH88" s="494">
        <f t="shared" si="41"/>
        <v>2135</v>
      </c>
      <c r="GI88" s="494">
        <f t="shared" si="41"/>
        <v>2146</v>
      </c>
      <c r="GJ88" s="494">
        <f t="shared" si="41"/>
        <v>2158</v>
      </c>
      <c r="GK88" s="494">
        <f t="shared" si="41"/>
        <v>2168</v>
      </c>
      <c r="GL88" s="494">
        <f t="shared" si="41"/>
        <v>2181</v>
      </c>
      <c r="GM88" s="494">
        <f t="shared" si="41"/>
        <v>2187</v>
      </c>
      <c r="GN88" s="494">
        <f t="shared" si="41"/>
        <v>2202</v>
      </c>
      <c r="GO88" s="494">
        <f t="shared" si="41"/>
        <v>2226</v>
      </c>
      <c r="GP88" s="494">
        <f t="shared" si="41"/>
        <v>2236</v>
      </c>
      <c r="GQ88" s="494">
        <f t="shared" si="41"/>
        <v>2252</v>
      </c>
      <c r="GR88" s="494">
        <f t="shared" si="41"/>
        <v>2269</v>
      </c>
      <c r="GS88" s="494">
        <f t="shared" si="41"/>
        <v>2281</v>
      </c>
      <c r="GT88" s="494">
        <f t="shared" si="41"/>
        <v>2292</v>
      </c>
      <c r="GU88" s="494">
        <f t="shared" si="41"/>
        <v>2297</v>
      </c>
      <c r="GV88" s="494">
        <f t="shared" si="41"/>
        <v>2315</v>
      </c>
      <c r="GW88" s="494">
        <f t="shared" si="41"/>
        <v>2343</v>
      </c>
      <c r="GX88" s="494">
        <f t="shared" si="41"/>
        <v>2368</v>
      </c>
      <c r="GY88" s="494">
        <f t="shared" si="41"/>
        <v>2391</v>
      </c>
      <c r="GZ88" s="494">
        <f t="shared" si="41"/>
        <v>2423</v>
      </c>
      <c r="HA88" s="494">
        <f t="shared" si="41"/>
        <v>2431</v>
      </c>
      <c r="HB88" s="494">
        <f t="shared" si="41"/>
        <v>2446</v>
      </c>
      <c r="HC88" s="494">
        <f t="shared" si="41"/>
        <v>2482</v>
      </c>
      <c r="HD88" s="494">
        <f t="shared" si="41"/>
        <v>2512</v>
      </c>
      <c r="HE88" s="494">
        <f t="shared" si="41"/>
        <v>2542</v>
      </c>
      <c r="HF88" s="494">
        <f t="shared" si="41"/>
        <v>2569</v>
      </c>
      <c r="HG88" s="494">
        <f t="shared" si="41"/>
        <v>2603</v>
      </c>
      <c r="HH88" s="494">
        <f t="shared" si="41"/>
        <v>2629</v>
      </c>
      <c r="HI88" s="494">
        <f t="shared" si="41"/>
        <v>2658</v>
      </c>
      <c r="HJ88" s="494">
        <f t="shared" si="41"/>
        <v>2716</v>
      </c>
      <c r="HK88" s="494">
        <f t="shared" si="41"/>
        <v>2791</v>
      </c>
      <c r="HL88" s="494">
        <f t="shared" si="41"/>
        <v>2867</v>
      </c>
      <c r="HM88" s="494">
        <f t="shared" si="41"/>
        <v>2919</v>
      </c>
      <c r="HN88" s="494">
        <f t="shared" si="41"/>
        <v>2973</v>
      </c>
      <c r="HO88" s="494">
        <f t="shared" si="41"/>
        <v>3003</v>
      </c>
      <c r="HP88" s="494">
        <f t="shared" si="41"/>
        <v>3038</v>
      </c>
      <c r="HQ88" s="494">
        <f t="shared" si="41"/>
        <v>3101</v>
      </c>
      <c r="HR88" s="494">
        <f t="shared" si="41"/>
        <v>3217</v>
      </c>
      <c r="HS88" s="412"/>
      <c r="HT88" s="412"/>
      <c r="HU88" s="412"/>
      <c r="HV88" s="412"/>
      <c r="HW88" s="412"/>
      <c r="HX88" s="412"/>
      <c r="HY88" s="412"/>
      <c r="HZ88" s="412"/>
      <c r="IA88" s="412"/>
      <c r="IB88" s="412"/>
      <c r="IC88" s="412"/>
    </row>
    <row r="89">
      <c r="B89" s="459"/>
      <c r="C89" s="459"/>
      <c r="D89" s="459"/>
      <c r="E89" s="459"/>
      <c r="F89" s="459"/>
      <c r="G89" s="459"/>
      <c r="H89" s="459"/>
      <c r="I89" s="459"/>
      <c r="J89" s="459"/>
      <c r="K89" s="459"/>
      <c r="L89" s="459"/>
      <c r="M89" s="459"/>
      <c r="N89" s="459"/>
      <c r="O89" s="459"/>
      <c r="P89" s="459"/>
      <c r="Q89" s="459"/>
      <c r="R89" s="459"/>
      <c r="S89" s="459"/>
      <c r="T89" s="459"/>
      <c r="U89" s="459"/>
      <c r="V89" s="412"/>
      <c r="W89" s="412"/>
      <c r="X89" s="412"/>
      <c r="Y89" s="412"/>
      <c r="Z89" s="412"/>
      <c r="AA89" s="412"/>
      <c r="AB89" s="412"/>
      <c r="AC89" s="412"/>
      <c r="AD89" s="412"/>
      <c r="AE89" s="412"/>
      <c r="AF89" s="412"/>
      <c r="AG89" s="412"/>
      <c r="AH89" s="412"/>
      <c r="AI89" s="412"/>
      <c r="AJ89" s="412"/>
      <c r="AK89" s="412"/>
      <c r="AL89" s="412"/>
      <c r="AM89" s="412"/>
      <c r="AN89" s="412"/>
      <c r="AO89" s="412"/>
      <c r="AP89" s="412"/>
      <c r="AQ89" s="412"/>
      <c r="AR89" s="412"/>
      <c r="AS89" s="412"/>
      <c r="AT89" s="412"/>
      <c r="AU89" s="412"/>
      <c r="AV89" s="412"/>
      <c r="AW89" s="412"/>
      <c r="AX89" s="412"/>
      <c r="AY89" s="412"/>
      <c r="AZ89" s="412"/>
      <c r="BA89" s="412"/>
      <c r="BB89" s="412"/>
      <c r="BC89" s="412"/>
      <c r="BD89" s="412"/>
      <c r="BE89" s="412"/>
      <c r="BF89" s="412"/>
      <c r="BG89" s="412"/>
      <c r="BH89" s="412"/>
      <c r="BI89" s="412"/>
      <c r="BJ89" s="412"/>
      <c r="BK89" s="412"/>
      <c r="BL89" s="412"/>
      <c r="BM89" s="412"/>
      <c r="BN89" s="412"/>
      <c r="BO89" s="412"/>
      <c r="BP89" s="412"/>
      <c r="BQ89" s="412"/>
      <c r="BR89" s="412"/>
      <c r="BS89" s="412"/>
      <c r="BT89" s="412"/>
      <c r="BU89" s="412"/>
      <c r="BV89" s="412"/>
      <c r="BW89" s="412"/>
      <c r="BX89" s="412"/>
      <c r="BY89" s="412"/>
      <c r="BZ89" s="412"/>
      <c r="CA89" s="412"/>
      <c r="CB89" s="412"/>
      <c r="CC89" s="412"/>
      <c r="CD89" s="412"/>
      <c r="CE89" s="412"/>
      <c r="CF89" s="412"/>
      <c r="CG89" s="412"/>
      <c r="CH89" s="412"/>
      <c r="CI89" s="412"/>
      <c r="CJ89" s="412"/>
      <c r="CK89" s="412"/>
      <c r="CL89" s="412"/>
      <c r="CM89" s="412"/>
      <c r="CN89" s="412"/>
      <c r="CO89" s="412"/>
      <c r="CP89" s="412"/>
      <c r="CQ89" s="412"/>
      <c r="CR89" s="412"/>
      <c r="CS89" s="412"/>
      <c r="CT89" s="412"/>
      <c r="CU89" s="412"/>
      <c r="CV89" s="412"/>
      <c r="CW89" s="412"/>
      <c r="CX89" s="412"/>
      <c r="CY89" s="412"/>
      <c r="CZ89" s="412"/>
      <c r="DA89" s="412"/>
      <c r="DB89" s="412"/>
      <c r="DC89" s="412"/>
      <c r="DD89" s="412"/>
      <c r="DE89" s="412"/>
      <c r="DF89" s="412"/>
      <c r="DG89" s="412"/>
      <c r="DH89" s="412"/>
      <c r="DI89" s="412"/>
      <c r="DJ89" s="412"/>
      <c r="DK89" s="412"/>
      <c r="DL89" s="412"/>
      <c r="DM89" s="412"/>
      <c r="DN89" s="412"/>
      <c r="DO89" s="412"/>
      <c r="DP89" s="412"/>
      <c r="DQ89" s="412"/>
      <c r="DR89" s="412"/>
      <c r="DS89" s="412"/>
      <c r="DT89" s="412"/>
      <c r="DU89" s="412"/>
      <c r="DV89" s="412"/>
      <c r="DW89" s="412"/>
      <c r="DX89" s="412"/>
      <c r="DY89" s="412"/>
      <c r="DZ89" s="412"/>
      <c r="EA89" s="412"/>
      <c r="EB89" s="412"/>
      <c r="EC89" s="412"/>
      <c r="ED89" s="412"/>
      <c r="EE89" s="412"/>
      <c r="EF89" s="412"/>
      <c r="EG89" s="412"/>
      <c r="EH89" s="412"/>
      <c r="EI89" s="412"/>
      <c r="EJ89" s="412"/>
      <c r="EK89" s="412"/>
      <c r="EL89" s="412"/>
      <c r="EM89" s="412"/>
      <c r="EN89" s="412"/>
      <c r="EO89" s="412"/>
      <c r="EP89" s="412"/>
      <c r="EQ89" s="412"/>
      <c r="ER89" s="412"/>
      <c r="ES89" s="412"/>
      <c r="ET89" s="412"/>
      <c r="EU89" s="412"/>
      <c r="EV89" s="412"/>
      <c r="EW89" s="412"/>
      <c r="EX89" s="412"/>
      <c r="EY89" s="412"/>
      <c r="EZ89" s="412"/>
      <c r="FA89" s="412"/>
      <c r="FB89" s="412"/>
      <c r="FC89" s="412"/>
      <c r="FD89" s="412"/>
      <c r="FE89" s="412"/>
      <c r="FF89" s="412"/>
      <c r="FG89" s="412"/>
      <c r="FH89" s="412"/>
      <c r="FI89" s="412"/>
      <c r="FJ89" s="412"/>
      <c r="FK89" s="412"/>
      <c r="FL89" s="412"/>
      <c r="FM89" s="412"/>
      <c r="FN89" s="412"/>
      <c r="FO89" s="412"/>
      <c r="FP89" s="412"/>
      <c r="FQ89" s="412"/>
      <c r="FR89" s="412"/>
      <c r="FS89" s="412"/>
      <c r="FT89" s="412"/>
      <c r="FU89" s="412"/>
      <c r="FV89" s="412"/>
      <c r="FW89" s="412"/>
      <c r="FX89" s="412"/>
      <c r="FY89" s="412"/>
      <c r="FZ89" s="412"/>
      <c r="GA89" s="412"/>
      <c r="GB89" s="412"/>
      <c r="GC89" s="412"/>
      <c r="GD89" s="412"/>
      <c r="GE89" s="412"/>
      <c r="GF89" s="412"/>
      <c r="GG89" s="412"/>
      <c r="GH89" s="412"/>
      <c r="GI89" s="412"/>
      <c r="GJ89" s="412"/>
      <c r="GK89" s="412"/>
      <c r="GL89" s="412"/>
      <c r="GM89" s="412"/>
      <c r="GN89" s="412"/>
      <c r="GO89" s="412"/>
      <c r="GP89" s="412"/>
      <c r="GQ89" s="412"/>
      <c r="GR89" s="412"/>
      <c r="GS89" s="412"/>
      <c r="GT89" s="412"/>
      <c r="GU89" s="412"/>
      <c r="GV89" s="412"/>
      <c r="GW89" s="412"/>
      <c r="GX89" s="412"/>
      <c r="GY89" s="412"/>
      <c r="GZ89" s="412"/>
      <c r="HA89" s="412"/>
      <c r="HB89" s="412"/>
      <c r="HC89" s="412"/>
      <c r="HD89" s="412"/>
      <c r="HE89" s="412"/>
      <c r="HF89" s="412"/>
      <c r="HG89" s="412"/>
      <c r="HH89" s="412"/>
      <c r="HI89" s="412"/>
      <c r="HJ89" s="412"/>
      <c r="HK89" s="412"/>
      <c r="HL89" s="412"/>
      <c r="HM89" s="412"/>
      <c r="HN89" s="412"/>
      <c r="HO89" s="412"/>
      <c r="HP89" s="412"/>
      <c r="HQ89" s="412"/>
      <c r="HR89" s="412"/>
      <c r="HS89" s="412"/>
      <c r="HT89" s="412"/>
      <c r="HU89" s="412"/>
      <c r="HV89" s="412"/>
      <c r="HW89" s="412"/>
      <c r="HX89" s="412"/>
      <c r="HY89" s="412"/>
      <c r="HZ89" s="412"/>
      <c r="IA89" s="412"/>
      <c r="IB89" s="412"/>
      <c r="IC89" s="412"/>
    </row>
    <row r="90">
      <c r="B90" s="459" t="s">
        <v>176</v>
      </c>
      <c r="C90" s="459"/>
      <c r="D90" s="459"/>
      <c r="E90" s="459"/>
      <c r="F90" s="459"/>
      <c r="G90" s="459"/>
      <c r="H90" s="459"/>
      <c r="I90" s="459"/>
      <c r="J90" s="459"/>
      <c r="K90" s="459"/>
      <c r="L90" s="459"/>
      <c r="M90" s="459"/>
      <c r="N90" s="459"/>
      <c r="O90" s="459" t="s">
        <v>177</v>
      </c>
      <c r="P90" s="459"/>
      <c r="Q90" s="459"/>
      <c r="R90" s="459"/>
      <c r="S90" s="459"/>
      <c r="T90" s="459"/>
      <c r="U90" s="459"/>
      <c r="V90" s="412"/>
      <c r="W90" s="412"/>
      <c r="X90" s="412"/>
      <c r="Y90" s="412"/>
      <c r="Z90" s="412"/>
      <c r="AA90" s="412"/>
      <c r="AB90" s="412"/>
      <c r="AC90" s="412"/>
      <c r="AD90" s="412"/>
      <c r="AE90" s="412"/>
      <c r="AF90" s="412"/>
      <c r="AG90" s="412"/>
      <c r="AH90" s="412"/>
      <c r="AI90" s="412"/>
      <c r="AJ90" s="412"/>
      <c r="AK90" s="412"/>
      <c r="AL90" s="412"/>
      <c r="AM90" s="412"/>
      <c r="AN90" s="412"/>
      <c r="AO90" s="412"/>
      <c r="AP90" s="412"/>
      <c r="AQ90" s="412"/>
      <c r="AR90" s="412"/>
      <c r="AS90" s="412"/>
      <c r="AT90" s="412"/>
      <c r="AU90" s="412"/>
      <c r="AV90" s="412"/>
      <c r="AW90" s="412"/>
      <c r="AX90" s="412"/>
      <c r="AY90" s="412"/>
      <c r="AZ90" s="412"/>
      <c r="BA90" s="412"/>
      <c r="BB90" s="412"/>
      <c r="BC90" s="412"/>
      <c r="BD90" s="412"/>
      <c r="BE90" s="412"/>
      <c r="BF90" s="412"/>
      <c r="BG90" s="412"/>
      <c r="BH90" s="412"/>
      <c r="BI90" s="412"/>
      <c r="BJ90" s="412"/>
      <c r="BK90" s="412"/>
      <c r="BL90" s="412"/>
      <c r="BM90" s="412"/>
      <c r="BN90" s="412"/>
      <c r="BO90" s="412"/>
      <c r="BP90" s="412"/>
      <c r="BQ90" s="412"/>
      <c r="BR90" s="412"/>
      <c r="BS90" s="412"/>
      <c r="BT90" s="412"/>
      <c r="BU90" s="412"/>
      <c r="BV90" s="412"/>
      <c r="BW90" s="412"/>
      <c r="BX90" s="412"/>
      <c r="BY90" s="412"/>
      <c r="CA90" s="412"/>
      <c r="CB90" s="412"/>
      <c r="CC90" s="412"/>
      <c r="CD90" s="412"/>
      <c r="CE90" s="412"/>
      <c r="CF90" s="412"/>
      <c r="CG90" s="412"/>
      <c r="CH90" s="412"/>
      <c r="CI90" s="412"/>
      <c r="CJ90" s="412"/>
      <c r="CK90" s="412"/>
      <c r="CL90" s="412"/>
      <c r="CM90" s="412"/>
      <c r="CN90" s="412"/>
      <c r="CO90" s="412"/>
      <c r="CP90" s="412"/>
      <c r="CQ90" s="412"/>
      <c r="CR90" s="412"/>
      <c r="CS90" s="412"/>
      <c r="CT90" s="412"/>
      <c r="CU90" s="412"/>
      <c r="CV90" s="412"/>
      <c r="CW90" s="412"/>
      <c r="CX90" s="412"/>
      <c r="CY90" s="412"/>
      <c r="CZ90" s="412"/>
      <c r="DA90" s="412"/>
      <c r="DB90" s="412"/>
      <c r="DC90" s="412"/>
      <c r="DE90" s="412"/>
      <c r="DF90" s="412"/>
      <c r="DG90" s="412"/>
      <c r="DH90" s="412"/>
      <c r="DI90" s="412"/>
      <c r="DJ90" s="412"/>
      <c r="DK90" s="412"/>
      <c r="DM90" s="412"/>
      <c r="DO90" s="412"/>
      <c r="DP90" s="412"/>
      <c r="DQ90" s="412"/>
      <c r="DR90" s="412"/>
      <c r="DS90" s="412"/>
      <c r="DT90" s="412"/>
      <c r="DU90" s="412"/>
      <c r="DV90" s="412"/>
      <c r="DW90" s="412"/>
      <c r="DX90" s="412"/>
      <c r="DY90" s="412"/>
      <c r="DZ90" s="412"/>
      <c r="EA90" s="412"/>
      <c r="EB90" s="412"/>
      <c r="EC90" s="412"/>
      <c r="ED90" s="412"/>
      <c r="EE90" s="412"/>
      <c r="EF90" s="412"/>
      <c r="EG90" s="412"/>
      <c r="EH90" s="412"/>
      <c r="EI90" s="412"/>
      <c r="EJ90" s="412"/>
      <c r="EK90" s="412"/>
      <c r="EL90" s="412"/>
      <c r="EM90" s="412"/>
      <c r="EN90" s="412"/>
      <c r="EO90" s="412"/>
      <c r="EP90" s="412"/>
      <c r="EQ90" s="412"/>
      <c r="ER90" s="412"/>
      <c r="ES90" s="412"/>
      <c r="ET90" s="412"/>
      <c r="EU90" s="412"/>
      <c r="EV90" s="412"/>
      <c r="EW90" s="412"/>
      <c r="EX90" s="412"/>
      <c r="EY90" s="412"/>
      <c r="EZ90" s="412"/>
      <c r="FA90" s="412"/>
      <c r="FB90" s="412"/>
      <c r="FC90" s="412"/>
      <c r="FD90" s="412"/>
      <c r="FE90" s="412"/>
      <c r="FF90" s="412"/>
      <c r="FG90" s="412"/>
      <c r="FH90" s="412"/>
      <c r="FI90" s="412"/>
      <c r="FJ90" s="412"/>
      <c r="FK90" s="412"/>
      <c r="FL90" s="412"/>
      <c r="FM90" s="412"/>
      <c r="FN90" s="412"/>
      <c r="FO90" s="412"/>
      <c r="FP90" s="412"/>
      <c r="FQ90" s="412"/>
      <c r="FR90" s="412"/>
      <c r="FS90" s="412"/>
      <c r="FT90" s="412"/>
      <c r="FU90" s="412"/>
      <c r="FV90" s="412"/>
      <c r="FW90" s="412"/>
      <c r="FX90" s="412"/>
      <c r="FY90" s="412"/>
      <c r="FZ90" s="412"/>
      <c r="GA90" s="412"/>
      <c r="GB90" s="412"/>
      <c r="GC90" s="412"/>
      <c r="GD90" s="412"/>
      <c r="GE90" s="412"/>
      <c r="GF90" s="412"/>
      <c r="GG90" s="412"/>
      <c r="GH90" s="412"/>
      <c r="GI90" s="412"/>
      <c r="GJ90" s="412"/>
      <c r="GK90" s="412"/>
      <c r="GL90" s="412"/>
      <c r="GM90" s="412"/>
      <c r="GN90" s="412"/>
      <c r="GO90" s="412"/>
      <c r="GP90" s="412"/>
      <c r="GQ90" s="412"/>
      <c r="GR90" s="412"/>
      <c r="GS90" s="412"/>
      <c r="GT90" s="412"/>
      <c r="GU90" s="412"/>
      <c r="GV90" s="412"/>
      <c r="GW90" s="412"/>
      <c r="GX90" s="412"/>
      <c r="GY90" s="412"/>
      <c r="GZ90" s="412"/>
      <c r="HA90" s="412"/>
      <c r="HB90" s="412"/>
      <c r="HC90" s="412"/>
      <c r="HD90" s="412"/>
      <c r="HE90" s="412"/>
      <c r="HF90" s="412"/>
      <c r="HG90" s="412"/>
      <c r="HH90" s="412"/>
      <c r="HI90" s="412"/>
      <c r="HJ90" s="412"/>
      <c r="HK90" s="412"/>
      <c r="HL90" s="412"/>
      <c r="HM90" s="412"/>
      <c r="HN90" s="412"/>
      <c r="HO90" s="412"/>
      <c r="HP90" s="412"/>
      <c r="HQ90" s="412"/>
      <c r="HR90" s="412"/>
      <c r="HS90" s="412"/>
      <c r="HT90" s="412"/>
      <c r="HU90" s="412"/>
      <c r="HV90" s="412"/>
      <c r="HW90" s="412"/>
      <c r="HX90" s="412"/>
      <c r="HY90" s="412"/>
      <c r="HZ90" s="412"/>
      <c r="IA90" s="412"/>
      <c r="IB90" s="412"/>
      <c r="IC90" s="412"/>
    </row>
    <row r="91">
      <c r="A91" s="308" t="s">
        <v>67</v>
      </c>
      <c r="B91" s="460">
        <v>43894.0</v>
      </c>
      <c r="C91" s="460">
        <v>43895.0</v>
      </c>
      <c r="D91" s="460">
        <v>43896.0</v>
      </c>
      <c r="E91" s="460">
        <v>43897.0</v>
      </c>
      <c r="F91" s="460">
        <v>43898.0</v>
      </c>
      <c r="G91" s="460">
        <v>43899.0</v>
      </c>
      <c r="H91" s="460">
        <v>43900.0</v>
      </c>
      <c r="I91" s="460">
        <v>43901.0</v>
      </c>
      <c r="J91" s="460">
        <v>43902.0</v>
      </c>
      <c r="K91" s="460">
        <v>43903.0</v>
      </c>
      <c r="L91" s="460">
        <v>43904.0</v>
      </c>
      <c r="M91" s="460">
        <v>43905.0</v>
      </c>
      <c r="N91" s="460">
        <v>43906.0</v>
      </c>
      <c r="O91" s="460">
        <v>43907.0</v>
      </c>
      <c r="P91" s="460">
        <v>43908.0</v>
      </c>
      <c r="Q91" s="460">
        <v>43909.0</v>
      </c>
      <c r="R91" s="460">
        <v>43910.0</v>
      </c>
      <c r="S91" s="460">
        <v>43911.0</v>
      </c>
      <c r="T91" s="460">
        <v>43912.0</v>
      </c>
      <c r="U91" s="460">
        <v>43913.0</v>
      </c>
      <c r="V91" s="460">
        <v>43914.0</v>
      </c>
      <c r="W91" s="460">
        <v>43915.0</v>
      </c>
      <c r="X91" s="460">
        <v>43916.0</v>
      </c>
      <c r="Y91" s="460">
        <v>43917.0</v>
      </c>
      <c r="Z91" s="460">
        <v>43918.0</v>
      </c>
      <c r="AA91" s="460">
        <v>43919.0</v>
      </c>
      <c r="AB91" s="460">
        <v>43920.0</v>
      </c>
      <c r="AC91" s="460">
        <v>43921.0</v>
      </c>
      <c r="AD91" s="460">
        <v>43922.0</v>
      </c>
      <c r="AE91" s="460">
        <v>43923.0</v>
      </c>
      <c r="AF91" s="460">
        <v>43924.0</v>
      </c>
      <c r="AG91" s="460">
        <v>43925.0</v>
      </c>
      <c r="AH91" s="460">
        <v>43926.0</v>
      </c>
      <c r="AI91" s="460">
        <v>43927.0</v>
      </c>
      <c r="AJ91" s="460">
        <v>43928.0</v>
      </c>
      <c r="AK91" s="460">
        <v>43929.0</v>
      </c>
      <c r="AL91" s="460">
        <v>43930.0</v>
      </c>
      <c r="AM91" s="460">
        <v>43931.0</v>
      </c>
      <c r="AN91" s="460">
        <v>43932.0</v>
      </c>
      <c r="AO91" s="460">
        <v>43933.0</v>
      </c>
      <c r="AP91" s="460">
        <v>43934.0</v>
      </c>
      <c r="AQ91" s="460">
        <v>43935.0</v>
      </c>
      <c r="AR91" s="460">
        <v>43936.0</v>
      </c>
      <c r="AS91" s="460">
        <v>43937.0</v>
      </c>
      <c r="AT91" s="460">
        <v>43938.0</v>
      </c>
      <c r="AU91" s="460">
        <v>43939.0</v>
      </c>
      <c r="AV91" s="460">
        <v>43940.0</v>
      </c>
      <c r="AW91" s="460">
        <v>43941.0</v>
      </c>
      <c r="AX91" s="460">
        <v>43942.0</v>
      </c>
      <c r="AY91" s="460">
        <v>43943.0</v>
      </c>
      <c r="AZ91" s="460">
        <v>43944.0</v>
      </c>
      <c r="BA91" s="460">
        <v>43945.0</v>
      </c>
      <c r="BB91" s="460">
        <v>43946.0</v>
      </c>
      <c r="BC91" s="460">
        <v>43947.0</v>
      </c>
      <c r="BD91" s="460">
        <v>43948.0</v>
      </c>
      <c r="BE91" s="460">
        <v>43949.0</v>
      </c>
      <c r="BF91" s="460">
        <v>43950.0</v>
      </c>
      <c r="BG91" s="460">
        <v>43951.0</v>
      </c>
      <c r="BH91" s="460">
        <v>43952.0</v>
      </c>
      <c r="BI91" s="460">
        <v>43953.0</v>
      </c>
      <c r="BJ91" s="460">
        <v>43954.0</v>
      </c>
      <c r="BK91" s="460">
        <v>43955.0</v>
      </c>
      <c r="BL91" s="460">
        <v>43956.0</v>
      </c>
      <c r="BM91" s="460">
        <v>43957.0</v>
      </c>
      <c r="BN91" s="460">
        <v>43958.0</v>
      </c>
      <c r="BO91" s="460">
        <v>43959.0</v>
      </c>
      <c r="BP91" s="460">
        <v>43960.0</v>
      </c>
      <c r="BQ91" s="460">
        <v>43961.0</v>
      </c>
      <c r="BR91" s="460">
        <v>43962.0</v>
      </c>
      <c r="BS91" s="460">
        <v>43963.0</v>
      </c>
      <c r="BT91" s="460">
        <v>43964.0</v>
      </c>
      <c r="BU91" s="460">
        <v>43965.0</v>
      </c>
      <c r="BV91" s="460">
        <v>43966.0</v>
      </c>
      <c r="BW91" s="460">
        <v>43967.0</v>
      </c>
      <c r="BX91" s="460">
        <v>43968.0</v>
      </c>
      <c r="BY91" s="460">
        <v>43969.0</v>
      </c>
      <c r="BZ91" s="460">
        <v>43970.0</v>
      </c>
      <c r="CA91" s="460">
        <v>43971.0</v>
      </c>
      <c r="CB91" s="460">
        <v>43972.0</v>
      </c>
      <c r="CC91" s="460">
        <v>43973.0</v>
      </c>
      <c r="CD91" s="460">
        <v>43974.0</v>
      </c>
      <c r="CE91" s="460">
        <v>43975.0</v>
      </c>
      <c r="CF91" s="460">
        <v>43976.0</v>
      </c>
      <c r="CG91" s="460">
        <v>43977.0</v>
      </c>
      <c r="CH91" s="460">
        <v>43978.0</v>
      </c>
      <c r="CI91" s="460">
        <v>43979.0</v>
      </c>
      <c r="CJ91" s="460">
        <v>43980.0</v>
      </c>
      <c r="CK91" s="460">
        <v>43981.0</v>
      </c>
      <c r="CL91" s="460">
        <v>43982.0</v>
      </c>
      <c r="CM91" s="460">
        <v>43983.0</v>
      </c>
      <c r="CN91" s="460">
        <v>43984.0</v>
      </c>
      <c r="CO91" s="460">
        <v>43985.0</v>
      </c>
      <c r="CP91" s="460">
        <v>43986.0</v>
      </c>
      <c r="CQ91" s="460">
        <v>43987.0</v>
      </c>
      <c r="CR91" s="460">
        <v>43988.0</v>
      </c>
      <c r="CS91" s="460">
        <v>43989.0</v>
      </c>
      <c r="CT91" s="460">
        <v>43990.0</v>
      </c>
      <c r="CU91" s="460">
        <v>43991.0</v>
      </c>
      <c r="CV91" s="460">
        <v>43992.0</v>
      </c>
      <c r="CW91" s="460">
        <v>43993.0</v>
      </c>
      <c r="CX91" s="460">
        <v>43994.0</v>
      </c>
      <c r="CY91" s="460">
        <v>43995.0</v>
      </c>
      <c r="CZ91" s="460">
        <v>43996.0</v>
      </c>
      <c r="DA91" s="460">
        <v>43997.0</v>
      </c>
      <c r="DB91" s="460">
        <v>43998.0</v>
      </c>
      <c r="DC91" s="460">
        <v>43999.0</v>
      </c>
      <c r="DD91" s="460">
        <v>44000.0</v>
      </c>
      <c r="DE91" s="460">
        <v>44001.0</v>
      </c>
      <c r="DF91" s="460">
        <v>44002.0</v>
      </c>
      <c r="DG91" s="460">
        <v>44003.0</v>
      </c>
      <c r="DH91" s="460">
        <v>44004.0</v>
      </c>
      <c r="DI91" s="460">
        <v>44005.0</v>
      </c>
      <c r="DJ91" s="460">
        <v>44006.0</v>
      </c>
      <c r="DK91" s="460">
        <v>44007.0</v>
      </c>
      <c r="DL91" s="460">
        <v>44008.0</v>
      </c>
      <c r="DM91" s="460">
        <v>44009.0</v>
      </c>
      <c r="DN91" s="460">
        <v>44010.0</v>
      </c>
      <c r="DO91" s="460">
        <v>44011.0</v>
      </c>
      <c r="DP91" s="460">
        <v>44012.0</v>
      </c>
      <c r="DQ91" s="460">
        <v>44013.0</v>
      </c>
      <c r="DR91" s="460">
        <v>44014.0</v>
      </c>
      <c r="DS91" s="460">
        <v>44015.0</v>
      </c>
      <c r="DT91" s="460">
        <v>44016.0</v>
      </c>
      <c r="DU91" s="460">
        <v>44017.0</v>
      </c>
      <c r="DV91" s="460">
        <v>44018.0</v>
      </c>
      <c r="DW91" s="460">
        <v>44019.0</v>
      </c>
      <c r="DX91" s="460">
        <v>44020.0</v>
      </c>
      <c r="DY91" s="460">
        <v>44021.0</v>
      </c>
      <c r="DZ91" s="460">
        <v>44022.0</v>
      </c>
      <c r="EA91" s="460">
        <v>44023.0</v>
      </c>
      <c r="EB91" s="460">
        <v>44024.0</v>
      </c>
      <c r="EC91" s="460">
        <v>44025.0</v>
      </c>
      <c r="ED91" s="460">
        <v>44026.0</v>
      </c>
      <c r="EE91" s="460">
        <v>44027.0</v>
      </c>
      <c r="EF91" s="460">
        <v>44028.0</v>
      </c>
      <c r="EG91" s="460">
        <v>44029.0</v>
      </c>
      <c r="EH91" s="460">
        <v>44030.0</v>
      </c>
      <c r="EI91" s="460">
        <v>44031.0</v>
      </c>
      <c r="EJ91" s="460">
        <v>44032.0</v>
      </c>
      <c r="EK91" s="460">
        <v>44033.0</v>
      </c>
      <c r="EL91" s="460">
        <v>44034.0</v>
      </c>
      <c r="EM91" s="460">
        <v>44035.0</v>
      </c>
      <c r="EN91" s="460">
        <v>44036.0</v>
      </c>
      <c r="EO91" s="460">
        <v>44037.0</v>
      </c>
      <c r="EP91" s="460">
        <v>44038.0</v>
      </c>
      <c r="EQ91" s="460">
        <v>44039.0</v>
      </c>
      <c r="ER91" s="460">
        <v>44040.0</v>
      </c>
      <c r="ES91" s="460">
        <v>44041.0</v>
      </c>
      <c r="ET91" s="460">
        <v>44042.0</v>
      </c>
      <c r="EU91" s="460">
        <v>44043.0</v>
      </c>
      <c r="EV91" s="460">
        <v>44044.0</v>
      </c>
      <c r="EW91" s="460">
        <v>44045.0</v>
      </c>
      <c r="EX91" s="460">
        <v>44046.0</v>
      </c>
      <c r="EY91" s="460">
        <v>44047.0</v>
      </c>
      <c r="EZ91" s="460">
        <v>44048.0</v>
      </c>
      <c r="FA91" s="460">
        <v>44049.0</v>
      </c>
      <c r="FB91" s="460">
        <v>44050.0</v>
      </c>
      <c r="FC91" s="460">
        <v>44051.0</v>
      </c>
      <c r="FD91" s="460">
        <v>44052.0</v>
      </c>
      <c r="FE91" s="460">
        <v>44053.0</v>
      </c>
      <c r="FF91" s="460">
        <v>44054.0</v>
      </c>
      <c r="FG91" s="460">
        <v>44055.0</v>
      </c>
      <c r="FH91" s="460">
        <v>44056.0</v>
      </c>
      <c r="FI91" s="460">
        <v>44057.0</v>
      </c>
      <c r="FJ91" s="460">
        <v>44058.0</v>
      </c>
      <c r="FK91" s="460">
        <v>44059.0</v>
      </c>
      <c r="FL91" s="460">
        <v>44060.0</v>
      </c>
      <c r="FM91" s="460">
        <v>44061.0</v>
      </c>
      <c r="FN91" s="460">
        <v>44062.0</v>
      </c>
      <c r="FO91" s="460">
        <v>44063.0</v>
      </c>
      <c r="FP91" s="460">
        <v>44064.0</v>
      </c>
      <c r="FQ91" s="460">
        <v>44065.0</v>
      </c>
      <c r="FR91" s="460">
        <v>44066.0</v>
      </c>
      <c r="FS91" s="460">
        <v>44067.0</v>
      </c>
      <c r="FT91" s="460">
        <v>44068.0</v>
      </c>
      <c r="FU91" s="460">
        <v>44069.0</v>
      </c>
      <c r="FV91" s="460">
        <v>44070.0</v>
      </c>
      <c r="FW91" s="460">
        <v>44071.0</v>
      </c>
      <c r="FX91" s="460">
        <v>44072.0</v>
      </c>
      <c r="FY91" s="460">
        <v>44073.0</v>
      </c>
      <c r="FZ91" s="460">
        <v>44074.0</v>
      </c>
      <c r="GA91" s="460">
        <v>44075.0</v>
      </c>
      <c r="GB91" s="460">
        <v>44076.0</v>
      </c>
      <c r="GC91" s="460">
        <v>44077.0</v>
      </c>
      <c r="GD91" s="460">
        <v>44078.0</v>
      </c>
      <c r="GE91" s="460">
        <v>44079.0</v>
      </c>
      <c r="GF91" s="460">
        <v>44080.0</v>
      </c>
      <c r="GG91" s="460">
        <v>44081.0</v>
      </c>
      <c r="GH91" s="460">
        <v>44082.0</v>
      </c>
      <c r="GI91" s="460">
        <v>44083.0</v>
      </c>
      <c r="GJ91" s="460">
        <v>44084.0</v>
      </c>
      <c r="GK91" s="460">
        <v>44085.0</v>
      </c>
      <c r="GL91" s="460">
        <v>44086.0</v>
      </c>
      <c r="GM91" s="460">
        <v>44087.0</v>
      </c>
      <c r="GN91" s="460">
        <v>44088.0</v>
      </c>
      <c r="GO91" s="460">
        <v>44089.0</v>
      </c>
      <c r="GP91" s="460">
        <v>44090.0</v>
      </c>
      <c r="GQ91" s="460">
        <v>44091.0</v>
      </c>
      <c r="GR91" s="460">
        <v>44092.0</v>
      </c>
      <c r="GS91" s="460">
        <v>44093.0</v>
      </c>
      <c r="GT91" s="460">
        <v>44094.0</v>
      </c>
      <c r="GU91" s="460">
        <v>44095.0</v>
      </c>
      <c r="GV91" s="460">
        <v>44096.0</v>
      </c>
      <c r="GW91" s="460">
        <v>44097.0</v>
      </c>
      <c r="GX91" s="460">
        <v>44098.0</v>
      </c>
      <c r="GY91" s="460">
        <v>44099.0</v>
      </c>
      <c r="GZ91" s="460">
        <v>44100.0</v>
      </c>
      <c r="HA91" s="460">
        <v>44101.0</v>
      </c>
      <c r="HB91" s="460">
        <v>44102.0</v>
      </c>
      <c r="HC91" s="460">
        <v>44103.0</v>
      </c>
      <c r="HD91" s="460">
        <v>44104.0</v>
      </c>
      <c r="HE91" s="460">
        <v>44105.0</v>
      </c>
      <c r="HF91" s="460">
        <v>44106.0</v>
      </c>
      <c r="HG91" s="460">
        <v>44107.0</v>
      </c>
      <c r="HH91" s="460">
        <v>44108.0</v>
      </c>
      <c r="HI91" s="460">
        <v>44109.0</v>
      </c>
      <c r="HJ91" s="460">
        <v>44110.0</v>
      </c>
      <c r="HK91" s="460">
        <v>44111.0</v>
      </c>
      <c r="HL91" s="460">
        <v>44112.0</v>
      </c>
      <c r="HM91" s="460">
        <v>44113.0</v>
      </c>
      <c r="HN91" s="460">
        <v>44114.0</v>
      </c>
      <c r="HO91" s="460">
        <v>44115.0</v>
      </c>
      <c r="HP91" s="460">
        <v>44116.0</v>
      </c>
      <c r="HQ91" s="460">
        <v>44117.0</v>
      </c>
      <c r="HR91" s="460">
        <v>44118.0</v>
      </c>
      <c r="HS91" s="472" t="s">
        <v>169</v>
      </c>
      <c r="HT91" s="473" t="s">
        <v>178</v>
      </c>
      <c r="HU91" s="412"/>
      <c r="HV91" s="412"/>
      <c r="HW91" s="412"/>
      <c r="HX91" s="412"/>
      <c r="HY91" s="412"/>
      <c r="HZ91" s="412"/>
      <c r="IA91" s="412"/>
      <c r="IB91" s="412"/>
      <c r="IC91" s="412"/>
    </row>
    <row r="92">
      <c r="A92" s="499" t="s">
        <v>81</v>
      </c>
      <c r="B92" s="475">
        <v>0.0</v>
      </c>
      <c r="C92" s="475">
        <v>0.0</v>
      </c>
      <c r="D92" s="475">
        <v>0.0</v>
      </c>
      <c r="E92" s="475">
        <v>0.0</v>
      </c>
      <c r="F92" s="475">
        <v>0.0</v>
      </c>
      <c r="G92" s="475">
        <v>0.0</v>
      </c>
      <c r="H92" s="475">
        <v>0.0</v>
      </c>
      <c r="I92" s="475">
        <v>0.0</v>
      </c>
      <c r="J92" s="475">
        <v>0.0</v>
      </c>
      <c r="K92" s="475">
        <v>0.0</v>
      </c>
      <c r="L92" s="475">
        <v>0.0</v>
      </c>
      <c r="M92" s="475">
        <v>0.0</v>
      </c>
      <c r="N92" s="475">
        <v>0.0</v>
      </c>
      <c r="O92" s="475">
        <v>0.0</v>
      </c>
      <c r="P92" s="475">
        <v>0.0</v>
      </c>
      <c r="Q92" s="475">
        <v>0.0</v>
      </c>
      <c r="R92" s="475">
        <v>0.0</v>
      </c>
      <c r="S92" s="475">
        <v>0.0</v>
      </c>
      <c r="T92" s="475">
        <v>0.0</v>
      </c>
      <c r="U92" s="475">
        <v>0.0</v>
      </c>
      <c r="V92" s="475">
        <v>0.0</v>
      </c>
      <c r="W92" s="500">
        <v>3.0</v>
      </c>
      <c r="X92" s="475">
        <v>1.0</v>
      </c>
      <c r="Y92" s="475">
        <v>0.0</v>
      </c>
      <c r="Z92" s="475">
        <v>0.0</v>
      </c>
      <c r="AA92" s="475">
        <v>0.0</v>
      </c>
      <c r="AB92" s="475">
        <v>0.0</v>
      </c>
      <c r="AC92" s="500">
        <v>2.0</v>
      </c>
      <c r="AD92" s="475">
        <v>0.0</v>
      </c>
      <c r="AE92" s="475">
        <v>1.0</v>
      </c>
      <c r="AF92" s="475">
        <v>1.0</v>
      </c>
      <c r="AG92" s="475">
        <v>4.0</v>
      </c>
      <c r="AH92" s="475">
        <v>0.0</v>
      </c>
      <c r="AI92" s="475">
        <v>0.0</v>
      </c>
      <c r="AJ92" s="475">
        <v>0.0</v>
      </c>
      <c r="AK92" s="475">
        <v>9.0</v>
      </c>
      <c r="AL92" s="475">
        <v>3.0</v>
      </c>
      <c r="AM92" s="475">
        <v>8.0</v>
      </c>
      <c r="AN92" s="475">
        <v>2.0</v>
      </c>
      <c r="AO92" s="475">
        <v>1.0</v>
      </c>
      <c r="AP92" s="475">
        <v>4.0</v>
      </c>
      <c r="AQ92" s="475">
        <v>1.0</v>
      </c>
      <c r="AR92" s="488">
        <v>3.0</v>
      </c>
      <c r="AS92" s="488">
        <v>2.0</v>
      </c>
      <c r="AT92" s="488">
        <v>6.0</v>
      </c>
      <c r="AU92" s="488">
        <v>7.0</v>
      </c>
      <c r="AV92" s="488">
        <v>2.0</v>
      </c>
      <c r="AW92" s="488">
        <v>5.0</v>
      </c>
      <c r="AX92" s="488">
        <v>16.0</v>
      </c>
      <c r="AY92" s="488">
        <v>12.0</v>
      </c>
      <c r="AZ92" s="488">
        <v>34.0</v>
      </c>
      <c r="BA92" s="488">
        <v>4.0</v>
      </c>
      <c r="BB92" s="488">
        <v>39.0</v>
      </c>
      <c r="BC92" s="488">
        <v>40.0</v>
      </c>
      <c r="BD92" s="488">
        <v>0.0</v>
      </c>
      <c r="BE92" s="488">
        <v>100.0</v>
      </c>
      <c r="BF92" s="488">
        <v>12.0</v>
      </c>
      <c r="BG92" s="488">
        <v>74.0</v>
      </c>
      <c r="BH92" s="488">
        <v>64.0</v>
      </c>
      <c r="BI92" s="488">
        <v>54.0</v>
      </c>
      <c r="BJ92" s="488">
        <v>41.0</v>
      </c>
      <c r="BK92" s="488">
        <v>44.0</v>
      </c>
      <c r="BL92" s="488">
        <v>14.0</v>
      </c>
      <c r="BM92" s="488">
        <v>53.0</v>
      </c>
      <c r="BN92" s="488">
        <v>46.0</v>
      </c>
      <c r="BO92" s="488">
        <v>13.0</v>
      </c>
      <c r="BP92" s="488">
        <v>85.0</v>
      </c>
      <c r="BQ92" s="488">
        <v>67.0</v>
      </c>
      <c r="BR92" s="488">
        <v>28.0</v>
      </c>
      <c r="BS92" s="488">
        <v>30.0</v>
      </c>
      <c r="BT92" s="488">
        <v>60.0</v>
      </c>
      <c r="BU92" s="488">
        <v>34.0</v>
      </c>
      <c r="BV92" s="488">
        <v>32.0</v>
      </c>
      <c r="BW92" s="488">
        <v>27.0</v>
      </c>
      <c r="BX92" s="488">
        <v>16.0</v>
      </c>
      <c r="BY92" s="488">
        <v>67.0</v>
      </c>
      <c r="BZ92" s="488">
        <v>26.0</v>
      </c>
      <c r="CA92" s="488">
        <v>37.0</v>
      </c>
      <c r="CB92" s="488">
        <v>25.0</v>
      </c>
      <c r="CC92" s="488">
        <v>60.0</v>
      </c>
      <c r="CD92" s="488">
        <v>25.0</v>
      </c>
      <c r="CE92" s="488">
        <v>50.0</v>
      </c>
      <c r="CF92" s="488">
        <v>35.0</v>
      </c>
      <c r="CG92" s="488">
        <v>79.0</v>
      </c>
      <c r="CH92" s="488">
        <v>46.0</v>
      </c>
      <c r="CI92" s="488">
        <v>61.0</v>
      </c>
      <c r="CJ92" s="488">
        <v>67.0</v>
      </c>
      <c r="CK92" s="488">
        <v>97.0</v>
      </c>
      <c r="CL92" s="488">
        <v>94.0</v>
      </c>
      <c r="CM92" s="488">
        <v>66.0</v>
      </c>
      <c r="CN92" s="488">
        <v>81.0</v>
      </c>
      <c r="CO92" s="488">
        <v>69.0</v>
      </c>
      <c r="CP92" s="488">
        <v>44.0</v>
      </c>
      <c r="CQ92" s="488">
        <v>89.0</v>
      </c>
      <c r="CR92" s="488">
        <v>64.0</v>
      </c>
      <c r="CS92" s="488">
        <v>130.0</v>
      </c>
      <c r="CT92" s="488">
        <v>52.0</v>
      </c>
      <c r="CU92" s="488">
        <v>112.0</v>
      </c>
      <c r="CV92" s="488">
        <v>52.0</v>
      </c>
      <c r="CW92" s="488">
        <v>0.0</v>
      </c>
      <c r="CX92" s="488">
        <v>58.0</v>
      </c>
      <c r="CY92" s="488">
        <v>109.0</v>
      </c>
      <c r="CZ92" s="488">
        <v>111.0</v>
      </c>
      <c r="DA92" s="488">
        <v>102.0</v>
      </c>
      <c r="DB92" s="488">
        <v>221.0</v>
      </c>
      <c r="DC92" s="488">
        <v>222.0</v>
      </c>
      <c r="DD92" s="488">
        <v>250.0</v>
      </c>
      <c r="DE92" s="488">
        <v>300.0</v>
      </c>
      <c r="DF92" s="488">
        <v>349.0</v>
      </c>
      <c r="DG92" s="488">
        <v>300.0</v>
      </c>
      <c r="DH92" s="488">
        <v>400.0</v>
      </c>
      <c r="DI92" s="488">
        <v>334.0</v>
      </c>
      <c r="DJ92" s="488">
        <v>389.0</v>
      </c>
      <c r="DK92" s="488">
        <v>402.0</v>
      </c>
      <c r="DL92" s="488">
        <v>412.0</v>
      </c>
      <c r="DM92" s="488">
        <v>407.0</v>
      </c>
      <c r="DN92" s="488">
        <v>248.0</v>
      </c>
      <c r="DO92" s="488">
        <v>220.0</v>
      </c>
      <c r="DP92" s="488">
        <v>313.0</v>
      </c>
      <c r="DQ92" s="488">
        <v>141.0</v>
      </c>
      <c r="DR92" s="488">
        <v>154.0</v>
      </c>
      <c r="DS92" s="488">
        <v>145.0</v>
      </c>
      <c r="DT92" s="488">
        <v>132.0</v>
      </c>
      <c r="DU92" s="488">
        <v>193.0</v>
      </c>
      <c r="DV92" s="488">
        <v>150.0</v>
      </c>
      <c r="DW92" s="488">
        <v>162.0</v>
      </c>
      <c r="DX92" s="488">
        <v>215.0</v>
      </c>
      <c r="DY92" s="488">
        <v>203.0</v>
      </c>
      <c r="DZ92" s="488">
        <v>220.0</v>
      </c>
      <c r="EA92" s="488">
        <v>180.0</v>
      </c>
      <c r="EB92" s="488">
        <v>230.0</v>
      </c>
      <c r="EC92" s="488">
        <v>196.0</v>
      </c>
      <c r="ED92" s="488">
        <v>215.0</v>
      </c>
      <c r="EE92" s="488">
        <v>195.0</v>
      </c>
      <c r="EF92" s="488">
        <v>205.0</v>
      </c>
      <c r="EG92" s="488">
        <v>216.0</v>
      </c>
      <c r="EH92" s="488">
        <v>258.0</v>
      </c>
      <c r="EI92" s="488">
        <v>232.0</v>
      </c>
      <c r="EJ92" s="488">
        <v>195.0</v>
      </c>
      <c r="EK92" s="488">
        <v>262.0</v>
      </c>
      <c r="EL92" s="488">
        <v>223.0</v>
      </c>
      <c r="EM92" s="488">
        <v>234.0</v>
      </c>
      <c r="EN92" s="488">
        <v>240.0</v>
      </c>
      <c r="EO92" s="488">
        <v>254.0</v>
      </c>
      <c r="EP92" s="488">
        <v>198.0</v>
      </c>
      <c r="EQ92" s="488">
        <v>163.0</v>
      </c>
      <c r="ER92" s="488">
        <v>154.0</v>
      </c>
      <c r="ES92" s="488">
        <v>183.0</v>
      </c>
      <c r="ET92" s="488">
        <v>165.0</v>
      </c>
      <c r="EU92" s="488">
        <v>194.0</v>
      </c>
      <c r="EV92" s="488">
        <v>164.0</v>
      </c>
      <c r="EW92" s="488">
        <v>60.0</v>
      </c>
      <c r="EX92" s="488">
        <v>27.0</v>
      </c>
      <c r="EY92" s="488">
        <v>94.0</v>
      </c>
      <c r="EZ92" s="488">
        <v>171.0</v>
      </c>
      <c r="FA92" s="488">
        <v>180.0</v>
      </c>
      <c r="FB92" s="488">
        <v>169.0</v>
      </c>
      <c r="FC92" s="488">
        <v>143.0</v>
      </c>
      <c r="FD92" s="488">
        <v>61.0</v>
      </c>
      <c r="FE92" s="488">
        <v>76.0</v>
      </c>
      <c r="FF92" s="488">
        <v>143.0</v>
      </c>
      <c r="FG92" s="488">
        <v>147.0</v>
      </c>
      <c r="FH92" s="488">
        <v>148.0</v>
      </c>
      <c r="FI92" s="488">
        <v>158.0</v>
      </c>
      <c r="FJ92" s="488">
        <v>84.0</v>
      </c>
      <c r="FK92" s="488">
        <v>87.0</v>
      </c>
      <c r="FL92" s="488">
        <v>70.0</v>
      </c>
      <c r="FM92" s="488">
        <v>192.0</v>
      </c>
      <c r="FN92" s="488">
        <v>175.0</v>
      </c>
      <c r="FO92" s="488">
        <v>177.0</v>
      </c>
      <c r="FP92" s="488">
        <v>196.0</v>
      </c>
      <c r="FQ92" s="488">
        <v>226.0</v>
      </c>
      <c r="FR92" s="488">
        <v>81.0</v>
      </c>
      <c r="FS92" s="488">
        <v>100.0</v>
      </c>
      <c r="FT92" s="488">
        <v>176.0</v>
      </c>
      <c r="FU92" s="488">
        <v>189.0</v>
      </c>
      <c r="FV92" s="488">
        <v>283.0</v>
      </c>
      <c r="FW92" s="488">
        <v>215.0</v>
      </c>
      <c r="FX92" s="488">
        <v>156.0</v>
      </c>
      <c r="FY92" s="488">
        <v>108.0</v>
      </c>
      <c r="FZ92" s="488">
        <v>68.0</v>
      </c>
      <c r="GA92" s="488">
        <v>43.0</v>
      </c>
      <c r="GB92" s="488">
        <v>349.0</v>
      </c>
      <c r="GC92" s="488">
        <v>56.0</v>
      </c>
      <c r="GD92" s="488">
        <v>80.0</v>
      </c>
      <c r="GE92" s="488">
        <v>101.0</v>
      </c>
      <c r="GF92" s="488">
        <v>108.0</v>
      </c>
      <c r="GG92" s="488">
        <v>105.0</v>
      </c>
      <c r="GH92" s="488">
        <v>84.0</v>
      </c>
      <c r="GI92" s="488">
        <v>76.0</v>
      </c>
      <c r="GJ92" s="488">
        <v>16.0</v>
      </c>
      <c r="GK92" s="488">
        <v>88.0</v>
      </c>
      <c r="GL92" s="488">
        <v>69.0</v>
      </c>
      <c r="GM92" s="488">
        <v>124.0</v>
      </c>
      <c r="GN92" s="488">
        <v>103.0</v>
      </c>
      <c r="GO92" s="488">
        <v>115.0</v>
      </c>
      <c r="GP92" s="488">
        <v>115.0</v>
      </c>
      <c r="GQ92" s="488">
        <v>108.0</v>
      </c>
      <c r="GR92" s="488">
        <v>118.0</v>
      </c>
      <c r="GS92" s="488">
        <v>110.0</v>
      </c>
      <c r="GT92" s="488">
        <v>81.0</v>
      </c>
      <c r="GU92" s="488">
        <v>153.0</v>
      </c>
      <c r="GV92" s="488">
        <v>55.0</v>
      </c>
      <c r="GW92" s="488">
        <v>95.0</v>
      </c>
      <c r="GX92" s="488">
        <v>89.0</v>
      </c>
      <c r="GY92" s="488">
        <v>37.0</v>
      </c>
      <c r="GZ92" s="488">
        <v>39.0</v>
      </c>
      <c r="HA92" s="488">
        <v>33.0</v>
      </c>
      <c r="HB92" s="488">
        <v>33.0</v>
      </c>
      <c r="HC92" s="488">
        <v>62.0</v>
      </c>
      <c r="HD92" s="488">
        <v>51.0</v>
      </c>
      <c r="HE92" s="488">
        <v>64.0</v>
      </c>
      <c r="HF92" s="488">
        <v>97.0</v>
      </c>
      <c r="HG92" s="488">
        <v>69.0</v>
      </c>
      <c r="HH92" s="488">
        <v>61.0</v>
      </c>
      <c r="HI92" s="488">
        <v>16.0</v>
      </c>
      <c r="HJ92" s="488">
        <v>81.0</v>
      </c>
      <c r="HK92" s="488">
        <v>136.0</v>
      </c>
      <c r="HL92" s="488">
        <v>60.0</v>
      </c>
      <c r="HM92" s="488">
        <v>129.0</v>
      </c>
      <c r="HN92" s="488">
        <v>80.0</v>
      </c>
      <c r="HO92" s="488">
        <v>61.0</v>
      </c>
      <c r="HP92" s="488">
        <v>57.0</v>
      </c>
      <c r="HQ92" s="488">
        <v>154.0</v>
      </c>
      <c r="HR92" s="488">
        <v>0.0</v>
      </c>
      <c r="HS92" s="480">
        <f t="shared" ref="HS92:HS107" si="42">SUM(B92:HR92)</f>
        <v>21971</v>
      </c>
      <c r="HT92" s="481"/>
      <c r="HU92" s="412"/>
      <c r="HV92" s="412"/>
      <c r="HW92" s="412"/>
      <c r="HX92" s="412"/>
      <c r="HY92" s="412"/>
      <c r="HZ92" s="412"/>
      <c r="IA92" s="412"/>
      <c r="IB92" s="412"/>
      <c r="IC92" s="412"/>
    </row>
    <row r="93">
      <c r="A93" s="501" t="s">
        <v>82</v>
      </c>
      <c r="B93" s="475">
        <v>0.0</v>
      </c>
      <c r="C93" s="475">
        <v>0.0</v>
      </c>
      <c r="D93" s="475">
        <v>0.0</v>
      </c>
      <c r="E93" s="475">
        <v>0.0</v>
      </c>
      <c r="F93" s="475">
        <v>0.0</v>
      </c>
      <c r="G93" s="475">
        <v>0.0</v>
      </c>
      <c r="H93" s="475">
        <v>0.0</v>
      </c>
      <c r="I93" s="475">
        <v>0.0</v>
      </c>
      <c r="J93" s="475">
        <v>0.0</v>
      </c>
      <c r="K93" s="475">
        <v>0.0</v>
      </c>
      <c r="L93" s="475">
        <v>0.0</v>
      </c>
      <c r="M93" s="475">
        <v>0.0</v>
      </c>
      <c r="N93" s="475">
        <v>0.0</v>
      </c>
      <c r="O93" s="475">
        <v>0.0</v>
      </c>
      <c r="P93" s="475">
        <v>0.0</v>
      </c>
      <c r="Q93" s="475">
        <v>0.0</v>
      </c>
      <c r="R93" s="475">
        <v>0.0</v>
      </c>
      <c r="S93" s="475">
        <v>0.0</v>
      </c>
      <c r="T93" s="475">
        <v>0.0</v>
      </c>
      <c r="U93" s="475">
        <v>0.0</v>
      </c>
      <c r="V93" s="475">
        <v>0.0</v>
      </c>
      <c r="W93" s="475">
        <v>0.0</v>
      </c>
      <c r="X93" s="475">
        <v>0.0</v>
      </c>
      <c r="Y93" s="475">
        <v>0.0</v>
      </c>
      <c r="Z93" s="475">
        <v>0.0</v>
      </c>
      <c r="AA93" s="475">
        <v>0.0</v>
      </c>
      <c r="AB93" s="500">
        <v>5.0</v>
      </c>
      <c r="AC93" s="475">
        <v>2.0</v>
      </c>
      <c r="AD93" s="488">
        <v>0.0</v>
      </c>
      <c r="AE93" s="488">
        <v>0.0</v>
      </c>
      <c r="AF93" s="475">
        <v>1.0</v>
      </c>
      <c r="AG93" s="488">
        <v>0.0</v>
      </c>
      <c r="AH93" s="475">
        <v>2.0</v>
      </c>
      <c r="AI93" s="475">
        <v>4.0</v>
      </c>
      <c r="AJ93" s="475">
        <v>5.0</v>
      </c>
      <c r="AK93" s="475">
        <v>8.0</v>
      </c>
      <c r="AL93" s="475">
        <v>7.0</v>
      </c>
      <c r="AM93" s="475">
        <v>11.0</v>
      </c>
      <c r="AN93" s="475">
        <v>6.0</v>
      </c>
      <c r="AO93" s="475">
        <v>15.0</v>
      </c>
      <c r="AP93" s="475">
        <v>84.0</v>
      </c>
      <c r="AQ93" s="488">
        <v>9.0</v>
      </c>
      <c r="AR93" s="488">
        <v>17.0</v>
      </c>
      <c r="AS93" s="488">
        <v>23.0</v>
      </c>
      <c r="AT93" s="488">
        <v>19.0</v>
      </c>
      <c r="AU93" s="488">
        <v>18.0</v>
      </c>
      <c r="AV93" s="488">
        <v>31.0</v>
      </c>
      <c r="AW93" s="488">
        <v>41.0</v>
      </c>
      <c r="AX93" s="488">
        <v>43.0</v>
      </c>
      <c r="AY93" s="488">
        <v>42.0</v>
      </c>
      <c r="AZ93" s="488">
        <v>44.0</v>
      </c>
      <c r="BA93" s="488">
        <v>42.0</v>
      </c>
      <c r="BB93" s="488">
        <v>30.0</v>
      </c>
      <c r="BC93" s="488">
        <v>27.0</v>
      </c>
      <c r="BD93" s="488">
        <v>49.0</v>
      </c>
      <c r="BE93" s="488">
        <v>52.0</v>
      </c>
      <c r="BF93" s="488">
        <v>42.0</v>
      </c>
      <c r="BG93" s="488">
        <v>54.0</v>
      </c>
      <c r="BH93" s="488">
        <v>32.0</v>
      </c>
      <c r="BI93" s="488">
        <v>10.0</v>
      </c>
      <c r="BJ93" s="488">
        <v>14.0</v>
      </c>
      <c r="BK93" s="488">
        <v>59.0</v>
      </c>
      <c r="BL93" s="488">
        <v>111.0</v>
      </c>
      <c r="BM93" s="488">
        <v>61.0</v>
      </c>
      <c r="BN93" s="488">
        <v>63.0</v>
      </c>
      <c r="BO93" s="488">
        <v>61.0</v>
      </c>
      <c r="BP93" s="488">
        <v>44.0</v>
      </c>
      <c r="BQ93" s="488">
        <v>14.0</v>
      </c>
      <c r="BR93" s="488">
        <v>38.0</v>
      </c>
      <c r="BS93" s="488">
        <v>39.0</v>
      </c>
      <c r="BT93" s="488">
        <v>34.0</v>
      </c>
      <c r="BU93" s="488">
        <v>26.0</v>
      </c>
      <c r="BV93" s="488">
        <v>17.0</v>
      </c>
      <c r="BW93" s="488">
        <v>35.0</v>
      </c>
      <c r="BX93" s="488">
        <v>29.0</v>
      </c>
      <c r="BY93" s="488">
        <v>35.0</v>
      </c>
      <c r="BZ93" s="488">
        <v>40.0</v>
      </c>
      <c r="CA93" s="488">
        <v>25.0</v>
      </c>
      <c r="CB93" s="488">
        <v>26.0</v>
      </c>
      <c r="CC93" s="488">
        <v>21.0</v>
      </c>
      <c r="CD93" s="488">
        <v>9.0</v>
      </c>
      <c r="CE93" s="488">
        <v>8.0</v>
      </c>
      <c r="CF93" s="488">
        <v>11.0</v>
      </c>
      <c r="CG93" s="488">
        <v>31.0</v>
      </c>
      <c r="CH93" s="488">
        <v>16.0</v>
      </c>
      <c r="CI93" s="488">
        <v>25.0</v>
      </c>
      <c r="CJ93" s="488">
        <v>58.0</v>
      </c>
      <c r="CK93" s="488">
        <v>26.0</v>
      </c>
      <c r="CL93" s="488">
        <v>9.0</v>
      </c>
      <c r="CM93" s="488">
        <v>14.0</v>
      </c>
      <c r="CN93" s="488">
        <v>56.0</v>
      </c>
      <c r="CO93" s="488">
        <v>14.0</v>
      </c>
      <c r="CP93" s="488">
        <v>18.0</v>
      </c>
      <c r="CQ93" s="488">
        <v>25.0</v>
      </c>
      <c r="CR93" s="488">
        <v>26.0</v>
      </c>
      <c r="CS93" s="488">
        <v>4.0</v>
      </c>
      <c r="CT93" s="488">
        <v>15.0</v>
      </c>
      <c r="CU93" s="488">
        <v>22.0</v>
      </c>
      <c r="CV93" s="488">
        <v>29.0</v>
      </c>
      <c r="CW93" s="488">
        <v>10.0</v>
      </c>
      <c r="CX93" s="488">
        <v>12.0</v>
      </c>
      <c r="CY93" s="488">
        <v>12.0</v>
      </c>
      <c r="CZ93" s="488">
        <v>6.0</v>
      </c>
      <c r="DA93" s="488">
        <v>25.0</v>
      </c>
      <c r="DB93" s="488">
        <v>23.0</v>
      </c>
      <c r="DC93" s="488">
        <v>30.0</v>
      </c>
      <c r="DD93" s="488">
        <v>37.0</v>
      </c>
      <c r="DE93" s="488">
        <v>39.0</v>
      </c>
      <c r="DF93" s="488">
        <v>19.0</v>
      </c>
      <c r="DG93" s="488">
        <v>24.0</v>
      </c>
      <c r="DH93" s="488">
        <v>14.0</v>
      </c>
      <c r="DI93" s="488">
        <v>23.0</v>
      </c>
      <c r="DJ93" s="488">
        <v>24.0</v>
      </c>
      <c r="DK93" s="488">
        <v>25.0</v>
      </c>
      <c r="DL93" s="488">
        <v>36.0</v>
      </c>
      <c r="DM93" s="488">
        <v>40.0</v>
      </c>
      <c r="DN93" s="488">
        <v>15.0</v>
      </c>
      <c r="DO93" s="488">
        <v>29.0</v>
      </c>
      <c r="DP93" s="488">
        <v>30.0</v>
      </c>
      <c r="DQ93" s="488">
        <v>45.0</v>
      </c>
      <c r="DR93" s="488">
        <v>76.0</v>
      </c>
      <c r="DS93" s="488">
        <v>43.0</v>
      </c>
      <c r="DT93" s="488">
        <v>31.0</v>
      </c>
      <c r="DU93" s="488">
        <v>7.0</v>
      </c>
      <c r="DV93" s="488">
        <v>53.0</v>
      </c>
      <c r="DW93" s="488">
        <v>91.0</v>
      </c>
      <c r="DX93" s="488">
        <v>60.0</v>
      </c>
      <c r="DY93" s="488">
        <v>77.0</v>
      </c>
      <c r="DZ93" s="488">
        <v>73.0</v>
      </c>
      <c r="EA93" s="488">
        <v>48.0</v>
      </c>
      <c r="EB93" s="488">
        <v>18.0</v>
      </c>
      <c r="EC93" s="488">
        <v>56.0</v>
      </c>
      <c r="ED93" s="488">
        <v>52.0</v>
      </c>
      <c r="EE93" s="488">
        <v>47.0</v>
      </c>
      <c r="EF93" s="488">
        <v>85.0</v>
      </c>
      <c r="EG93" s="488">
        <v>54.0</v>
      </c>
      <c r="EH93" s="488">
        <v>38.0</v>
      </c>
      <c r="EI93" s="488">
        <v>18.0</v>
      </c>
      <c r="EJ93" s="488">
        <v>61.0</v>
      </c>
      <c r="EK93" s="488">
        <v>38.0</v>
      </c>
      <c r="EL93" s="488">
        <v>51.0</v>
      </c>
      <c r="EM93" s="488">
        <v>53.0</v>
      </c>
      <c r="EN93" s="488">
        <v>33.0</v>
      </c>
      <c r="EO93" s="488">
        <v>29.0</v>
      </c>
      <c r="EP93" s="488">
        <v>6.0</v>
      </c>
      <c r="EQ93" s="488">
        <v>14.0</v>
      </c>
      <c r="ER93" s="488">
        <v>31.0</v>
      </c>
      <c r="ES93" s="488">
        <v>10.0</v>
      </c>
      <c r="ET93" s="488">
        <v>37.0</v>
      </c>
      <c r="EU93" s="488">
        <v>35.0</v>
      </c>
      <c r="EV93" s="488">
        <v>18.0</v>
      </c>
      <c r="EW93" s="488">
        <v>19.0</v>
      </c>
      <c r="EX93" s="488">
        <v>39.0</v>
      </c>
      <c r="EY93" s="488">
        <v>42.0</v>
      </c>
      <c r="EZ93" s="488">
        <v>29.0</v>
      </c>
      <c r="FA93" s="488">
        <v>58.0</v>
      </c>
      <c r="FB93" s="488">
        <v>62.0</v>
      </c>
      <c r="FC93" s="488">
        <v>25.0</v>
      </c>
      <c r="FD93" s="488">
        <v>20.0</v>
      </c>
      <c r="FE93" s="488">
        <v>56.0</v>
      </c>
      <c r="FF93" s="488">
        <v>49.0</v>
      </c>
      <c r="FG93" s="488">
        <v>44.0</v>
      </c>
      <c r="FH93" s="488">
        <v>61.0</v>
      </c>
      <c r="FI93" s="488">
        <v>78.0</v>
      </c>
      <c r="FJ93" s="488">
        <v>23.0</v>
      </c>
      <c r="FK93" s="488">
        <v>20.0</v>
      </c>
      <c r="FL93" s="488">
        <v>31.0</v>
      </c>
      <c r="FM93" s="488">
        <v>50.0</v>
      </c>
      <c r="FN93" s="488">
        <v>34.0</v>
      </c>
      <c r="FO93" s="488">
        <v>66.0</v>
      </c>
      <c r="FP93" s="488">
        <v>64.0</v>
      </c>
      <c r="FQ93" s="488">
        <v>34.0</v>
      </c>
      <c r="FR93" s="488">
        <v>25.0</v>
      </c>
      <c r="FS93" s="488">
        <v>37.0</v>
      </c>
      <c r="FT93" s="488">
        <v>72.0</v>
      </c>
      <c r="FU93" s="488">
        <v>31.0</v>
      </c>
      <c r="FV93" s="488">
        <v>85.0</v>
      </c>
      <c r="FW93" s="488">
        <v>95.0</v>
      </c>
      <c r="FX93" s="488">
        <v>64.0</v>
      </c>
      <c r="FY93" s="488">
        <v>20.0</v>
      </c>
      <c r="FZ93" s="488">
        <v>64.0</v>
      </c>
      <c r="GA93" s="488">
        <v>91.0</v>
      </c>
      <c r="GB93" s="488">
        <v>65.0</v>
      </c>
      <c r="GC93" s="488">
        <v>197.0</v>
      </c>
      <c r="GD93" s="488">
        <v>401.0</v>
      </c>
      <c r="GE93" s="488">
        <v>74.0</v>
      </c>
      <c r="GF93" s="488">
        <v>37.0</v>
      </c>
      <c r="GG93" s="488">
        <v>61.0</v>
      </c>
      <c r="GH93" s="488">
        <v>177.0</v>
      </c>
      <c r="GI93" s="488">
        <v>104.0</v>
      </c>
      <c r="GJ93" s="488">
        <v>75.0</v>
      </c>
      <c r="GK93" s="488">
        <v>113.0</v>
      </c>
      <c r="GL93" s="488">
        <v>58.0</v>
      </c>
      <c r="GM93" s="488">
        <v>27.0</v>
      </c>
      <c r="GN93" s="488">
        <v>74.0</v>
      </c>
      <c r="GO93" s="488">
        <v>100.0</v>
      </c>
      <c r="GP93" s="488">
        <v>92.0</v>
      </c>
      <c r="GQ93" s="488">
        <v>46.0</v>
      </c>
      <c r="GR93" s="488">
        <v>83.0</v>
      </c>
      <c r="GS93" s="488">
        <v>74.0</v>
      </c>
      <c r="GT93" s="488">
        <v>25.0</v>
      </c>
      <c r="GU93" s="488">
        <v>62.0</v>
      </c>
      <c r="GV93" s="488">
        <v>84.0</v>
      </c>
      <c r="GW93" s="488">
        <v>92.0</v>
      </c>
      <c r="GX93" s="488">
        <v>78.0</v>
      </c>
      <c r="GY93" s="488">
        <v>108.0</v>
      </c>
      <c r="GZ93" s="488">
        <v>80.0</v>
      </c>
      <c r="HA93" s="488">
        <v>39.0</v>
      </c>
      <c r="HB93" s="488">
        <v>81.0</v>
      </c>
      <c r="HC93" s="488">
        <v>96.0</v>
      </c>
      <c r="HD93" s="488">
        <v>157.0</v>
      </c>
      <c r="HE93" s="488">
        <v>181.0</v>
      </c>
      <c r="HF93" s="488">
        <v>195.0</v>
      </c>
      <c r="HG93" s="488">
        <v>99.0</v>
      </c>
      <c r="HH93" s="488">
        <v>81.0</v>
      </c>
      <c r="HI93" s="488">
        <v>197.0</v>
      </c>
      <c r="HJ93" s="488">
        <v>130.0</v>
      </c>
      <c r="HK93" s="488">
        <v>122.0</v>
      </c>
      <c r="HL93" s="488">
        <v>319.0</v>
      </c>
      <c r="HM93" s="488">
        <v>263.0</v>
      </c>
      <c r="HN93" s="488">
        <v>293.0</v>
      </c>
      <c r="HO93" s="433">
        <v>256.0</v>
      </c>
      <c r="HP93" s="488">
        <v>171.0</v>
      </c>
      <c r="HQ93" s="488">
        <v>390.0</v>
      </c>
      <c r="HR93" s="488">
        <v>0.0</v>
      </c>
      <c r="HS93" s="480">
        <f t="shared" si="42"/>
        <v>10789</v>
      </c>
      <c r="HT93" s="481"/>
      <c r="HU93" s="412"/>
      <c r="HV93" s="412"/>
      <c r="HW93" s="412"/>
      <c r="HX93" s="412"/>
      <c r="HY93" s="412"/>
      <c r="HZ93" s="412"/>
      <c r="IA93" s="412"/>
      <c r="IB93" s="412"/>
      <c r="IC93" s="412"/>
    </row>
    <row r="94">
      <c r="A94" s="501" t="s">
        <v>83</v>
      </c>
      <c r="B94" s="475">
        <v>0.0</v>
      </c>
      <c r="C94" s="475">
        <v>0.0</v>
      </c>
      <c r="D94" s="475">
        <v>0.0</v>
      </c>
      <c r="E94" s="475">
        <v>0.0</v>
      </c>
      <c r="F94" s="475">
        <v>0.0</v>
      </c>
      <c r="G94" s="475">
        <v>0.0</v>
      </c>
      <c r="H94" s="475">
        <v>0.0</v>
      </c>
      <c r="I94" s="475">
        <v>0.0</v>
      </c>
      <c r="J94" s="475">
        <v>0.0</v>
      </c>
      <c r="K94" s="475">
        <v>0.0</v>
      </c>
      <c r="L94" s="475">
        <v>0.0</v>
      </c>
      <c r="M94" s="475">
        <v>0.0</v>
      </c>
      <c r="N94" s="475">
        <v>0.0</v>
      </c>
      <c r="O94" s="475">
        <v>0.0</v>
      </c>
      <c r="P94" s="475">
        <v>0.0</v>
      </c>
      <c r="Q94" s="475">
        <v>0.0</v>
      </c>
      <c r="R94" s="475">
        <v>0.0</v>
      </c>
      <c r="S94" s="475">
        <v>0.0</v>
      </c>
      <c r="T94" s="475">
        <v>0.0</v>
      </c>
      <c r="U94" s="475">
        <v>0.0</v>
      </c>
      <c r="V94" s="475">
        <v>0.0</v>
      </c>
      <c r="W94" s="475">
        <v>0.0</v>
      </c>
      <c r="X94" s="475">
        <v>0.0</v>
      </c>
      <c r="Y94" s="475">
        <v>0.0</v>
      </c>
      <c r="Z94" s="475">
        <v>0.0</v>
      </c>
      <c r="AA94" s="475">
        <v>0.0</v>
      </c>
      <c r="AB94" s="475">
        <v>0.0</v>
      </c>
      <c r="AC94" s="475">
        <v>0.0</v>
      </c>
      <c r="AD94" s="475">
        <v>0.0</v>
      </c>
      <c r="AE94" s="475">
        <v>0.0</v>
      </c>
      <c r="AF94" s="475">
        <v>0.0</v>
      </c>
      <c r="AG94" s="500">
        <v>1.0</v>
      </c>
      <c r="AH94" s="475">
        <v>1.0</v>
      </c>
      <c r="AI94" s="475">
        <v>1.0</v>
      </c>
      <c r="AJ94" s="475">
        <v>2.0</v>
      </c>
      <c r="AK94" s="488">
        <v>0.0</v>
      </c>
      <c r="AL94" s="475">
        <v>1.0</v>
      </c>
      <c r="AM94" s="475">
        <v>2.0</v>
      </c>
      <c r="AN94" s="475">
        <v>4.0</v>
      </c>
      <c r="AO94" s="475">
        <v>1.0</v>
      </c>
      <c r="AP94" s="488">
        <v>0.0</v>
      </c>
      <c r="AQ94" s="488">
        <v>1.0</v>
      </c>
      <c r="AR94" s="488">
        <v>11.0</v>
      </c>
      <c r="AS94" s="488">
        <v>14.0</v>
      </c>
      <c r="AT94" s="488">
        <v>10.0</v>
      </c>
      <c r="AU94" s="488">
        <v>8.0</v>
      </c>
      <c r="AV94" s="488">
        <v>12.0</v>
      </c>
      <c r="AW94" s="488">
        <v>7.0</v>
      </c>
      <c r="AX94" s="488">
        <v>6.0</v>
      </c>
      <c r="AY94" s="488">
        <v>12.0</v>
      </c>
      <c r="AZ94" s="488">
        <v>26.0</v>
      </c>
      <c r="BA94" s="488">
        <v>10.0</v>
      </c>
      <c r="BB94" s="488">
        <v>10.0</v>
      </c>
      <c r="BC94" s="488">
        <v>11.0</v>
      </c>
      <c r="BD94" s="488">
        <v>22.0</v>
      </c>
      <c r="BE94" s="488">
        <v>14.0</v>
      </c>
      <c r="BF94" s="488">
        <v>20.0</v>
      </c>
      <c r="BG94" s="488">
        <v>19.0</v>
      </c>
      <c r="BH94" s="488">
        <v>12.0</v>
      </c>
      <c r="BI94" s="488">
        <v>1.0</v>
      </c>
      <c r="BJ94" s="488">
        <v>10.0</v>
      </c>
      <c r="BK94" s="488">
        <v>34.0</v>
      </c>
      <c r="BL94" s="488">
        <v>28.0</v>
      </c>
      <c r="BM94" s="488">
        <v>15.0</v>
      </c>
      <c r="BN94" s="488">
        <v>21.0</v>
      </c>
      <c r="BO94" s="488">
        <v>33.0</v>
      </c>
      <c r="BP94" s="488">
        <v>21.0</v>
      </c>
      <c r="BQ94" s="488">
        <v>13.0</v>
      </c>
      <c r="BR94" s="488">
        <v>38.0</v>
      </c>
      <c r="BS94" s="488">
        <v>22.0</v>
      </c>
      <c r="BT94" s="488">
        <v>15.0</v>
      </c>
      <c r="BU94" s="488">
        <v>37.0</v>
      </c>
      <c r="BV94" s="488">
        <v>22.0</v>
      </c>
      <c r="BW94" s="488">
        <v>18.0</v>
      </c>
      <c r="BX94" s="488">
        <v>6.0</v>
      </c>
      <c r="BY94" s="488">
        <v>29.0</v>
      </c>
      <c r="BZ94" s="488">
        <v>26.0</v>
      </c>
      <c r="CA94" s="488">
        <v>24.0</v>
      </c>
      <c r="CB94" s="488">
        <v>27.0</v>
      </c>
      <c r="CC94" s="488">
        <v>29.0</v>
      </c>
      <c r="CD94" s="488">
        <v>12.0</v>
      </c>
      <c r="CE94" s="488">
        <v>8.0</v>
      </c>
      <c r="CF94" s="488">
        <v>20.0</v>
      </c>
      <c r="CG94" s="488">
        <v>34.0</v>
      </c>
      <c r="CH94" s="488">
        <v>23.0</v>
      </c>
      <c r="CI94" s="488">
        <v>23.0</v>
      </c>
      <c r="CJ94" s="488">
        <v>22.0</v>
      </c>
      <c r="CK94" s="488">
        <v>7.0</v>
      </c>
      <c r="CL94" s="488">
        <v>2.0</v>
      </c>
      <c r="CM94" s="488">
        <v>25.0</v>
      </c>
      <c r="CN94" s="488">
        <v>10.0</v>
      </c>
      <c r="CO94" s="488">
        <v>14.0</v>
      </c>
      <c r="CP94" s="488">
        <v>9.0</v>
      </c>
      <c r="CQ94" s="488">
        <v>14.0</v>
      </c>
      <c r="CR94" s="488">
        <v>14.0</v>
      </c>
      <c r="CS94" s="488">
        <v>8.0</v>
      </c>
      <c r="CT94" s="488">
        <v>4.0</v>
      </c>
      <c r="CU94" s="488">
        <v>30.0</v>
      </c>
      <c r="CV94" s="488">
        <v>22.0</v>
      </c>
      <c r="CW94" s="488">
        <v>12.0</v>
      </c>
      <c r="CX94" s="488">
        <v>3.0</v>
      </c>
      <c r="CY94" s="488">
        <v>13.0</v>
      </c>
      <c r="CZ94" s="488">
        <v>1.0</v>
      </c>
      <c r="DA94" s="488">
        <v>1.0</v>
      </c>
      <c r="DB94" s="488">
        <v>13.0</v>
      </c>
      <c r="DC94" s="488">
        <v>7.0</v>
      </c>
      <c r="DD94" s="488">
        <v>13.0</v>
      </c>
      <c r="DE94" s="488">
        <v>9.0</v>
      </c>
      <c r="DF94" s="488">
        <v>17.0</v>
      </c>
      <c r="DG94" s="488">
        <v>9.0</v>
      </c>
      <c r="DH94" s="488">
        <v>1.0</v>
      </c>
      <c r="DI94" s="488">
        <v>15.0</v>
      </c>
      <c r="DJ94" s="488">
        <v>8.0</v>
      </c>
      <c r="DK94" s="488">
        <v>11.0</v>
      </c>
      <c r="DL94" s="488">
        <v>23.0</v>
      </c>
      <c r="DM94" s="488">
        <v>28.0</v>
      </c>
      <c r="DN94" s="488">
        <v>1.0</v>
      </c>
      <c r="DO94" s="488">
        <v>2.0</v>
      </c>
      <c r="DP94" s="488">
        <v>27.0</v>
      </c>
      <c r="DQ94" s="488">
        <v>15.0</v>
      </c>
      <c r="DR94" s="488">
        <v>9.0</v>
      </c>
      <c r="DS94" s="488">
        <v>16.0</v>
      </c>
      <c r="DT94" s="488">
        <v>17.0</v>
      </c>
      <c r="DU94" s="488">
        <v>11.0</v>
      </c>
      <c r="DV94" s="488">
        <v>1.0</v>
      </c>
      <c r="DW94" s="488">
        <v>19.0</v>
      </c>
      <c r="DX94" s="488">
        <v>14.0</v>
      </c>
      <c r="DY94" s="488">
        <v>10.0</v>
      </c>
      <c r="DZ94" s="488">
        <v>11.0</v>
      </c>
      <c r="EA94" s="488">
        <v>20.0</v>
      </c>
      <c r="EB94" s="488">
        <v>3.0</v>
      </c>
      <c r="EC94" s="488">
        <v>2.0</v>
      </c>
      <c r="ED94" s="488">
        <v>33.0</v>
      </c>
      <c r="EE94" s="488">
        <v>16.0</v>
      </c>
      <c r="EF94" s="488">
        <v>15.0</v>
      </c>
      <c r="EG94" s="488">
        <v>19.0</v>
      </c>
      <c r="EH94" s="488">
        <v>12.0</v>
      </c>
      <c r="EI94" s="488">
        <v>19.0</v>
      </c>
      <c r="EJ94" s="488">
        <v>8.0</v>
      </c>
      <c r="EK94" s="488">
        <v>41.0</v>
      </c>
      <c r="EL94" s="488">
        <v>5.0</v>
      </c>
      <c r="EM94" s="488">
        <v>9.0</v>
      </c>
      <c r="EN94" s="488">
        <v>25.0</v>
      </c>
      <c r="EO94" s="488">
        <v>21.0</v>
      </c>
      <c r="EP94" s="488">
        <v>2.0</v>
      </c>
      <c r="EQ94" s="488">
        <v>0.0</v>
      </c>
      <c r="ER94" s="488">
        <v>18.0</v>
      </c>
      <c r="ES94" s="488">
        <v>46.0</v>
      </c>
      <c r="ET94" s="488">
        <v>9.0</v>
      </c>
      <c r="EU94" s="488">
        <v>13.0</v>
      </c>
      <c r="EV94" s="488">
        <v>19.0</v>
      </c>
      <c r="EW94" s="488">
        <v>19.0</v>
      </c>
      <c r="EX94" s="488">
        <v>6.0</v>
      </c>
      <c r="EY94" s="488">
        <v>30.0</v>
      </c>
      <c r="EZ94" s="488">
        <v>16.0</v>
      </c>
      <c r="FA94" s="488">
        <v>18.0</v>
      </c>
      <c r="FB94" s="488">
        <v>25.0</v>
      </c>
      <c r="FC94" s="488">
        <v>3.0</v>
      </c>
      <c r="FD94" s="488">
        <v>23.0</v>
      </c>
      <c r="FE94" s="488">
        <v>0.0</v>
      </c>
      <c r="FF94" s="488">
        <v>93.0</v>
      </c>
      <c r="FG94" s="488">
        <v>19.0</v>
      </c>
      <c r="FH94" s="488">
        <v>27.0</v>
      </c>
      <c r="FI94" s="488">
        <v>44.0</v>
      </c>
      <c r="FJ94" s="488">
        <v>52.0</v>
      </c>
      <c r="FK94" s="488">
        <v>15.0</v>
      </c>
      <c r="FL94" s="488">
        <v>20.0</v>
      </c>
      <c r="FM94" s="488">
        <v>46.0</v>
      </c>
      <c r="FN94" s="488">
        <v>56.0</v>
      </c>
      <c r="FO94" s="488">
        <v>77.0</v>
      </c>
      <c r="FP94" s="488">
        <v>106.0</v>
      </c>
      <c r="FQ94" s="488">
        <v>92.0</v>
      </c>
      <c r="FR94" s="488">
        <v>50.0</v>
      </c>
      <c r="FS94" s="488">
        <v>35.0</v>
      </c>
      <c r="FT94" s="488">
        <v>137.0</v>
      </c>
      <c r="FU94" s="488">
        <v>157.0</v>
      </c>
      <c r="FV94" s="488">
        <v>99.0</v>
      </c>
      <c r="FW94" s="488">
        <v>97.0</v>
      </c>
      <c r="FX94" s="488">
        <v>171.0</v>
      </c>
      <c r="FY94" s="488">
        <v>141.0</v>
      </c>
      <c r="FZ94" s="488">
        <v>105.0</v>
      </c>
      <c r="GA94" s="488">
        <v>194.0</v>
      </c>
      <c r="GB94" s="488">
        <v>225.0</v>
      </c>
      <c r="GC94" s="488">
        <v>199.0</v>
      </c>
      <c r="GD94" s="488">
        <v>401.0</v>
      </c>
      <c r="GE94" s="488">
        <v>550.0</v>
      </c>
      <c r="GF94" s="488">
        <v>253.0</v>
      </c>
      <c r="GG94" s="488">
        <v>102.0</v>
      </c>
      <c r="GH94" s="488">
        <v>324.0</v>
      </c>
      <c r="GI94" s="488">
        <v>194.0</v>
      </c>
      <c r="GJ94" s="488">
        <v>139.0</v>
      </c>
      <c r="GK94" s="488">
        <v>221.0</v>
      </c>
      <c r="GL94" s="488">
        <v>119.0</v>
      </c>
      <c r="GM94" s="488">
        <v>54.0</v>
      </c>
      <c r="GN94" s="488">
        <v>53.0</v>
      </c>
      <c r="GO94" s="488">
        <v>72.0</v>
      </c>
      <c r="GP94" s="488">
        <v>102.0</v>
      </c>
      <c r="GQ94" s="488">
        <v>241.0</v>
      </c>
      <c r="GR94" s="488">
        <v>239.0</v>
      </c>
      <c r="GS94" s="488">
        <v>125.0</v>
      </c>
      <c r="GT94" s="488">
        <v>73.0</v>
      </c>
      <c r="GU94" s="488">
        <v>37.0</v>
      </c>
      <c r="GV94" s="488">
        <v>197.0</v>
      </c>
      <c r="GW94" s="488">
        <v>138.0</v>
      </c>
      <c r="GX94" s="488">
        <v>137.0</v>
      </c>
      <c r="GY94" s="488">
        <v>168.0</v>
      </c>
      <c r="GZ94" s="488">
        <v>133.0</v>
      </c>
      <c r="HA94" s="488">
        <v>134.0</v>
      </c>
      <c r="HB94" s="488">
        <v>91.0</v>
      </c>
      <c r="HC94" s="488">
        <v>139.0</v>
      </c>
      <c r="HD94" s="488">
        <v>100.0</v>
      </c>
      <c r="HE94" s="488">
        <v>105.0</v>
      </c>
      <c r="HF94" s="488">
        <v>123.0</v>
      </c>
      <c r="HG94" s="488">
        <v>210.0</v>
      </c>
      <c r="HH94" s="488">
        <v>126.0</v>
      </c>
      <c r="HI94" s="488">
        <v>158.0</v>
      </c>
      <c r="HJ94" s="488">
        <v>278.0</v>
      </c>
      <c r="HK94" s="488">
        <v>275.0</v>
      </c>
      <c r="HL94" s="488">
        <v>314.0</v>
      </c>
      <c r="HM94" s="488">
        <v>184.0</v>
      </c>
      <c r="HN94" s="488">
        <v>173.0</v>
      </c>
      <c r="HO94" s="488">
        <v>127.0</v>
      </c>
      <c r="HP94" s="488">
        <v>55.0</v>
      </c>
      <c r="HQ94" s="488">
        <v>299.0</v>
      </c>
      <c r="HR94" s="488">
        <v>0.0</v>
      </c>
      <c r="HS94" s="480">
        <f t="shared" si="42"/>
        <v>11060</v>
      </c>
      <c r="HT94" s="481"/>
      <c r="HU94" s="412"/>
      <c r="HV94" s="412"/>
      <c r="HW94" s="412"/>
      <c r="HX94" s="412"/>
      <c r="HY94" s="412"/>
      <c r="HZ94" s="412"/>
      <c r="IA94" s="412"/>
      <c r="IB94" s="412"/>
      <c r="IC94" s="412"/>
    </row>
    <row r="95">
      <c r="A95" s="502" t="s">
        <v>84</v>
      </c>
      <c r="B95" s="475">
        <v>0.0</v>
      </c>
      <c r="C95" s="475">
        <v>0.0</v>
      </c>
      <c r="D95" s="475">
        <v>0.0</v>
      </c>
      <c r="E95" s="475">
        <v>0.0</v>
      </c>
      <c r="F95" s="475">
        <v>0.0</v>
      </c>
      <c r="G95" s="475">
        <v>0.0</v>
      </c>
      <c r="H95" s="475">
        <v>0.0</v>
      </c>
      <c r="I95" s="475">
        <v>0.0</v>
      </c>
      <c r="J95" s="475">
        <v>0.0</v>
      </c>
      <c r="K95" s="475">
        <v>0.0</v>
      </c>
      <c r="L95" s="475">
        <v>0.0</v>
      </c>
      <c r="M95" s="475">
        <v>0.0</v>
      </c>
      <c r="N95" s="475">
        <v>0.0</v>
      </c>
      <c r="O95" s="475">
        <v>0.0</v>
      </c>
      <c r="P95" s="475">
        <v>0.0</v>
      </c>
      <c r="Q95" s="475">
        <v>0.0</v>
      </c>
      <c r="R95" s="475">
        <v>0.0</v>
      </c>
      <c r="S95" s="475">
        <v>0.0</v>
      </c>
      <c r="T95" s="475">
        <v>0.0</v>
      </c>
      <c r="U95" s="475">
        <v>0.0</v>
      </c>
      <c r="V95" s="475">
        <v>0.0</v>
      </c>
      <c r="W95" s="475">
        <v>0.0</v>
      </c>
      <c r="X95" s="475">
        <v>0.0</v>
      </c>
      <c r="Y95" s="475">
        <v>0.0</v>
      </c>
      <c r="Z95" s="475">
        <v>0.0</v>
      </c>
      <c r="AA95" s="475">
        <v>0.0</v>
      </c>
      <c r="AB95" s="475">
        <v>0.0</v>
      </c>
      <c r="AC95" s="475">
        <v>0.0</v>
      </c>
      <c r="AD95" s="475">
        <v>0.0</v>
      </c>
      <c r="AE95" s="475">
        <v>0.0</v>
      </c>
      <c r="AF95" s="475">
        <v>0.0</v>
      </c>
      <c r="AG95" s="475">
        <v>0.0</v>
      </c>
      <c r="AH95" s="475">
        <v>0.0</v>
      </c>
      <c r="AI95" s="475">
        <v>0.0</v>
      </c>
      <c r="AJ95" s="475">
        <v>0.0</v>
      </c>
      <c r="AK95" s="500">
        <v>6.0</v>
      </c>
      <c r="AL95" s="475">
        <v>1.0</v>
      </c>
      <c r="AM95" s="475">
        <v>2.0</v>
      </c>
      <c r="AN95" s="475">
        <v>5.0</v>
      </c>
      <c r="AO95" s="475">
        <v>3.0</v>
      </c>
      <c r="AP95" s="475">
        <v>2.0</v>
      </c>
      <c r="AQ95" s="488">
        <v>6.0</v>
      </c>
      <c r="AR95" s="488">
        <v>9.0</v>
      </c>
      <c r="AS95" s="488">
        <v>8.0</v>
      </c>
      <c r="AT95" s="488">
        <v>14.0</v>
      </c>
      <c r="AU95" s="488">
        <v>7.0</v>
      </c>
      <c r="AV95" s="488">
        <v>0.0</v>
      </c>
      <c r="AW95" s="488">
        <v>16.0</v>
      </c>
      <c r="AX95" s="488">
        <v>14.0</v>
      </c>
      <c r="AY95" s="488">
        <v>9.0</v>
      </c>
      <c r="AZ95" s="488">
        <v>13.0</v>
      </c>
      <c r="BA95" s="488">
        <v>24.0</v>
      </c>
      <c r="BB95" s="488">
        <v>28.0</v>
      </c>
      <c r="BC95" s="488">
        <v>7.0</v>
      </c>
      <c r="BD95" s="488">
        <v>30.0</v>
      </c>
      <c r="BE95" s="488">
        <v>17.0</v>
      </c>
      <c r="BF95" s="488">
        <v>27.0</v>
      </c>
      <c r="BG95" s="488">
        <v>30.0</v>
      </c>
      <c r="BH95" s="488">
        <v>0.0</v>
      </c>
      <c r="BI95" s="488">
        <v>16.0</v>
      </c>
      <c r="BJ95" s="488">
        <v>34.0</v>
      </c>
      <c r="BK95" s="488">
        <v>36.0</v>
      </c>
      <c r="BL95" s="488">
        <v>44.0</v>
      </c>
      <c r="BM95" s="488">
        <v>22.0</v>
      </c>
      <c r="BN95" s="488">
        <v>26.0</v>
      </c>
      <c r="BO95" s="488">
        <v>37.0</v>
      </c>
      <c r="BP95" s="488">
        <v>13.0</v>
      </c>
      <c r="BQ95" s="488">
        <v>14.0</v>
      </c>
      <c r="BR95" s="488">
        <v>19.0</v>
      </c>
      <c r="BS95" s="488">
        <v>40.0</v>
      </c>
      <c r="BT95" s="488">
        <v>50.0</v>
      </c>
      <c r="BU95" s="488">
        <v>31.0</v>
      </c>
      <c r="BV95" s="488">
        <v>22.0</v>
      </c>
      <c r="BW95" s="488">
        <v>0.0</v>
      </c>
      <c r="BX95" s="488">
        <v>40.0</v>
      </c>
      <c r="BY95" s="488">
        <v>20.0</v>
      </c>
      <c r="BZ95" s="488">
        <v>0.0</v>
      </c>
      <c r="CA95" s="488">
        <v>0.0</v>
      </c>
      <c r="CB95" s="488">
        <v>159.0</v>
      </c>
      <c r="CC95" s="488">
        <v>32.0</v>
      </c>
      <c r="CD95" s="488">
        <v>0.0</v>
      </c>
      <c r="CE95" s="488">
        <v>28.0</v>
      </c>
      <c r="CF95" s="488">
        <v>45.0</v>
      </c>
      <c r="CG95" s="488">
        <v>45.0</v>
      </c>
      <c r="CH95" s="488">
        <v>43.0</v>
      </c>
      <c r="CI95" s="488">
        <v>28.0</v>
      </c>
      <c r="CJ95" s="488">
        <v>0.0</v>
      </c>
      <c r="CK95" s="488">
        <v>119.0</v>
      </c>
      <c r="CL95" s="488">
        <v>13.0</v>
      </c>
      <c r="CM95" s="488">
        <v>46.0</v>
      </c>
      <c r="CN95" s="488">
        <v>19.0</v>
      </c>
      <c r="CO95" s="488">
        <v>19.0</v>
      </c>
      <c r="CP95" s="488">
        <v>10.0</v>
      </c>
      <c r="CQ95" s="488">
        <v>0.0</v>
      </c>
      <c r="CR95" s="488">
        <v>39.0</v>
      </c>
      <c r="CS95" s="488">
        <v>11.0</v>
      </c>
      <c r="CT95" s="488">
        <v>27.0</v>
      </c>
      <c r="CU95" s="488">
        <v>39.0</v>
      </c>
      <c r="CV95" s="488">
        <v>21.0</v>
      </c>
      <c r="CW95" s="488">
        <v>20.0</v>
      </c>
      <c r="CX95" s="488">
        <v>35.0</v>
      </c>
      <c r="CY95" s="488">
        <v>16.0</v>
      </c>
      <c r="CZ95" s="488">
        <v>10.0</v>
      </c>
      <c r="DA95" s="488">
        <v>0.0</v>
      </c>
      <c r="DB95" s="488">
        <v>24.0</v>
      </c>
      <c r="DC95" s="488">
        <v>15.0</v>
      </c>
      <c r="DD95" s="488">
        <v>47.0</v>
      </c>
      <c r="DE95" s="488">
        <v>34.0</v>
      </c>
      <c r="DF95" s="488">
        <v>0.0</v>
      </c>
      <c r="DG95" s="488">
        <v>48.0</v>
      </c>
      <c r="DH95" s="488">
        <v>56.0</v>
      </c>
      <c r="DI95" s="488">
        <v>81.0</v>
      </c>
      <c r="DJ95" s="488">
        <v>11.0</v>
      </c>
      <c r="DK95" s="488">
        <v>0.0</v>
      </c>
      <c r="DL95" s="488">
        <v>56.0</v>
      </c>
      <c r="DM95" s="488">
        <v>0.0</v>
      </c>
      <c r="DN95" s="488">
        <v>20.0</v>
      </c>
      <c r="DO95" s="488">
        <v>14.0</v>
      </c>
      <c r="DP95" s="488">
        <v>26.0</v>
      </c>
      <c r="DQ95" s="488">
        <v>18.0</v>
      </c>
      <c r="DR95" s="488">
        <v>50.0</v>
      </c>
      <c r="DS95" s="488">
        <v>9.0</v>
      </c>
      <c r="DT95" s="488">
        <v>6.0</v>
      </c>
      <c r="DU95" s="488">
        <v>18.0</v>
      </c>
      <c r="DV95" s="488">
        <v>12.0</v>
      </c>
      <c r="DW95" s="488">
        <v>28.0</v>
      </c>
      <c r="DX95" s="488">
        <v>37.0</v>
      </c>
      <c r="DY95" s="488">
        <v>37.0</v>
      </c>
      <c r="DZ95" s="488">
        <v>16.0</v>
      </c>
      <c r="EA95" s="488">
        <v>16.0</v>
      </c>
      <c r="EB95" s="488">
        <v>17.0</v>
      </c>
      <c r="EC95" s="488">
        <v>7.0</v>
      </c>
      <c r="ED95" s="488">
        <v>33.0</v>
      </c>
      <c r="EE95" s="488">
        <v>15.0</v>
      </c>
      <c r="EF95" s="488">
        <v>7.0</v>
      </c>
      <c r="EG95" s="488">
        <v>16.0</v>
      </c>
      <c r="EH95" s="488">
        <v>4.0</v>
      </c>
      <c r="EI95" s="488">
        <v>13.0</v>
      </c>
      <c r="EJ95" s="488">
        <v>13.0</v>
      </c>
      <c r="EK95" s="488">
        <v>13.0</v>
      </c>
      <c r="EL95" s="488">
        <v>17.0</v>
      </c>
      <c r="EM95" s="488">
        <v>46.0</v>
      </c>
      <c r="EN95" s="488">
        <v>9.0</v>
      </c>
      <c r="EO95" s="488">
        <v>35.0</v>
      </c>
      <c r="EP95" s="488">
        <v>14.0</v>
      </c>
      <c r="EQ95" s="488">
        <v>23.0</v>
      </c>
      <c r="ER95" s="488">
        <v>23.0</v>
      </c>
      <c r="ES95" s="488">
        <v>11.0</v>
      </c>
      <c r="ET95" s="488">
        <v>27.0</v>
      </c>
      <c r="EU95" s="488">
        <v>36.0</v>
      </c>
      <c r="EV95" s="488">
        <v>25.0</v>
      </c>
      <c r="EW95" s="488">
        <v>65.0</v>
      </c>
      <c r="EX95" s="488">
        <v>10.0</v>
      </c>
      <c r="EY95" s="488">
        <v>42.0</v>
      </c>
      <c r="EZ95" s="488">
        <v>20.0</v>
      </c>
      <c r="FA95" s="488">
        <v>16.0</v>
      </c>
      <c r="FB95" s="488">
        <v>28.0</v>
      </c>
      <c r="FC95" s="488">
        <v>30.0</v>
      </c>
      <c r="FD95" s="488">
        <v>0.0</v>
      </c>
      <c r="FE95" s="488">
        <v>64.0</v>
      </c>
      <c r="FF95" s="488">
        <v>62.0</v>
      </c>
      <c r="FG95" s="488">
        <v>28.0</v>
      </c>
      <c r="FH95" s="488">
        <v>26.0</v>
      </c>
      <c r="FI95" s="488">
        <v>6.0</v>
      </c>
      <c r="FJ95" s="488">
        <v>29.0</v>
      </c>
      <c r="FK95" s="488">
        <v>23.0</v>
      </c>
      <c r="FL95" s="488">
        <v>51.0</v>
      </c>
      <c r="FM95" s="488">
        <v>78.0</v>
      </c>
      <c r="FN95" s="488">
        <v>21.0</v>
      </c>
      <c r="FO95" s="488">
        <v>21.0</v>
      </c>
      <c r="FP95" s="488">
        <v>78.0</v>
      </c>
      <c r="FQ95" s="488">
        <v>0.0</v>
      </c>
      <c r="FR95" s="488">
        <v>25.0</v>
      </c>
      <c r="FS95" s="488">
        <v>56.0</v>
      </c>
      <c r="FT95" s="488">
        <v>33.0</v>
      </c>
      <c r="FU95" s="488">
        <v>99.0</v>
      </c>
      <c r="FV95" s="488">
        <v>39.0</v>
      </c>
      <c r="FW95" s="488">
        <v>45.0</v>
      </c>
      <c r="FX95" s="488">
        <v>0.0</v>
      </c>
      <c r="FY95" s="488">
        <v>24.0</v>
      </c>
      <c r="FZ95" s="488">
        <v>31.0</v>
      </c>
      <c r="GA95" s="488">
        <v>27.0</v>
      </c>
      <c r="GB95" s="488">
        <v>53.0</v>
      </c>
      <c r="GC95" s="488">
        <v>61.0</v>
      </c>
      <c r="GD95" s="488">
        <v>198.0</v>
      </c>
      <c r="GE95" s="488">
        <v>377.0</v>
      </c>
      <c r="GF95" s="488">
        <v>6.0</v>
      </c>
      <c r="GG95" s="488">
        <v>101.0</v>
      </c>
      <c r="GH95" s="488">
        <v>170.0</v>
      </c>
      <c r="GI95" s="488">
        <v>147.0</v>
      </c>
      <c r="GJ95" s="488">
        <v>104.0</v>
      </c>
      <c r="GK95" s="488">
        <v>62.0</v>
      </c>
      <c r="GL95" s="488">
        <v>115.0</v>
      </c>
      <c r="GM95" s="488">
        <v>136.0</v>
      </c>
      <c r="GN95" s="488">
        <v>26.0</v>
      </c>
      <c r="GO95" s="488">
        <v>45.0</v>
      </c>
      <c r="GP95" s="488">
        <v>68.0</v>
      </c>
      <c r="GQ95" s="488">
        <v>53.0</v>
      </c>
      <c r="GR95" s="488">
        <v>29.0</v>
      </c>
      <c r="GS95" s="488">
        <v>59.0</v>
      </c>
      <c r="GT95" s="488">
        <v>21.0</v>
      </c>
      <c r="GU95" s="488">
        <v>21.0</v>
      </c>
      <c r="GV95" s="488">
        <v>60.0</v>
      </c>
      <c r="GW95" s="488">
        <v>40.0</v>
      </c>
      <c r="GX95" s="488">
        <v>54.0</v>
      </c>
      <c r="GY95" s="488">
        <v>0.0</v>
      </c>
      <c r="GZ95" s="488">
        <v>46.0</v>
      </c>
      <c r="HA95" s="488">
        <v>32.0</v>
      </c>
      <c r="HB95" s="488">
        <v>33.0</v>
      </c>
      <c r="HC95" s="488">
        <v>62.0</v>
      </c>
      <c r="HD95" s="488">
        <v>136.0</v>
      </c>
      <c r="HE95" s="488">
        <v>44.0</v>
      </c>
      <c r="HF95" s="488">
        <v>56.0</v>
      </c>
      <c r="HG95" s="488">
        <v>56.0</v>
      </c>
      <c r="HH95" s="488">
        <v>54.0</v>
      </c>
      <c r="HI95" s="488">
        <v>52.0</v>
      </c>
      <c r="HJ95" s="488">
        <v>68.0</v>
      </c>
      <c r="HK95" s="488">
        <v>62.0</v>
      </c>
      <c r="HL95" s="488">
        <v>60.0</v>
      </c>
      <c r="HM95" s="488">
        <v>39.0</v>
      </c>
      <c r="HN95" s="488">
        <v>65.0</v>
      </c>
      <c r="HO95" s="488">
        <v>60.0</v>
      </c>
      <c r="HP95" s="488">
        <v>92.0</v>
      </c>
      <c r="HQ95" s="488">
        <v>72.0</v>
      </c>
      <c r="HR95" s="488">
        <v>0.0</v>
      </c>
      <c r="HS95" s="480">
        <f t="shared" si="42"/>
        <v>6821</v>
      </c>
      <c r="HT95" s="481"/>
      <c r="HU95" s="412"/>
      <c r="HV95" s="412"/>
      <c r="HW95" s="412"/>
      <c r="HX95" s="412"/>
      <c r="HY95" s="412"/>
      <c r="HZ95" s="412"/>
      <c r="IA95" s="412"/>
      <c r="IB95" s="412"/>
      <c r="IC95" s="412"/>
    </row>
    <row r="96">
      <c r="A96" s="502" t="str">
        <f>HYPERLINK("https://www.facebook.com/pg/LodzkiUrzadWojewodzki","Łódzkie")</f>
        <v>Łódzkie</v>
      </c>
      <c r="B96" s="475">
        <v>0.0</v>
      </c>
      <c r="C96" s="475">
        <v>0.0</v>
      </c>
      <c r="D96" s="475">
        <v>0.0</v>
      </c>
      <c r="E96" s="475">
        <v>0.0</v>
      </c>
      <c r="F96" s="475">
        <v>0.0</v>
      </c>
      <c r="G96" s="475">
        <v>0.0</v>
      </c>
      <c r="H96" s="475">
        <v>0.0</v>
      </c>
      <c r="I96" s="475">
        <v>0.0</v>
      </c>
      <c r="J96" s="475">
        <v>0.0</v>
      </c>
      <c r="K96" s="475">
        <v>0.0</v>
      </c>
      <c r="L96" s="475">
        <v>0.0</v>
      </c>
      <c r="M96" s="475">
        <v>0.0</v>
      </c>
      <c r="N96" s="475">
        <v>0.0</v>
      </c>
      <c r="O96" s="475">
        <v>0.0</v>
      </c>
      <c r="P96" s="475">
        <v>0.0</v>
      </c>
      <c r="Q96" s="475">
        <v>0.0</v>
      </c>
      <c r="R96" s="475">
        <v>0.0</v>
      </c>
      <c r="S96" s="475">
        <v>0.0</v>
      </c>
      <c r="T96" s="475">
        <v>0.0</v>
      </c>
      <c r="U96" s="475">
        <v>0.0</v>
      </c>
      <c r="V96" s="475">
        <v>0.0</v>
      </c>
      <c r="W96" s="475">
        <v>0.0</v>
      </c>
      <c r="X96" s="475">
        <v>0.0</v>
      </c>
      <c r="Y96" s="475">
        <v>0.0</v>
      </c>
      <c r="Z96" s="500">
        <v>11.0</v>
      </c>
      <c r="AA96" s="488">
        <v>0.0</v>
      </c>
      <c r="AB96" s="488">
        <v>0.0</v>
      </c>
      <c r="AC96" s="475">
        <v>3.0</v>
      </c>
      <c r="AD96" s="475">
        <v>3.0</v>
      </c>
      <c r="AE96" s="488">
        <v>0.0</v>
      </c>
      <c r="AF96" s="488">
        <v>0.0</v>
      </c>
      <c r="AG96" s="475">
        <v>20.0</v>
      </c>
      <c r="AH96" s="475">
        <v>1.0</v>
      </c>
      <c r="AI96" s="488">
        <v>0.0</v>
      </c>
      <c r="AJ96" s="475">
        <v>15.0</v>
      </c>
      <c r="AK96" s="503">
        <v>31.0</v>
      </c>
      <c r="AL96" s="475">
        <v>11.0</v>
      </c>
      <c r="AM96" s="475">
        <v>4.0</v>
      </c>
      <c r="AN96" s="475">
        <v>6.0</v>
      </c>
      <c r="AO96" s="488">
        <v>16.0</v>
      </c>
      <c r="AP96" s="475">
        <v>5.0</v>
      </c>
      <c r="AQ96" s="488">
        <v>6.0</v>
      </c>
      <c r="AR96" s="488">
        <v>7.0</v>
      </c>
      <c r="AS96" s="488">
        <v>3.0</v>
      </c>
      <c r="AT96" s="488">
        <v>8.0</v>
      </c>
      <c r="AU96" s="488">
        <v>11.0</v>
      </c>
      <c r="AV96" s="488">
        <v>21.0</v>
      </c>
      <c r="AW96" s="488">
        <v>12.0</v>
      </c>
      <c r="AX96" s="488">
        <v>8.0</v>
      </c>
      <c r="AY96" s="488">
        <v>9.0</v>
      </c>
      <c r="AZ96" s="488">
        <v>16.0</v>
      </c>
      <c r="BA96" s="488">
        <v>24.0</v>
      </c>
      <c r="BB96" s="488">
        <v>23.0</v>
      </c>
      <c r="BC96" s="488">
        <v>9.0</v>
      </c>
      <c r="BD96" s="488">
        <v>4.0</v>
      </c>
      <c r="BE96" s="488">
        <v>31.0</v>
      </c>
      <c r="BF96" s="488">
        <v>28.0</v>
      </c>
      <c r="BG96" s="488">
        <v>16.0</v>
      </c>
      <c r="BH96" s="488">
        <v>21.0</v>
      </c>
      <c r="BI96" s="488">
        <v>5.0</v>
      </c>
      <c r="BJ96" s="488">
        <v>14.0</v>
      </c>
      <c r="BK96" s="488">
        <v>6.0</v>
      </c>
      <c r="BL96" s="488">
        <v>11.0</v>
      </c>
      <c r="BM96" s="488">
        <v>3.0</v>
      </c>
      <c r="BN96" s="488">
        <v>8.0</v>
      </c>
      <c r="BO96" s="488">
        <v>12.0</v>
      </c>
      <c r="BP96" s="488">
        <v>4.0</v>
      </c>
      <c r="BQ96" s="488">
        <v>8.0</v>
      </c>
      <c r="BR96" s="488">
        <v>1.0</v>
      </c>
      <c r="BS96" s="488">
        <v>25.0</v>
      </c>
      <c r="BT96" s="488">
        <v>31.0</v>
      </c>
      <c r="BU96" s="488">
        <v>36.0</v>
      </c>
      <c r="BV96" s="488">
        <v>16.0</v>
      </c>
      <c r="BW96" s="488">
        <v>47.0</v>
      </c>
      <c r="BX96" s="488">
        <v>81.0</v>
      </c>
      <c r="BY96" s="488">
        <v>63.0</v>
      </c>
      <c r="BZ96" s="488">
        <v>10.0</v>
      </c>
      <c r="CA96" s="488">
        <v>15.0</v>
      </c>
      <c r="CB96" s="488">
        <v>17.0</v>
      </c>
      <c r="CC96" s="488">
        <v>76.0</v>
      </c>
      <c r="CD96" s="488">
        <v>47.0</v>
      </c>
      <c r="CE96" s="488">
        <v>10.0</v>
      </c>
      <c r="CF96" s="488">
        <v>3.0</v>
      </c>
      <c r="CG96" s="488">
        <v>17.0</v>
      </c>
      <c r="CH96" s="488">
        <v>21.0</v>
      </c>
      <c r="CI96" s="488">
        <v>28.0</v>
      </c>
      <c r="CJ96" s="488">
        <v>25.0</v>
      </c>
      <c r="CK96" s="488">
        <v>18.0</v>
      </c>
      <c r="CL96" s="488">
        <v>14.0</v>
      </c>
      <c r="CM96" s="488">
        <v>8.0</v>
      </c>
      <c r="CN96" s="488">
        <v>6.0</v>
      </c>
      <c r="CO96" s="488">
        <v>5.0</v>
      </c>
      <c r="CP96" s="488">
        <v>5.0</v>
      </c>
      <c r="CQ96" s="488">
        <v>5.0</v>
      </c>
      <c r="CR96" s="488">
        <v>5.0</v>
      </c>
      <c r="CS96" s="488">
        <v>4.0</v>
      </c>
      <c r="CT96" s="488">
        <v>5.0</v>
      </c>
      <c r="CU96" s="488">
        <v>5.0</v>
      </c>
      <c r="CV96" s="488">
        <v>6.0</v>
      </c>
      <c r="CW96" s="488">
        <v>2.0</v>
      </c>
      <c r="CX96" s="488">
        <v>5.0</v>
      </c>
      <c r="CY96" s="488">
        <v>15.0</v>
      </c>
      <c r="CZ96" s="488">
        <v>1.0</v>
      </c>
      <c r="DA96" s="488">
        <v>4.0</v>
      </c>
      <c r="DB96" s="488">
        <v>12.0</v>
      </c>
      <c r="DC96" s="488">
        <v>17.0</v>
      </c>
      <c r="DD96" s="488">
        <v>8.0</v>
      </c>
      <c r="DE96" s="488">
        <v>9.0</v>
      </c>
      <c r="DF96" s="488">
        <v>5.0</v>
      </c>
      <c r="DG96" s="488">
        <v>4.0</v>
      </c>
      <c r="DH96" s="488">
        <v>0.0</v>
      </c>
      <c r="DI96" s="488">
        <v>19.0</v>
      </c>
      <c r="DJ96" s="488">
        <v>11.0</v>
      </c>
      <c r="DK96" s="488">
        <v>35.0</v>
      </c>
      <c r="DL96" s="488">
        <v>30.0</v>
      </c>
      <c r="DM96" s="488">
        <v>30.0</v>
      </c>
      <c r="DN96" s="488">
        <v>38.0</v>
      </c>
      <c r="DO96" s="488">
        <v>11.0</v>
      </c>
      <c r="DP96" s="488">
        <v>18.0</v>
      </c>
      <c r="DQ96" s="488">
        <v>87.0</v>
      </c>
      <c r="DR96" s="488">
        <v>49.0</v>
      </c>
      <c r="DS96" s="488">
        <v>85.0</v>
      </c>
      <c r="DT96" s="488">
        <v>143.0</v>
      </c>
      <c r="DU96" s="488">
        <v>12.0</v>
      </c>
      <c r="DV96" s="488">
        <v>10.0</v>
      </c>
      <c r="DW96" s="488">
        <v>86.0</v>
      </c>
      <c r="DX96" s="488">
        <v>104.0</v>
      </c>
      <c r="DY96" s="488">
        <v>100.0</v>
      </c>
      <c r="DZ96" s="488">
        <v>122.0</v>
      </c>
      <c r="EA96" s="488">
        <v>39.0</v>
      </c>
      <c r="EB96" s="488">
        <v>91.0</v>
      </c>
      <c r="EC96" s="488">
        <v>12.0</v>
      </c>
      <c r="ED96" s="488">
        <v>66.0</v>
      </c>
      <c r="EE96" s="488">
        <v>119.0</v>
      </c>
      <c r="EF96" s="488">
        <v>111.0</v>
      </c>
      <c r="EG96" s="488">
        <v>78.0</v>
      </c>
      <c r="EH96" s="488">
        <v>14.0</v>
      </c>
      <c r="EI96" s="488">
        <v>6.0</v>
      </c>
      <c r="EJ96" s="488">
        <v>38.0</v>
      </c>
      <c r="EK96" s="488">
        <v>23.0</v>
      </c>
      <c r="EL96" s="488">
        <v>47.0</v>
      </c>
      <c r="EM96" s="488">
        <v>59.0</v>
      </c>
      <c r="EN96" s="488">
        <v>38.0</v>
      </c>
      <c r="EO96" s="488">
        <v>43.0</v>
      </c>
      <c r="EP96" s="488">
        <v>26.0</v>
      </c>
      <c r="EQ96" s="488">
        <v>33.0</v>
      </c>
      <c r="ER96" s="488">
        <v>20.0</v>
      </c>
      <c r="ES96" s="488">
        <v>41.0</v>
      </c>
      <c r="ET96" s="488">
        <v>24.0</v>
      </c>
      <c r="EU96" s="488">
        <v>30.0</v>
      </c>
      <c r="EV96" s="488">
        <v>24.0</v>
      </c>
      <c r="EW96" s="488">
        <v>34.0</v>
      </c>
      <c r="EX96" s="488">
        <v>18.0</v>
      </c>
      <c r="EY96" s="488">
        <v>40.0</v>
      </c>
      <c r="EZ96" s="488">
        <v>35.0</v>
      </c>
      <c r="FA96" s="488">
        <v>55.0</v>
      </c>
      <c r="FB96" s="488">
        <v>22.0</v>
      </c>
      <c r="FC96" s="488">
        <v>27.0</v>
      </c>
      <c r="FD96" s="488">
        <v>9.0</v>
      </c>
      <c r="FE96" s="488">
        <v>8.0</v>
      </c>
      <c r="FF96" s="488">
        <v>72.0</v>
      </c>
      <c r="FG96" s="488">
        <v>12.0</v>
      </c>
      <c r="FH96" s="488">
        <v>60.0</v>
      </c>
      <c r="FI96" s="488">
        <v>39.0</v>
      </c>
      <c r="FJ96" s="488">
        <v>9.0</v>
      </c>
      <c r="FK96" s="488">
        <v>27.0</v>
      </c>
      <c r="FL96" s="488">
        <v>18.0</v>
      </c>
      <c r="FM96" s="488">
        <v>19.0</v>
      </c>
      <c r="FN96" s="488">
        <v>6.0</v>
      </c>
      <c r="FO96" s="488">
        <v>49.0</v>
      </c>
      <c r="FP96" s="488">
        <v>41.0</v>
      </c>
      <c r="FQ96" s="488">
        <v>40.0</v>
      </c>
      <c r="FR96" s="488">
        <v>18.0</v>
      </c>
      <c r="FS96" s="488">
        <v>3.0</v>
      </c>
      <c r="FT96" s="488">
        <v>52.0</v>
      </c>
      <c r="FU96" s="488">
        <v>48.0</v>
      </c>
      <c r="FV96" s="488">
        <v>27.0</v>
      </c>
      <c r="FW96" s="488">
        <v>97.0</v>
      </c>
      <c r="FX96" s="488">
        <v>78.0</v>
      </c>
      <c r="FY96" s="488">
        <v>33.0</v>
      </c>
      <c r="FZ96" s="488">
        <v>9.0</v>
      </c>
      <c r="GA96" s="488">
        <v>58.0</v>
      </c>
      <c r="GB96" s="488">
        <v>22.0</v>
      </c>
      <c r="GC96" s="488">
        <v>40.0</v>
      </c>
      <c r="GD96" s="488">
        <v>31.0</v>
      </c>
      <c r="GE96" s="488">
        <v>49.0</v>
      </c>
      <c r="GF96" s="488">
        <v>58.0</v>
      </c>
      <c r="GG96" s="488">
        <v>12.0</v>
      </c>
      <c r="GH96" s="488">
        <v>146.0</v>
      </c>
      <c r="GI96" s="488">
        <v>39.0</v>
      </c>
      <c r="GJ96" s="488">
        <v>57.0</v>
      </c>
      <c r="GK96" s="488">
        <v>48.0</v>
      </c>
      <c r="GL96" s="488">
        <v>31.0</v>
      </c>
      <c r="GM96" s="488">
        <v>58.0</v>
      </c>
      <c r="GN96" s="488">
        <v>83.0</v>
      </c>
      <c r="GO96" s="488">
        <v>38.0</v>
      </c>
      <c r="GP96" s="488">
        <v>77.0</v>
      </c>
      <c r="GQ96" s="488">
        <v>32.0</v>
      </c>
      <c r="GR96" s="488">
        <v>9.0</v>
      </c>
      <c r="GS96" s="488">
        <v>15.0</v>
      </c>
      <c r="GT96" s="488">
        <v>7.0</v>
      </c>
      <c r="GU96" s="488">
        <v>0.0</v>
      </c>
      <c r="GV96" s="488">
        <v>16.0</v>
      </c>
      <c r="GW96" s="488">
        <v>76.0</v>
      </c>
      <c r="GX96" s="488">
        <v>16.0</v>
      </c>
      <c r="GY96" s="488">
        <v>17.0</v>
      </c>
      <c r="GZ96" s="488">
        <v>28.0</v>
      </c>
      <c r="HA96" s="488">
        <v>8.0</v>
      </c>
      <c r="HB96" s="488">
        <v>6.0</v>
      </c>
      <c r="HC96" s="488">
        <v>52.0</v>
      </c>
      <c r="HD96" s="488">
        <v>19.0</v>
      </c>
      <c r="HE96" s="488">
        <v>35.0</v>
      </c>
      <c r="HF96" s="488">
        <v>58.0</v>
      </c>
      <c r="HG96" s="488">
        <v>21.0</v>
      </c>
      <c r="HH96" s="488">
        <v>24.0</v>
      </c>
      <c r="HI96" s="488">
        <v>8.0</v>
      </c>
      <c r="HJ96" s="488">
        <v>9.0</v>
      </c>
      <c r="HK96" s="488">
        <v>49.0</v>
      </c>
      <c r="HL96" s="488">
        <v>88.0</v>
      </c>
      <c r="HM96" s="488">
        <v>63.0</v>
      </c>
      <c r="HN96" s="488">
        <v>114.0</v>
      </c>
      <c r="HO96" s="488">
        <v>41.0</v>
      </c>
      <c r="HP96" s="488">
        <v>93.0</v>
      </c>
      <c r="HQ96" s="488">
        <v>41.0</v>
      </c>
      <c r="HR96" s="488">
        <v>0.0</v>
      </c>
      <c r="HS96" s="480">
        <f t="shared" si="42"/>
        <v>5960</v>
      </c>
      <c r="HT96" s="481"/>
      <c r="HU96" s="412"/>
      <c r="HV96" s="412"/>
      <c r="HW96" s="412"/>
      <c r="HX96" s="412"/>
      <c r="HY96" s="412"/>
      <c r="HZ96" s="412"/>
      <c r="IA96" s="412"/>
      <c r="IB96" s="412"/>
      <c r="IC96" s="412"/>
    </row>
    <row r="97">
      <c r="A97" s="501" t="s">
        <v>86</v>
      </c>
      <c r="B97" s="475">
        <v>0.0</v>
      </c>
      <c r="C97" s="475">
        <v>0.0</v>
      </c>
      <c r="D97" s="475">
        <v>0.0</v>
      </c>
      <c r="E97" s="475">
        <v>0.0</v>
      </c>
      <c r="F97" s="475">
        <v>0.0</v>
      </c>
      <c r="G97" s="475">
        <v>0.0</v>
      </c>
      <c r="H97" s="475">
        <v>0.0</v>
      </c>
      <c r="I97" s="475">
        <v>0.0</v>
      </c>
      <c r="J97" s="475">
        <v>0.0</v>
      </c>
      <c r="K97" s="475">
        <v>0.0</v>
      </c>
      <c r="L97" s="475">
        <v>0.0</v>
      </c>
      <c r="M97" s="475">
        <v>0.0</v>
      </c>
      <c r="N97" s="475">
        <v>0.0</v>
      </c>
      <c r="O97" s="475">
        <v>0.0</v>
      </c>
      <c r="P97" s="475">
        <v>0.0</v>
      </c>
      <c r="Q97" s="475">
        <v>0.0</v>
      </c>
      <c r="R97" s="475">
        <v>0.0</v>
      </c>
      <c r="S97" s="475">
        <v>0.0</v>
      </c>
      <c r="T97" s="475">
        <v>0.0</v>
      </c>
      <c r="U97" s="475">
        <v>0.0</v>
      </c>
      <c r="V97" s="475">
        <v>0.0</v>
      </c>
      <c r="W97" s="475">
        <v>0.0</v>
      </c>
      <c r="X97" s="475">
        <v>0.0</v>
      </c>
      <c r="Y97" s="475">
        <v>0.0</v>
      </c>
      <c r="Z97" s="475">
        <v>0.0</v>
      </c>
      <c r="AA97" s="475">
        <v>0.0</v>
      </c>
      <c r="AB97" s="475">
        <v>0.0</v>
      </c>
      <c r="AC97" s="475">
        <v>0.0</v>
      </c>
      <c r="AD97" s="475">
        <v>0.0</v>
      </c>
      <c r="AE97" s="475">
        <v>0.0</v>
      </c>
      <c r="AF97" s="475">
        <v>0.0</v>
      </c>
      <c r="AG97" s="475">
        <v>0.0</v>
      </c>
      <c r="AH97" s="475">
        <v>0.0</v>
      </c>
      <c r="AI97" s="500">
        <v>2.0</v>
      </c>
      <c r="AJ97" s="475">
        <v>2.0</v>
      </c>
      <c r="AK97" s="475">
        <v>1.0</v>
      </c>
      <c r="AL97" s="488">
        <v>0.0</v>
      </c>
      <c r="AM97" s="475">
        <v>3.0</v>
      </c>
      <c r="AN97" s="475">
        <v>1.0</v>
      </c>
      <c r="AO97" s="475">
        <v>2.0</v>
      </c>
      <c r="AP97" s="475">
        <v>2.0</v>
      </c>
      <c r="AQ97" s="475">
        <v>3.0</v>
      </c>
      <c r="AR97" s="488">
        <v>5.0</v>
      </c>
      <c r="AS97" s="488">
        <v>4.0</v>
      </c>
      <c r="AT97" s="488">
        <v>3.0</v>
      </c>
      <c r="AU97" s="488">
        <v>4.0</v>
      </c>
      <c r="AV97" s="488">
        <v>7.0</v>
      </c>
      <c r="AW97" s="488">
        <v>8.0</v>
      </c>
      <c r="AX97" s="488">
        <v>12.0</v>
      </c>
      <c r="AY97" s="488">
        <v>3.0</v>
      </c>
      <c r="AZ97" s="488">
        <v>9.0</v>
      </c>
      <c r="BA97" s="488">
        <v>10.0</v>
      </c>
      <c r="BB97" s="488">
        <v>8.0</v>
      </c>
      <c r="BC97" s="488">
        <v>3.0</v>
      </c>
      <c r="BD97" s="488">
        <v>13.0</v>
      </c>
      <c r="BE97" s="488">
        <v>10.0</v>
      </c>
      <c r="BF97" s="488">
        <v>7.0</v>
      </c>
      <c r="BG97" s="488">
        <v>1.0</v>
      </c>
      <c r="BH97" s="488">
        <v>0.0</v>
      </c>
      <c r="BI97" s="488">
        <v>14.0</v>
      </c>
      <c r="BJ97" s="488">
        <v>0.0</v>
      </c>
      <c r="BK97" s="488">
        <v>5.0</v>
      </c>
      <c r="BL97" s="488">
        <v>4.0</v>
      </c>
      <c r="BM97" s="488">
        <v>0.0</v>
      </c>
      <c r="BN97" s="488">
        <v>10.0</v>
      </c>
      <c r="BO97" s="488">
        <v>5.0</v>
      </c>
      <c r="BP97" s="488">
        <v>21.0</v>
      </c>
      <c r="BQ97" s="488">
        <v>6.0</v>
      </c>
      <c r="BR97" s="488">
        <v>14.0</v>
      </c>
      <c r="BS97" s="488">
        <v>18.0</v>
      </c>
      <c r="BT97" s="488">
        <v>8.0</v>
      </c>
      <c r="BU97" s="488">
        <v>29.0</v>
      </c>
      <c r="BV97" s="488">
        <v>13.0</v>
      </c>
      <c r="BW97" s="488">
        <v>9.0</v>
      </c>
      <c r="BX97" s="488">
        <v>6.0</v>
      </c>
      <c r="BY97" s="488">
        <v>19.0</v>
      </c>
      <c r="BZ97" s="488">
        <v>13.0</v>
      </c>
      <c r="CA97" s="488">
        <v>18.0</v>
      </c>
      <c r="CB97" s="488">
        <v>11.0</v>
      </c>
      <c r="CC97" s="488">
        <v>6.0</v>
      </c>
      <c r="CD97" s="488">
        <v>5.0</v>
      </c>
      <c r="CE97" s="488">
        <v>4.0</v>
      </c>
      <c r="CF97" s="488">
        <v>7.0</v>
      </c>
      <c r="CG97" s="488">
        <v>7.0</v>
      </c>
      <c r="CH97" s="488">
        <v>6.0</v>
      </c>
      <c r="CI97" s="488">
        <v>9.0</v>
      </c>
      <c r="CJ97" s="488">
        <v>2.0</v>
      </c>
      <c r="CK97" s="488">
        <v>7.0</v>
      </c>
      <c r="CL97" s="488">
        <v>5.0</v>
      </c>
      <c r="CM97" s="488">
        <v>3.0</v>
      </c>
      <c r="CN97" s="488">
        <v>7.0</v>
      </c>
      <c r="CO97" s="488">
        <v>10.0</v>
      </c>
      <c r="CP97" s="488">
        <v>3.0</v>
      </c>
      <c r="CQ97" s="488">
        <v>6.0</v>
      </c>
      <c r="CR97" s="488">
        <v>9.0</v>
      </c>
      <c r="CS97" s="488">
        <v>2.0</v>
      </c>
      <c r="CT97" s="488">
        <v>2.0</v>
      </c>
      <c r="CU97" s="488">
        <v>8.0</v>
      </c>
      <c r="CV97" s="488">
        <v>4.0</v>
      </c>
      <c r="CW97" s="488">
        <v>3.0</v>
      </c>
      <c r="CX97" s="488">
        <v>7.0</v>
      </c>
      <c r="CY97" s="488">
        <v>3.0</v>
      </c>
      <c r="CZ97" s="488">
        <v>5.0</v>
      </c>
      <c r="DA97" s="488">
        <v>2.0</v>
      </c>
      <c r="DB97" s="488">
        <v>6.0</v>
      </c>
      <c r="DC97" s="488">
        <v>8.0</v>
      </c>
      <c r="DD97" s="488">
        <v>6.0</v>
      </c>
      <c r="DE97" s="488">
        <v>4.0</v>
      </c>
      <c r="DF97" s="488">
        <v>1.0</v>
      </c>
      <c r="DG97" s="488">
        <v>1.0</v>
      </c>
      <c r="DH97" s="488">
        <v>10.0</v>
      </c>
      <c r="DI97" s="488">
        <v>0.0</v>
      </c>
      <c r="DJ97" s="488">
        <v>1.0</v>
      </c>
      <c r="DK97" s="488">
        <v>2.0</v>
      </c>
      <c r="DL97" s="488">
        <v>3.0</v>
      </c>
      <c r="DM97" s="488">
        <v>2.0</v>
      </c>
      <c r="DN97" s="488">
        <v>1.0</v>
      </c>
      <c r="DO97" s="488">
        <v>0.0</v>
      </c>
      <c r="DP97" s="488">
        <v>5.0</v>
      </c>
      <c r="DQ97" s="488">
        <v>2.0</v>
      </c>
      <c r="DR97" s="488">
        <v>2.0</v>
      </c>
      <c r="DS97" s="488">
        <v>2.0</v>
      </c>
      <c r="DT97" s="488">
        <v>3.0</v>
      </c>
      <c r="DU97" s="488">
        <v>11.0</v>
      </c>
      <c r="DV97" s="488">
        <v>4.0</v>
      </c>
      <c r="DW97" s="488">
        <v>6.0</v>
      </c>
      <c r="DX97" s="488">
        <v>1.0</v>
      </c>
      <c r="DY97" s="488">
        <v>5.0</v>
      </c>
      <c r="DZ97" s="488">
        <v>7.0</v>
      </c>
      <c r="EA97" s="488">
        <v>4.0</v>
      </c>
      <c r="EB97" s="488">
        <v>5.0</v>
      </c>
      <c r="EC97" s="488">
        <v>12.0</v>
      </c>
      <c r="ED97" s="488">
        <v>2.0</v>
      </c>
      <c r="EE97" s="488">
        <v>11.0</v>
      </c>
      <c r="EF97" s="488">
        <v>3.0</v>
      </c>
      <c r="EG97" s="488">
        <v>3.0</v>
      </c>
      <c r="EH97" s="488">
        <v>7.0</v>
      </c>
      <c r="EI97" s="488">
        <v>1.0</v>
      </c>
      <c r="EJ97" s="488">
        <v>4.0</v>
      </c>
      <c r="EK97" s="488">
        <v>9.0</v>
      </c>
      <c r="EL97" s="488">
        <v>4.0</v>
      </c>
      <c r="EM97" s="488">
        <v>4.0</v>
      </c>
      <c r="EN97" s="488">
        <v>4.0</v>
      </c>
      <c r="EO97" s="488">
        <v>0.0</v>
      </c>
      <c r="EP97" s="488">
        <v>4.0</v>
      </c>
      <c r="EQ97" s="488">
        <v>4.0</v>
      </c>
      <c r="ER97" s="488">
        <v>6.0</v>
      </c>
      <c r="ES97" s="488">
        <v>7.0</v>
      </c>
      <c r="ET97" s="488">
        <v>8.0</v>
      </c>
      <c r="EU97" s="488">
        <v>5.0</v>
      </c>
      <c r="EV97" s="488">
        <v>0.0</v>
      </c>
      <c r="EW97" s="488">
        <v>1.0</v>
      </c>
      <c r="EX97" s="488">
        <v>1.0</v>
      </c>
      <c r="EY97" s="488">
        <v>3.0</v>
      </c>
      <c r="EZ97" s="488">
        <v>6.0</v>
      </c>
      <c r="FA97" s="488">
        <v>5.0</v>
      </c>
      <c r="FB97" s="488">
        <v>3.0</v>
      </c>
      <c r="FC97" s="488">
        <v>2.0</v>
      </c>
      <c r="FD97" s="488">
        <v>1.0</v>
      </c>
      <c r="FE97" s="488">
        <v>8.0</v>
      </c>
      <c r="FF97" s="488">
        <v>4.0</v>
      </c>
      <c r="FG97" s="488">
        <v>7.0</v>
      </c>
      <c r="FH97" s="488">
        <v>17.0</v>
      </c>
      <c r="FI97" s="488">
        <v>8.0</v>
      </c>
      <c r="FJ97" s="488">
        <v>5.0</v>
      </c>
      <c r="FK97" s="488">
        <v>1.0</v>
      </c>
      <c r="FL97" s="488">
        <v>4.0</v>
      </c>
      <c r="FM97" s="488">
        <v>0.0</v>
      </c>
      <c r="FN97" s="488">
        <v>4.0</v>
      </c>
      <c r="FO97" s="488">
        <v>20.0</v>
      </c>
      <c r="FP97" s="488">
        <v>8.0</v>
      </c>
      <c r="FQ97" s="488">
        <v>9.0</v>
      </c>
      <c r="FR97" s="488">
        <v>5.0</v>
      </c>
      <c r="FS97" s="488">
        <v>6.0</v>
      </c>
      <c r="FT97" s="488">
        <v>17.0</v>
      </c>
      <c r="FU97" s="488">
        <v>14.0</v>
      </c>
      <c r="FV97" s="488">
        <v>12.0</v>
      </c>
      <c r="FW97" s="488">
        <v>35.0</v>
      </c>
      <c r="FX97" s="488">
        <v>26.0</v>
      </c>
      <c r="FY97" s="488">
        <v>21.0</v>
      </c>
      <c r="FZ97" s="488">
        <v>6.0</v>
      </c>
      <c r="GA97" s="488">
        <v>99.0</v>
      </c>
      <c r="GB97" s="488">
        <v>22.0</v>
      </c>
      <c r="GC97" s="488">
        <v>46.0</v>
      </c>
      <c r="GD97" s="488">
        <v>16.0</v>
      </c>
      <c r="GE97" s="488">
        <v>194.0</v>
      </c>
      <c r="GF97" s="488">
        <v>5.0</v>
      </c>
      <c r="GG97" s="488">
        <v>142.0</v>
      </c>
      <c r="GH97" s="488">
        <v>85.0</v>
      </c>
      <c r="GI97" s="488">
        <v>106.0</v>
      </c>
      <c r="GJ97" s="488">
        <v>70.0</v>
      </c>
      <c r="GK97" s="488">
        <v>63.0</v>
      </c>
      <c r="GL97" s="488">
        <v>275.0</v>
      </c>
      <c r="GM97" s="488">
        <v>20.0</v>
      </c>
      <c r="GN97" s="488">
        <v>22.0</v>
      </c>
      <c r="GO97" s="488">
        <v>22.0</v>
      </c>
      <c r="GP97" s="488">
        <v>0.0</v>
      </c>
      <c r="GQ97" s="488">
        <v>44.0</v>
      </c>
      <c r="GR97" s="488">
        <v>36.0</v>
      </c>
      <c r="GS97" s="488">
        <v>34.0</v>
      </c>
      <c r="GT97" s="488">
        <v>57.0</v>
      </c>
      <c r="GU97" s="488">
        <v>1.0</v>
      </c>
      <c r="GV97" s="488">
        <v>36.0</v>
      </c>
      <c r="GW97" s="488">
        <v>6.0</v>
      </c>
      <c r="GX97" s="488">
        <v>8.0</v>
      </c>
      <c r="GY97" s="488">
        <v>0.0</v>
      </c>
      <c r="GZ97" s="488">
        <v>0.0</v>
      </c>
      <c r="HA97" s="488">
        <v>225.0</v>
      </c>
      <c r="HB97" s="488">
        <v>29.0</v>
      </c>
      <c r="HC97" s="488">
        <v>66.0</v>
      </c>
      <c r="HD97" s="488">
        <v>67.0</v>
      </c>
      <c r="HE97" s="488">
        <v>335.0</v>
      </c>
      <c r="HF97" s="488">
        <v>111.0</v>
      </c>
      <c r="HG97" s="488">
        <v>83.0</v>
      </c>
      <c r="HH97" s="488">
        <v>7.0</v>
      </c>
      <c r="HI97" s="488">
        <v>38.0</v>
      </c>
      <c r="HJ97" s="488">
        <v>161.0</v>
      </c>
      <c r="HK97" s="488">
        <v>107.0</v>
      </c>
      <c r="HL97" s="488">
        <v>154.0</v>
      </c>
      <c r="HM97" s="488">
        <v>81.0</v>
      </c>
      <c r="HN97" s="488">
        <v>158.0</v>
      </c>
      <c r="HO97" s="488">
        <v>48.0</v>
      </c>
      <c r="HP97" s="488">
        <v>31.0</v>
      </c>
      <c r="HQ97" s="488">
        <v>101.0</v>
      </c>
      <c r="HR97" s="488">
        <v>0.0</v>
      </c>
      <c r="HS97" s="480">
        <f t="shared" si="42"/>
        <v>4148</v>
      </c>
      <c r="HT97" s="481"/>
      <c r="HU97" s="412"/>
      <c r="HV97" s="412"/>
      <c r="HW97" s="412"/>
      <c r="HX97" s="412"/>
      <c r="HY97" s="412"/>
      <c r="HZ97" s="412"/>
      <c r="IA97" s="412"/>
      <c r="IB97" s="412"/>
      <c r="IC97" s="412"/>
    </row>
    <row r="98">
      <c r="A98" s="501" t="s">
        <v>87</v>
      </c>
      <c r="B98" s="475">
        <v>0.0</v>
      </c>
      <c r="C98" s="475">
        <v>0.0</v>
      </c>
      <c r="D98" s="475">
        <v>0.0</v>
      </c>
      <c r="E98" s="475">
        <v>0.0</v>
      </c>
      <c r="F98" s="475">
        <v>0.0</v>
      </c>
      <c r="G98" s="475">
        <v>0.0</v>
      </c>
      <c r="H98" s="475">
        <v>0.0</v>
      </c>
      <c r="I98" s="475">
        <v>0.0</v>
      </c>
      <c r="J98" s="475">
        <v>0.0</v>
      </c>
      <c r="K98" s="475">
        <v>0.0</v>
      </c>
      <c r="L98" s="475">
        <v>0.0</v>
      </c>
      <c r="M98" s="475">
        <v>0.0</v>
      </c>
      <c r="N98" s="475">
        <v>0.0</v>
      </c>
      <c r="O98" s="475">
        <v>0.0</v>
      </c>
      <c r="P98" s="475">
        <v>0.0</v>
      </c>
      <c r="Q98" s="475">
        <v>0.0</v>
      </c>
      <c r="R98" s="475">
        <v>0.0</v>
      </c>
      <c r="S98" s="475">
        <v>0.0</v>
      </c>
      <c r="T98" s="475">
        <v>0.0</v>
      </c>
      <c r="U98" s="475">
        <v>0.0</v>
      </c>
      <c r="V98" s="475">
        <v>0.0</v>
      </c>
      <c r="W98" s="475">
        <v>0.0</v>
      </c>
      <c r="X98" s="475">
        <v>0.0</v>
      </c>
      <c r="Y98" s="475">
        <v>0.0</v>
      </c>
      <c r="Z98" s="475">
        <v>0.0</v>
      </c>
      <c r="AA98" s="475">
        <v>0.0</v>
      </c>
      <c r="AB98" s="475">
        <v>0.0</v>
      </c>
      <c r="AC98" s="475">
        <v>0.0</v>
      </c>
      <c r="AD98" s="475">
        <v>0.0</v>
      </c>
      <c r="AE98" s="475">
        <v>0.0</v>
      </c>
      <c r="AF98" s="475">
        <v>0.0</v>
      </c>
      <c r="AG98" s="475">
        <v>0.0</v>
      </c>
      <c r="AH98" s="475">
        <v>0.0</v>
      </c>
      <c r="AI98" s="475">
        <v>0.0</v>
      </c>
      <c r="AJ98" s="475">
        <v>0.0</v>
      </c>
      <c r="AK98" s="500">
        <v>1.0</v>
      </c>
      <c r="AL98" s="488">
        <v>0.0</v>
      </c>
      <c r="AM98" s="475">
        <v>3.0</v>
      </c>
      <c r="AN98" s="475">
        <v>11.0</v>
      </c>
      <c r="AO98" s="488">
        <v>0.0</v>
      </c>
      <c r="AP98" s="488">
        <v>0.0</v>
      </c>
      <c r="AQ98" s="488">
        <v>14.0</v>
      </c>
      <c r="AR98" s="488">
        <v>0.0</v>
      </c>
      <c r="AS98" s="488">
        <v>9.0</v>
      </c>
      <c r="AT98" s="488">
        <v>2.0</v>
      </c>
      <c r="AU98" s="488">
        <v>0.0</v>
      </c>
      <c r="AV98" s="488">
        <v>0.0</v>
      </c>
      <c r="AW98" s="488">
        <v>14.0</v>
      </c>
      <c r="AX98" s="488">
        <v>46.0</v>
      </c>
      <c r="AY98" s="488">
        <v>2.0</v>
      </c>
      <c r="AZ98" s="488">
        <v>22.0</v>
      </c>
      <c r="BA98" s="488">
        <v>8.0</v>
      </c>
      <c r="BB98" s="488">
        <v>0.0</v>
      </c>
      <c r="BC98" s="488">
        <v>5.0</v>
      </c>
      <c r="BD98" s="488">
        <v>9.0</v>
      </c>
      <c r="BE98" s="488">
        <v>24.0</v>
      </c>
      <c r="BF98" s="488">
        <v>28.0</v>
      </c>
      <c r="BG98" s="488">
        <v>25.0</v>
      </c>
      <c r="BH98" s="488">
        <v>20.0</v>
      </c>
      <c r="BI98" s="488">
        <v>14.0</v>
      </c>
      <c r="BJ98" s="488">
        <v>15.0</v>
      </c>
      <c r="BK98" s="488">
        <v>14.0</v>
      </c>
      <c r="BL98" s="488">
        <v>69.0</v>
      </c>
      <c r="BM98" s="488">
        <v>83.0</v>
      </c>
      <c r="BN98" s="488">
        <v>35.0</v>
      </c>
      <c r="BO98" s="488">
        <v>13.0</v>
      </c>
      <c r="BP98" s="488">
        <v>30.0</v>
      </c>
      <c r="BQ98" s="488">
        <v>31.0</v>
      </c>
      <c r="BR98" s="488">
        <v>29.0</v>
      </c>
      <c r="BS98" s="488">
        <v>99.0</v>
      </c>
      <c r="BT98" s="488">
        <v>41.0</v>
      </c>
      <c r="BU98" s="488">
        <v>18.0</v>
      </c>
      <c r="BV98" s="488">
        <v>25.0</v>
      </c>
      <c r="BW98" s="488">
        <v>125.0</v>
      </c>
      <c r="BX98" s="488">
        <v>0.0</v>
      </c>
      <c r="BY98" s="488">
        <v>80.0</v>
      </c>
      <c r="BZ98" s="488">
        <v>52.0</v>
      </c>
      <c r="CA98" s="488">
        <v>37.0</v>
      </c>
      <c r="CB98" s="488">
        <v>10.0</v>
      </c>
      <c r="CC98" s="488">
        <v>47.0</v>
      </c>
      <c r="CD98" s="488">
        <v>0.0</v>
      </c>
      <c r="CE98" s="488">
        <v>27.0</v>
      </c>
      <c r="CF98" s="488">
        <v>104.0</v>
      </c>
      <c r="CG98" s="488">
        <v>35.0</v>
      </c>
      <c r="CH98" s="488">
        <v>11.0</v>
      </c>
      <c r="CI98" s="488">
        <v>75.0</v>
      </c>
      <c r="CJ98" s="488">
        <v>77.0</v>
      </c>
      <c r="CK98" s="488">
        <v>17.0</v>
      </c>
      <c r="CL98" s="488">
        <v>4.0</v>
      </c>
      <c r="CM98" s="488">
        <v>0.0</v>
      </c>
      <c r="CN98" s="488">
        <v>88.0</v>
      </c>
      <c r="CO98" s="488">
        <v>41.0</v>
      </c>
      <c r="CP98" s="488">
        <v>32.0</v>
      </c>
      <c r="CQ98" s="488">
        <v>72.0</v>
      </c>
      <c r="CR98" s="488">
        <v>13.0</v>
      </c>
      <c r="CS98" s="488">
        <v>0.0</v>
      </c>
      <c r="CT98" s="488">
        <v>26.0</v>
      </c>
      <c r="CU98" s="488">
        <v>78.0</v>
      </c>
      <c r="CV98" s="488">
        <v>36.0</v>
      </c>
      <c r="CW98" s="488">
        <v>22.0</v>
      </c>
      <c r="CX98" s="488">
        <v>3.0</v>
      </c>
      <c r="CY98" s="488">
        <v>36.0</v>
      </c>
      <c r="CZ98" s="488">
        <v>8.0</v>
      </c>
      <c r="DA98" s="488">
        <v>3.0</v>
      </c>
      <c r="DB98" s="488">
        <v>0.0</v>
      </c>
      <c r="DC98" s="488">
        <v>113.0</v>
      </c>
      <c r="DD98" s="488">
        <v>29.0</v>
      </c>
      <c r="DE98" s="488">
        <v>35.0</v>
      </c>
      <c r="DF98" s="488">
        <v>34.0</v>
      </c>
      <c r="DG98" s="488">
        <v>0.0</v>
      </c>
      <c r="DH98" s="488">
        <v>11.0</v>
      </c>
      <c r="DI98" s="488">
        <v>0.0</v>
      </c>
      <c r="DJ98" s="488">
        <v>61.0</v>
      </c>
      <c r="DK98" s="488">
        <v>0.0</v>
      </c>
      <c r="DL98" s="488">
        <v>34.0</v>
      </c>
      <c r="DM98" s="488">
        <v>20.0</v>
      </c>
      <c r="DN98" s="488">
        <v>0.0</v>
      </c>
      <c r="DO98" s="488">
        <v>36.0</v>
      </c>
      <c r="DP98" s="488">
        <v>26.0</v>
      </c>
      <c r="DQ98" s="488">
        <v>36.0</v>
      </c>
      <c r="DR98" s="488">
        <v>0.0</v>
      </c>
      <c r="DS98" s="488">
        <v>28.0</v>
      </c>
      <c r="DT98" s="488">
        <v>9.0</v>
      </c>
      <c r="DU98" s="488">
        <v>0.0</v>
      </c>
      <c r="DV98" s="488">
        <v>5.0</v>
      </c>
      <c r="DW98" s="488">
        <v>0.0</v>
      </c>
      <c r="DX98" s="488">
        <v>31.0</v>
      </c>
      <c r="DY98" s="488">
        <v>0.0</v>
      </c>
      <c r="DZ98" s="488">
        <v>0.0</v>
      </c>
      <c r="EA98" s="488">
        <v>0.0</v>
      </c>
      <c r="EB98" s="488">
        <v>0.0</v>
      </c>
      <c r="EC98" s="488">
        <v>26.0</v>
      </c>
      <c r="ED98" s="488">
        <v>21.0</v>
      </c>
      <c r="EE98" s="488">
        <v>18.0</v>
      </c>
      <c r="EF98" s="488">
        <v>0.0</v>
      </c>
      <c r="EG98" s="488">
        <v>14.0</v>
      </c>
      <c r="EH98" s="488">
        <v>0.0</v>
      </c>
      <c r="EI98" s="488">
        <v>0.0</v>
      </c>
      <c r="EJ98" s="488">
        <v>8.0</v>
      </c>
      <c r="EK98" s="488">
        <v>0.0</v>
      </c>
      <c r="EL98" s="488">
        <v>10.0</v>
      </c>
      <c r="EM98" s="488">
        <v>0.0</v>
      </c>
      <c r="EN98" s="488">
        <v>0.0</v>
      </c>
      <c r="EO98" s="488">
        <v>0.0</v>
      </c>
      <c r="EP98" s="488">
        <v>0.0</v>
      </c>
      <c r="EQ98" s="488">
        <v>13.0</v>
      </c>
      <c r="ER98" s="488">
        <v>0.0</v>
      </c>
      <c r="ES98" s="488">
        <v>7.0</v>
      </c>
      <c r="ET98" s="488">
        <v>0.0</v>
      </c>
      <c r="EU98" s="488">
        <v>28.0</v>
      </c>
      <c r="EV98" s="488">
        <v>0.0</v>
      </c>
      <c r="EW98" s="488">
        <v>0.0</v>
      </c>
      <c r="EX98" s="488">
        <v>11.0</v>
      </c>
      <c r="EY98" s="488">
        <v>12.0</v>
      </c>
      <c r="EZ98" s="488">
        <v>3.0</v>
      </c>
      <c r="FA98" s="488">
        <v>4.0</v>
      </c>
      <c r="FB98" s="488">
        <v>13.0</v>
      </c>
      <c r="FC98" s="488">
        <v>0.0</v>
      </c>
      <c r="FD98" s="488">
        <v>0.0</v>
      </c>
      <c r="FE98" s="488">
        <v>4.0</v>
      </c>
      <c r="FF98" s="488">
        <v>22.0</v>
      </c>
      <c r="FG98" s="488">
        <v>22.0</v>
      </c>
      <c r="FH98" s="488">
        <v>6.0</v>
      </c>
      <c r="FI98" s="488">
        <v>11.0</v>
      </c>
      <c r="FJ98" s="488">
        <v>0.0</v>
      </c>
      <c r="FK98" s="488">
        <v>0.0</v>
      </c>
      <c r="FL98" s="488">
        <v>20.0</v>
      </c>
      <c r="FM98" s="488">
        <v>31.0</v>
      </c>
      <c r="FN98" s="488">
        <v>62.0</v>
      </c>
      <c r="FO98" s="488">
        <v>0.0</v>
      </c>
      <c r="FP98" s="488">
        <v>10.0</v>
      </c>
      <c r="FQ98" s="488">
        <v>13.0</v>
      </c>
      <c r="FR98" s="488">
        <v>18.0</v>
      </c>
      <c r="FS98" s="488">
        <v>11.0</v>
      </c>
      <c r="FT98" s="488">
        <v>24.0</v>
      </c>
      <c r="FU98" s="488">
        <v>14.0</v>
      </c>
      <c r="FV98" s="488">
        <v>31.0</v>
      </c>
      <c r="FW98" s="488">
        <v>20.0</v>
      </c>
      <c r="FX98" s="488">
        <v>14.0</v>
      </c>
      <c r="FY98" s="488">
        <v>0.0</v>
      </c>
      <c r="FZ98" s="488">
        <v>13.0</v>
      </c>
      <c r="GA98" s="488">
        <v>17.0</v>
      </c>
      <c r="GB98" s="488">
        <v>21.0</v>
      </c>
      <c r="GC98" s="488">
        <v>76.0</v>
      </c>
      <c r="GD98" s="488">
        <v>116.0</v>
      </c>
      <c r="GE98" s="488">
        <v>0.0</v>
      </c>
      <c r="GF98" s="488">
        <v>11.0</v>
      </c>
      <c r="GG98" s="488">
        <v>130.0</v>
      </c>
      <c r="GH98" s="488">
        <v>56.0</v>
      </c>
      <c r="GI98" s="488">
        <v>105.0</v>
      </c>
      <c r="GJ98" s="488">
        <v>0.0</v>
      </c>
      <c r="GK98" s="488">
        <v>38.0</v>
      </c>
      <c r="GL98" s="488">
        <v>13.0</v>
      </c>
      <c r="GM98" s="488">
        <v>19.0</v>
      </c>
      <c r="GN98" s="488">
        <v>20.0</v>
      </c>
      <c r="GO98" s="488">
        <v>22.0</v>
      </c>
      <c r="GP98" s="488">
        <v>16.0</v>
      </c>
      <c r="GQ98" s="488">
        <v>12.0</v>
      </c>
      <c r="GR98" s="488">
        <v>10.0</v>
      </c>
      <c r="GS98" s="488">
        <v>0.0</v>
      </c>
      <c r="GT98" s="488">
        <v>0.0</v>
      </c>
      <c r="GU98" s="488">
        <v>76.0</v>
      </c>
      <c r="GV98" s="488">
        <v>0.0</v>
      </c>
      <c r="GW98" s="488">
        <v>149.0</v>
      </c>
      <c r="GX98" s="488">
        <v>34.0</v>
      </c>
      <c r="GY98" s="488">
        <v>13.0</v>
      </c>
      <c r="GZ98" s="488">
        <v>14.0</v>
      </c>
      <c r="HA98" s="488">
        <v>8.0</v>
      </c>
      <c r="HB98" s="488">
        <v>77.0</v>
      </c>
      <c r="HC98" s="488">
        <v>74.0</v>
      </c>
      <c r="HD98" s="488">
        <v>25.0</v>
      </c>
      <c r="HE98" s="488">
        <v>25.0</v>
      </c>
      <c r="HF98" s="488">
        <v>28.0</v>
      </c>
      <c r="HG98" s="488">
        <v>0.0</v>
      </c>
      <c r="HH98" s="488">
        <v>0.0</v>
      </c>
      <c r="HI98" s="488">
        <v>55.0</v>
      </c>
      <c r="HJ98" s="488">
        <v>49.0</v>
      </c>
      <c r="HK98" s="488">
        <v>38.0</v>
      </c>
      <c r="HL98" s="488">
        <v>0.0</v>
      </c>
      <c r="HM98" s="488">
        <v>82.0</v>
      </c>
      <c r="HN98" s="488">
        <v>0.0</v>
      </c>
      <c r="HO98" s="488">
        <v>0.0</v>
      </c>
      <c r="HP98" s="488">
        <v>113.0</v>
      </c>
      <c r="HQ98" s="488">
        <v>0.0</v>
      </c>
      <c r="HR98" s="488">
        <v>0.0</v>
      </c>
      <c r="HS98" s="480">
        <f t="shared" si="42"/>
        <v>4502</v>
      </c>
      <c r="HT98" s="481"/>
      <c r="HU98" s="412"/>
      <c r="HV98" s="412"/>
      <c r="HW98" s="412"/>
      <c r="HX98" s="412"/>
      <c r="HY98" s="412"/>
      <c r="HZ98" s="412"/>
      <c r="IA98" s="412"/>
      <c r="IB98" s="412"/>
      <c r="IC98" s="412"/>
    </row>
    <row r="99">
      <c r="A99" s="501" t="s">
        <v>88</v>
      </c>
      <c r="B99" s="475">
        <v>0.0</v>
      </c>
      <c r="C99" s="475">
        <v>0.0</v>
      </c>
      <c r="D99" s="475">
        <v>0.0</v>
      </c>
      <c r="E99" s="475">
        <v>0.0</v>
      </c>
      <c r="F99" s="475">
        <v>0.0</v>
      </c>
      <c r="G99" s="475">
        <v>0.0</v>
      </c>
      <c r="H99" s="475">
        <v>0.0</v>
      </c>
      <c r="I99" s="475">
        <v>0.0</v>
      </c>
      <c r="J99" s="475">
        <v>0.0</v>
      </c>
      <c r="K99" s="475">
        <v>0.0</v>
      </c>
      <c r="L99" s="475">
        <v>0.0</v>
      </c>
      <c r="M99" s="475">
        <v>0.0</v>
      </c>
      <c r="N99" s="475">
        <v>0.0</v>
      </c>
      <c r="O99" s="475">
        <v>0.0</v>
      </c>
      <c r="P99" s="475">
        <v>0.0</v>
      </c>
      <c r="Q99" s="475">
        <v>0.0</v>
      </c>
      <c r="R99" s="475">
        <v>0.0</v>
      </c>
      <c r="S99" s="475">
        <v>0.0</v>
      </c>
      <c r="T99" s="475">
        <v>0.0</v>
      </c>
      <c r="U99" s="475">
        <v>0.0</v>
      </c>
      <c r="V99" s="475">
        <v>0.0</v>
      </c>
      <c r="W99" s="475">
        <v>0.0</v>
      </c>
      <c r="X99" s="475">
        <v>0.0</v>
      </c>
      <c r="Y99" s="475">
        <v>0.0</v>
      </c>
      <c r="Z99" s="475">
        <v>0.0</v>
      </c>
      <c r="AA99" s="475">
        <v>0.0</v>
      </c>
      <c r="AB99" s="475">
        <v>0.0</v>
      </c>
      <c r="AC99" s="475">
        <v>0.0</v>
      </c>
      <c r="AD99" s="475">
        <v>0.0</v>
      </c>
      <c r="AE99" s="475">
        <v>0.0</v>
      </c>
      <c r="AF99" s="475">
        <v>0.0</v>
      </c>
      <c r="AG99" s="475">
        <v>0.0</v>
      </c>
      <c r="AH99" s="500">
        <v>9.0</v>
      </c>
      <c r="AI99" s="488">
        <v>0.0</v>
      </c>
      <c r="AJ99" s="475">
        <v>1.0</v>
      </c>
      <c r="AK99" s="488">
        <v>0.0</v>
      </c>
      <c r="AL99" s="488">
        <v>0.0</v>
      </c>
      <c r="AM99" s="475">
        <v>3.0</v>
      </c>
      <c r="AN99" s="475">
        <v>1.0</v>
      </c>
      <c r="AO99" s="475">
        <v>4.0</v>
      </c>
      <c r="AP99" s="475">
        <v>12.0</v>
      </c>
      <c r="AQ99" s="475">
        <v>10.0</v>
      </c>
      <c r="AR99" s="488">
        <v>9.0</v>
      </c>
      <c r="AS99" s="488">
        <v>0.0</v>
      </c>
      <c r="AT99" s="488">
        <v>14.0</v>
      </c>
      <c r="AU99" s="488">
        <v>3.0</v>
      </c>
      <c r="AV99" s="488">
        <v>15.0</v>
      </c>
      <c r="AW99" s="488">
        <v>9.0</v>
      </c>
      <c r="AX99" s="488">
        <v>14.0</v>
      </c>
      <c r="AY99" s="488">
        <v>24.0</v>
      </c>
      <c r="AZ99" s="488">
        <v>22.0</v>
      </c>
      <c r="BA99" s="488">
        <v>10.0</v>
      </c>
      <c r="BB99" s="488">
        <v>1.0</v>
      </c>
      <c r="BC99" s="488">
        <v>12.0</v>
      </c>
      <c r="BD99" s="488">
        <v>7.0</v>
      </c>
      <c r="BE99" s="488">
        <v>12.0</v>
      </c>
      <c r="BF99" s="488">
        <v>7.0</v>
      </c>
      <c r="BG99" s="488">
        <v>6.0</v>
      </c>
      <c r="BH99" s="488">
        <v>2.0</v>
      </c>
      <c r="BI99" s="488">
        <v>0.0</v>
      </c>
      <c r="BJ99" s="488">
        <v>15.0</v>
      </c>
      <c r="BK99" s="488">
        <v>4.0</v>
      </c>
      <c r="BL99" s="488">
        <v>0.0</v>
      </c>
      <c r="BM99" s="488">
        <v>15.0</v>
      </c>
      <c r="BN99" s="488">
        <v>2.0</v>
      </c>
      <c r="BO99" s="488">
        <v>4.0</v>
      </c>
      <c r="BP99" s="488">
        <v>2.0</v>
      </c>
      <c r="BQ99" s="488">
        <v>3.0</v>
      </c>
      <c r="BR99" s="488">
        <v>6.0</v>
      </c>
      <c r="BS99" s="488">
        <v>6.0</v>
      </c>
      <c r="BT99" s="488">
        <v>2.0</v>
      </c>
      <c r="BU99" s="488">
        <v>7.0</v>
      </c>
      <c r="BV99" s="488">
        <v>5.0</v>
      </c>
      <c r="BW99" s="488">
        <v>8.0</v>
      </c>
      <c r="BX99" s="488">
        <v>6.0</v>
      </c>
      <c r="BY99" s="488">
        <v>9.0</v>
      </c>
      <c r="BZ99" s="488">
        <v>9.0</v>
      </c>
      <c r="CA99" s="488">
        <v>3.0</v>
      </c>
      <c r="CB99" s="488">
        <v>3.0</v>
      </c>
      <c r="CC99" s="488">
        <v>2.0</v>
      </c>
      <c r="CD99" s="488">
        <v>1.0</v>
      </c>
      <c r="CE99" s="488">
        <v>0.0</v>
      </c>
      <c r="CF99" s="488">
        <v>1.0</v>
      </c>
      <c r="CG99" s="488">
        <v>2.0</v>
      </c>
      <c r="CH99" s="488">
        <v>4.0</v>
      </c>
      <c r="CI99" s="488">
        <v>1.0</v>
      </c>
      <c r="CJ99" s="488">
        <v>1.0</v>
      </c>
      <c r="CK99" s="488">
        <v>3.0</v>
      </c>
      <c r="CL99" s="488">
        <v>0.0</v>
      </c>
      <c r="CM99" s="488">
        <v>1.0</v>
      </c>
      <c r="CN99" s="488">
        <v>1.0</v>
      </c>
      <c r="CO99" s="488">
        <v>1.0</v>
      </c>
      <c r="CP99" s="488">
        <v>0.0</v>
      </c>
      <c r="CQ99" s="488">
        <v>0.0</v>
      </c>
      <c r="CR99" s="488">
        <v>1.0</v>
      </c>
      <c r="CS99" s="488">
        <v>1.0</v>
      </c>
      <c r="CT99" s="488">
        <v>1.0</v>
      </c>
      <c r="CU99" s="488">
        <v>2.0</v>
      </c>
      <c r="CV99" s="488">
        <v>0.0</v>
      </c>
      <c r="CW99" s="488">
        <v>0.0</v>
      </c>
      <c r="CX99" s="488">
        <v>1.0</v>
      </c>
      <c r="CY99" s="488">
        <v>2.0</v>
      </c>
      <c r="CZ99" s="488">
        <v>1.0</v>
      </c>
      <c r="DA99" s="488">
        <v>0.0</v>
      </c>
      <c r="DB99" s="488">
        <v>2.0</v>
      </c>
      <c r="DC99" s="488">
        <v>0.0</v>
      </c>
      <c r="DD99" s="488">
        <v>0.0</v>
      </c>
      <c r="DE99" s="488">
        <v>0.0</v>
      </c>
      <c r="DF99" s="488">
        <v>0.0</v>
      </c>
      <c r="DG99" s="488">
        <v>4.0</v>
      </c>
      <c r="DH99" s="488">
        <v>1.0</v>
      </c>
      <c r="DI99" s="488">
        <v>0.0</v>
      </c>
      <c r="DJ99" s="488">
        <v>2.0</v>
      </c>
      <c r="DK99" s="488">
        <v>0.0</v>
      </c>
      <c r="DL99" s="488">
        <v>6.0</v>
      </c>
      <c r="DM99" s="488">
        <v>5.0</v>
      </c>
      <c r="DN99" s="488">
        <v>1.0</v>
      </c>
      <c r="DO99" s="488">
        <v>4.0</v>
      </c>
      <c r="DP99" s="488">
        <v>10.0</v>
      </c>
      <c r="DQ99" s="488">
        <v>4.0</v>
      </c>
      <c r="DR99" s="488">
        <v>11.0</v>
      </c>
      <c r="DS99" s="488">
        <v>10.0</v>
      </c>
      <c r="DT99" s="488">
        <v>9.0</v>
      </c>
      <c r="DU99" s="488">
        <v>1.0</v>
      </c>
      <c r="DV99" s="488">
        <v>4.0</v>
      </c>
      <c r="DW99" s="488">
        <v>14.0</v>
      </c>
      <c r="DX99" s="488">
        <v>9.0</v>
      </c>
      <c r="DY99" s="488">
        <v>3.0</v>
      </c>
      <c r="DZ99" s="488">
        <v>6.0</v>
      </c>
      <c r="EA99" s="488">
        <v>11.0</v>
      </c>
      <c r="EB99" s="488">
        <v>8.0</v>
      </c>
      <c r="EC99" s="488">
        <v>12.0</v>
      </c>
      <c r="ED99" s="488">
        <v>15.0</v>
      </c>
      <c r="EE99" s="488">
        <v>6.0</v>
      </c>
      <c r="EF99" s="488">
        <v>14.0</v>
      </c>
      <c r="EG99" s="488">
        <v>20.0</v>
      </c>
      <c r="EH99" s="488">
        <v>10.0</v>
      </c>
      <c r="EI99" s="488">
        <v>21.0</v>
      </c>
      <c r="EJ99" s="488">
        <v>21.0</v>
      </c>
      <c r="EK99" s="488">
        <v>19.0</v>
      </c>
      <c r="EL99" s="488">
        <v>21.0</v>
      </c>
      <c r="EM99" s="488">
        <v>20.0</v>
      </c>
      <c r="EN99" s="488">
        <v>26.0</v>
      </c>
      <c r="EO99" s="488">
        <v>14.0</v>
      </c>
      <c r="EP99" s="488">
        <v>24.0</v>
      </c>
      <c r="EQ99" s="488">
        <v>18.0</v>
      </c>
      <c r="ER99" s="488">
        <v>19.0</v>
      </c>
      <c r="ES99" s="488">
        <v>15.0</v>
      </c>
      <c r="ET99" s="488">
        <v>10.0</v>
      </c>
      <c r="EU99" s="488">
        <v>15.0</v>
      </c>
      <c r="EV99" s="488">
        <v>11.0</v>
      </c>
      <c r="EW99" s="488">
        <v>6.0</v>
      </c>
      <c r="EX99" s="488">
        <v>3.0</v>
      </c>
      <c r="EY99" s="488">
        <v>11.0</v>
      </c>
      <c r="EZ99" s="488">
        <v>6.0</v>
      </c>
      <c r="FA99" s="488">
        <v>3.0</v>
      </c>
      <c r="FB99" s="488">
        <v>18.0</v>
      </c>
      <c r="FC99" s="488">
        <v>16.0</v>
      </c>
      <c r="FD99" s="488">
        <v>3.0</v>
      </c>
      <c r="FE99" s="488">
        <v>25.0</v>
      </c>
      <c r="FF99" s="488">
        <v>34.0</v>
      </c>
      <c r="FG99" s="488">
        <v>23.0</v>
      </c>
      <c r="FH99" s="488">
        <v>25.0</v>
      </c>
      <c r="FI99" s="488">
        <v>29.0</v>
      </c>
      <c r="FJ99" s="488">
        <v>55.0</v>
      </c>
      <c r="FK99" s="488">
        <v>43.0</v>
      </c>
      <c r="FL99" s="488">
        <v>14.0</v>
      </c>
      <c r="FM99" s="488">
        <v>16.0</v>
      </c>
      <c r="FN99" s="488">
        <v>13.0</v>
      </c>
      <c r="FO99" s="488">
        <v>13.0</v>
      </c>
      <c r="FP99" s="488">
        <v>29.0</v>
      </c>
      <c r="FQ99" s="488">
        <v>27.0</v>
      </c>
      <c r="FR99" s="488">
        <v>11.0</v>
      </c>
      <c r="FS99" s="488">
        <v>8.0</v>
      </c>
      <c r="FT99" s="488">
        <v>21.0</v>
      </c>
      <c r="FU99" s="488">
        <v>12.0</v>
      </c>
      <c r="FV99" s="488">
        <v>19.0</v>
      </c>
      <c r="FW99" s="488">
        <v>22.0</v>
      </c>
      <c r="FX99" s="488">
        <v>24.0</v>
      </c>
      <c r="FY99" s="488">
        <v>20.0</v>
      </c>
      <c r="FZ99" s="488">
        <v>33.0</v>
      </c>
      <c r="GA99" s="488">
        <v>46.0</v>
      </c>
      <c r="GB99" s="488">
        <v>22.0</v>
      </c>
      <c r="GC99" s="488">
        <v>39.0</v>
      </c>
      <c r="GD99" s="488">
        <v>103.0</v>
      </c>
      <c r="GE99" s="488">
        <v>200.0</v>
      </c>
      <c r="GF99" s="488">
        <v>96.0</v>
      </c>
      <c r="GG99" s="488">
        <v>51.0</v>
      </c>
      <c r="GH99" s="488">
        <v>59.0</v>
      </c>
      <c r="GI99" s="488">
        <v>87.0</v>
      </c>
      <c r="GJ99" s="488">
        <v>40.0</v>
      </c>
      <c r="GK99" s="488">
        <v>17.0</v>
      </c>
      <c r="GL99" s="488">
        <v>41.0</v>
      </c>
      <c r="GM99" s="488">
        <v>60.0</v>
      </c>
      <c r="GN99" s="488">
        <v>37.0</v>
      </c>
      <c r="GO99" s="488">
        <v>53.0</v>
      </c>
      <c r="GP99" s="488">
        <v>45.0</v>
      </c>
      <c r="GQ99" s="488">
        <v>49.0</v>
      </c>
      <c r="GR99" s="488">
        <v>30.0</v>
      </c>
      <c r="GS99" s="488">
        <v>42.0</v>
      </c>
      <c r="GT99" s="488">
        <v>21.0</v>
      </c>
      <c r="GU99" s="488">
        <v>27.0</v>
      </c>
      <c r="GV99" s="488">
        <v>21.0</v>
      </c>
      <c r="GW99" s="488">
        <v>31.0</v>
      </c>
      <c r="GX99" s="488">
        <v>25.0</v>
      </c>
      <c r="GY99" s="488">
        <v>35.0</v>
      </c>
      <c r="GZ99" s="488">
        <v>21.0</v>
      </c>
      <c r="HA99" s="488">
        <v>51.0</v>
      </c>
      <c r="HB99" s="488">
        <v>31.0</v>
      </c>
      <c r="HC99" s="488">
        <v>58.0</v>
      </c>
      <c r="HD99" s="488">
        <v>53.0</v>
      </c>
      <c r="HE99" s="488">
        <v>43.0</v>
      </c>
      <c r="HF99" s="488">
        <v>29.0</v>
      </c>
      <c r="HG99" s="488">
        <v>22.0</v>
      </c>
      <c r="HH99" s="488">
        <v>61.0</v>
      </c>
      <c r="HI99" s="488">
        <v>10.0</v>
      </c>
      <c r="HJ99" s="488">
        <v>54.0</v>
      </c>
      <c r="HK99" s="488">
        <v>66.0</v>
      </c>
      <c r="HL99" s="488">
        <v>56.0</v>
      </c>
      <c r="HM99" s="488">
        <v>50.0</v>
      </c>
      <c r="HN99" s="488">
        <v>66.0</v>
      </c>
      <c r="HO99" s="488">
        <v>94.0</v>
      </c>
      <c r="HP99" s="488">
        <v>35.0</v>
      </c>
      <c r="HQ99" s="488">
        <v>82.0</v>
      </c>
      <c r="HR99" s="488">
        <v>0.0</v>
      </c>
      <c r="HS99" s="480">
        <f t="shared" si="42"/>
        <v>3540</v>
      </c>
      <c r="HT99" s="481"/>
      <c r="HU99" s="412"/>
      <c r="HV99" s="412"/>
      <c r="HW99" s="412"/>
      <c r="HX99" s="412"/>
      <c r="HY99" s="412"/>
      <c r="HZ99" s="412"/>
      <c r="IA99" s="412"/>
      <c r="IB99" s="412"/>
      <c r="IC99" s="412"/>
    </row>
    <row r="100">
      <c r="A100" s="499" t="s">
        <v>89</v>
      </c>
      <c r="B100" s="475">
        <v>0.0</v>
      </c>
      <c r="C100" s="475">
        <v>0.0</v>
      </c>
      <c r="D100" s="475">
        <v>0.0</v>
      </c>
      <c r="E100" s="475">
        <v>0.0</v>
      </c>
      <c r="F100" s="475">
        <v>0.0</v>
      </c>
      <c r="G100" s="475">
        <v>0.0</v>
      </c>
      <c r="H100" s="475">
        <v>0.0</v>
      </c>
      <c r="I100" s="475">
        <v>0.0</v>
      </c>
      <c r="J100" s="475">
        <v>0.0</v>
      </c>
      <c r="K100" s="475">
        <v>0.0</v>
      </c>
      <c r="L100" s="475">
        <v>0.0</v>
      </c>
      <c r="M100" s="475">
        <v>0.0</v>
      </c>
      <c r="N100" s="475">
        <v>0.0</v>
      </c>
      <c r="O100" s="475">
        <v>0.0</v>
      </c>
      <c r="P100" s="475">
        <v>0.0</v>
      </c>
      <c r="Q100" s="475">
        <v>0.0</v>
      </c>
      <c r="R100" s="475">
        <v>0.0</v>
      </c>
      <c r="S100" s="475">
        <v>0.0</v>
      </c>
      <c r="T100" s="475">
        <v>0.0</v>
      </c>
      <c r="U100" s="475">
        <v>0.0</v>
      </c>
      <c r="V100" s="475">
        <v>0.0</v>
      </c>
      <c r="W100" s="475">
        <v>0.0</v>
      </c>
      <c r="X100" s="475">
        <v>0.0</v>
      </c>
      <c r="Y100" s="475">
        <v>0.0</v>
      </c>
      <c r="Z100" s="475">
        <v>0.0</v>
      </c>
      <c r="AA100" s="475">
        <v>0.0</v>
      </c>
      <c r="AB100" s="475">
        <v>0.0</v>
      </c>
      <c r="AC100" s="475">
        <v>0.0</v>
      </c>
      <c r="AD100" s="475">
        <v>0.0</v>
      </c>
      <c r="AE100" s="475">
        <v>0.0</v>
      </c>
      <c r="AF100" s="475">
        <v>0.0</v>
      </c>
      <c r="AG100" s="475">
        <v>0.0</v>
      </c>
      <c r="AH100" s="475">
        <v>0.0</v>
      </c>
      <c r="AI100" s="475">
        <v>0.0</v>
      </c>
      <c r="AJ100" s="475">
        <v>0.0</v>
      </c>
      <c r="AK100" s="500">
        <v>5.0</v>
      </c>
      <c r="AL100" s="475">
        <v>6.0</v>
      </c>
      <c r="AM100" s="475">
        <v>1.0</v>
      </c>
      <c r="AN100" s="475">
        <v>4.0</v>
      </c>
      <c r="AO100" s="488">
        <v>0.0</v>
      </c>
      <c r="AP100" s="488">
        <v>0.0</v>
      </c>
      <c r="AQ100" s="488">
        <v>4.0</v>
      </c>
      <c r="AR100" s="488">
        <v>1.0</v>
      </c>
      <c r="AS100" s="488">
        <v>0.0</v>
      </c>
      <c r="AT100" s="488">
        <v>0.0</v>
      </c>
      <c r="AU100" s="488">
        <v>18.0</v>
      </c>
      <c r="AV100" s="488">
        <v>0.0</v>
      </c>
      <c r="AW100" s="488">
        <v>0.0</v>
      </c>
      <c r="AX100" s="488">
        <v>38.0</v>
      </c>
      <c r="AY100" s="488">
        <v>11.0</v>
      </c>
      <c r="AZ100" s="488">
        <v>16.0</v>
      </c>
      <c r="BA100" s="488">
        <v>16.0</v>
      </c>
      <c r="BB100" s="488">
        <v>3.0</v>
      </c>
      <c r="BC100" s="488">
        <v>2.0</v>
      </c>
      <c r="BD100" s="488">
        <v>6.0</v>
      </c>
      <c r="BE100" s="488">
        <v>18.0</v>
      </c>
      <c r="BF100" s="488">
        <v>18.0</v>
      </c>
      <c r="BG100" s="488">
        <v>24.0</v>
      </c>
      <c r="BH100" s="488">
        <v>2.0</v>
      </c>
      <c r="BI100" s="488">
        <v>5.0</v>
      </c>
      <c r="BJ100" s="488">
        <v>5.0</v>
      </c>
      <c r="BK100" s="488">
        <v>7.0</v>
      </c>
      <c r="BL100" s="488">
        <v>10.0</v>
      </c>
      <c r="BM100" s="488">
        <v>10.0</v>
      </c>
      <c r="BN100" s="488">
        <v>9.0</v>
      </c>
      <c r="BO100" s="488">
        <v>0.0</v>
      </c>
      <c r="BP100" s="488">
        <v>7.0</v>
      </c>
      <c r="BQ100" s="488">
        <v>5.0</v>
      </c>
      <c r="BR100" s="488">
        <v>9.0</v>
      </c>
      <c r="BS100" s="488">
        <v>4.0</v>
      </c>
      <c r="BT100" s="488">
        <v>18.0</v>
      </c>
      <c r="BU100" s="488">
        <v>24.0</v>
      </c>
      <c r="BV100" s="488">
        <v>3.0</v>
      </c>
      <c r="BW100" s="488">
        <v>31.0</v>
      </c>
      <c r="BX100" s="488">
        <v>3.0</v>
      </c>
      <c r="BY100" s="488">
        <v>9.0</v>
      </c>
      <c r="BZ100" s="488">
        <v>28.0</v>
      </c>
      <c r="CA100" s="488">
        <v>8.0</v>
      </c>
      <c r="CB100" s="488">
        <v>9.0</v>
      </c>
      <c r="CC100" s="488">
        <v>15.0</v>
      </c>
      <c r="CD100" s="488">
        <v>17.0</v>
      </c>
      <c r="CE100" s="488">
        <v>1.0</v>
      </c>
      <c r="CF100" s="488">
        <v>0.0</v>
      </c>
      <c r="CG100" s="488">
        <v>13.0</v>
      </c>
      <c r="CH100" s="488">
        <v>6.0</v>
      </c>
      <c r="CI100" s="488">
        <v>10.0</v>
      </c>
      <c r="CJ100" s="488">
        <v>1.0</v>
      </c>
      <c r="CK100" s="488">
        <v>11.0</v>
      </c>
      <c r="CL100" s="488">
        <v>3.0</v>
      </c>
      <c r="CM100" s="488">
        <v>4.0</v>
      </c>
      <c r="CN100" s="488">
        <v>8.0</v>
      </c>
      <c r="CO100" s="488">
        <v>2.0</v>
      </c>
      <c r="CP100" s="488">
        <v>6.0</v>
      </c>
      <c r="CQ100" s="488">
        <v>2.0</v>
      </c>
      <c r="CR100" s="488">
        <v>4.0</v>
      </c>
      <c r="CS100" s="488">
        <v>2.0</v>
      </c>
      <c r="CT100" s="488">
        <v>11.0</v>
      </c>
      <c r="CU100" s="488">
        <v>0.0</v>
      </c>
      <c r="CV100" s="488">
        <v>0.0</v>
      </c>
      <c r="CW100" s="488">
        <v>0.0</v>
      </c>
      <c r="CX100" s="488">
        <v>0.0</v>
      </c>
      <c r="CY100" s="488">
        <v>1.0</v>
      </c>
      <c r="CZ100" s="488">
        <v>1.0</v>
      </c>
      <c r="DA100" s="488">
        <v>1.0</v>
      </c>
      <c r="DB100" s="488">
        <v>3.0</v>
      </c>
      <c r="DC100" s="488">
        <v>8.0</v>
      </c>
      <c r="DD100" s="488">
        <v>1.0</v>
      </c>
      <c r="DE100" s="488">
        <v>4.0</v>
      </c>
      <c r="DF100" s="488">
        <v>1.0</v>
      </c>
      <c r="DG100" s="488">
        <v>1.0</v>
      </c>
      <c r="DH100" s="488">
        <v>0.0</v>
      </c>
      <c r="DI100" s="488">
        <v>0.0</v>
      </c>
      <c r="DJ100" s="488">
        <v>3.0</v>
      </c>
      <c r="DK100" s="488">
        <v>0.0</v>
      </c>
      <c r="DL100" s="488">
        <v>2.0</v>
      </c>
      <c r="DM100" s="488">
        <v>0.0</v>
      </c>
      <c r="DN100" s="488">
        <v>0.0</v>
      </c>
      <c r="DO100" s="488">
        <v>0.0</v>
      </c>
      <c r="DP100" s="488">
        <v>1.0</v>
      </c>
      <c r="DQ100" s="488">
        <v>1.0</v>
      </c>
      <c r="DR100" s="488">
        <v>1.0</v>
      </c>
      <c r="DS100" s="488">
        <v>1.0</v>
      </c>
      <c r="DT100" s="488">
        <v>2.0</v>
      </c>
      <c r="DU100" s="488">
        <v>0.0</v>
      </c>
      <c r="DV100" s="488">
        <v>2.0</v>
      </c>
      <c r="DW100" s="488">
        <v>2.0</v>
      </c>
      <c r="DX100" s="488">
        <v>4.0</v>
      </c>
      <c r="DY100" s="488">
        <v>0.0</v>
      </c>
      <c r="DZ100" s="488">
        <v>4.0</v>
      </c>
      <c r="EA100" s="488">
        <v>8.0</v>
      </c>
      <c r="EB100" s="488">
        <v>0.0</v>
      </c>
      <c r="EC100" s="488">
        <v>0.0</v>
      </c>
      <c r="ED100" s="488">
        <v>2.0</v>
      </c>
      <c r="EE100" s="488">
        <v>2.0</v>
      </c>
      <c r="EF100" s="488">
        <v>6.0</v>
      </c>
      <c r="EG100" s="488">
        <v>6.0</v>
      </c>
      <c r="EH100" s="488">
        <v>3.0</v>
      </c>
      <c r="EI100" s="488">
        <v>0.0</v>
      </c>
      <c r="EJ100" s="488">
        <v>2.0</v>
      </c>
      <c r="EK100" s="488">
        <v>6.0</v>
      </c>
      <c r="EL100" s="488">
        <v>3.0</v>
      </c>
      <c r="EM100" s="488">
        <v>8.0</v>
      </c>
      <c r="EN100" s="488">
        <v>4.0</v>
      </c>
      <c r="EO100" s="488">
        <v>0.0</v>
      </c>
      <c r="EP100" s="488">
        <v>0.0</v>
      </c>
      <c r="EQ100" s="488">
        <v>1.0</v>
      </c>
      <c r="ER100" s="488">
        <v>11.0</v>
      </c>
      <c r="ES100" s="488">
        <v>4.0</v>
      </c>
      <c r="ET100" s="488">
        <v>7.0</v>
      </c>
      <c r="EU100" s="488">
        <v>1.0</v>
      </c>
      <c r="EV100" s="488">
        <v>2.0</v>
      </c>
      <c r="EW100" s="488">
        <v>0.0</v>
      </c>
      <c r="EX100" s="488">
        <v>0.0</v>
      </c>
      <c r="EY100" s="488">
        <v>4.0</v>
      </c>
      <c r="EZ100" s="488">
        <v>1.0</v>
      </c>
      <c r="FA100" s="488">
        <v>5.0</v>
      </c>
      <c r="FB100" s="488">
        <v>5.0</v>
      </c>
      <c r="FC100" s="488">
        <v>0.0</v>
      </c>
      <c r="FD100" s="488">
        <v>2.0</v>
      </c>
      <c r="FE100" s="488">
        <v>0.0</v>
      </c>
      <c r="FF100" s="488">
        <v>1.0</v>
      </c>
      <c r="FG100" s="488">
        <v>5.0</v>
      </c>
      <c r="FH100" s="488">
        <v>4.0</v>
      </c>
      <c r="FI100" s="488">
        <v>11.0</v>
      </c>
      <c r="FJ100" s="488">
        <v>5.0</v>
      </c>
      <c r="FK100" s="488">
        <v>3.0</v>
      </c>
      <c r="FL100" s="488">
        <v>0.0</v>
      </c>
      <c r="FM100" s="488">
        <v>4.0</v>
      </c>
      <c r="FN100" s="488">
        <v>2.0</v>
      </c>
      <c r="FO100" s="488">
        <v>7.0</v>
      </c>
      <c r="FP100" s="488">
        <v>9.0</v>
      </c>
      <c r="FQ100" s="488">
        <v>13.0</v>
      </c>
      <c r="FR100" s="488">
        <v>2.0</v>
      </c>
      <c r="FS100" s="488">
        <v>1.0</v>
      </c>
      <c r="FT100" s="488">
        <v>10.0</v>
      </c>
      <c r="FU100" s="488">
        <v>4.0</v>
      </c>
      <c r="FV100" s="488">
        <v>23.0</v>
      </c>
      <c r="FW100" s="488">
        <v>9.0</v>
      </c>
      <c r="FX100" s="488">
        <v>2.0</v>
      </c>
      <c r="FY100" s="488">
        <v>3.0</v>
      </c>
      <c r="FZ100" s="488">
        <v>0.0</v>
      </c>
      <c r="GA100" s="488">
        <v>3.0</v>
      </c>
      <c r="GB100" s="488">
        <v>7.0</v>
      </c>
      <c r="GC100" s="488">
        <v>7.0</v>
      </c>
      <c r="GD100" s="488">
        <v>6.0</v>
      </c>
      <c r="GE100" s="488">
        <v>62.0</v>
      </c>
      <c r="GF100" s="488">
        <v>15.0</v>
      </c>
      <c r="GG100" s="488">
        <v>42.0</v>
      </c>
      <c r="GH100" s="488">
        <v>19.0</v>
      </c>
      <c r="GI100" s="488">
        <v>12.0</v>
      </c>
      <c r="GJ100" s="488">
        <v>24.0</v>
      </c>
      <c r="GK100" s="488">
        <v>20.0</v>
      </c>
      <c r="GL100" s="488">
        <v>13.0</v>
      </c>
      <c r="GM100" s="488">
        <v>7.0</v>
      </c>
      <c r="GN100" s="488">
        <v>4.0</v>
      </c>
      <c r="GO100" s="488">
        <v>31.0</v>
      </c>
      <c r="GP100" s="488">
        <v>9.0</v>
      </c>
      <c r="GQ100" s="488">
        <v>7.0</v>
      </c>
      <c r="GR100" s="488">
        <v>33.0</v>
      </c>
      <c r="GS100" s="488">
        <v>8.0</v>
      </c>
      <c r="GT100" s="488">
        <v>5.0</v>
      </c>
      <c r="GU100" s="488">
        <v>0.0</v>
      </c>
      <c r="GV100" s="488">
        <v>9.0</v>
      </c>
      <c r="GW100" s="488">
        <v>28.0</v>
      </c>
      <c r="GX100" s="488">
        <v>3.0</v>
      </c>
      <c r="GY100" s="488">
        <v>27.0</v>
      </c>
      <c r="GZ100" s="488">
        <v>10.0</v>
      </c>
      <c r="HA100" s="488">
        <v>10.0</v>
      </c>
      <c r="HB100" s="488">
        <v>8.0</v>
      </c>
      <c r="HC100" s="488">
        <v>4.0</v>
      </c>
      <c r="HD100" s="488">
        <v>19.0</v>
      </c>
      <c r="HE100" s="488">
        <v>40.0</v>
      </c>
      <c r="HF100" s="488">
        <v>22.0</v>
      </c>
      <c r="HG100" s="488">
        <v>6.0</v>
      </c>
      <c r="HH100" s="488">
        <v>16.0</v>
      </c>
      <c r="HI100" s="488">
        <v>8.0</v>
      </c>
      <c r="HJ100" s="488">
        <v>51.0</v>
      </c>
      <c r="HK100" s="488">
        <v>38.0</v>
      </c>
      <c r="HL100" s="488">
        <v>51.0</v>
      </c>
      <c r="HM100" s="488">
        <v>23.0</v>
      </c>
      <c r="HN100" s="488">
        <v>39.0</v>
      </c>
      <c r="HO100" s="488">
        <v>15.0</v>
      </c>
      <c r="HP100" s="488">
        <v>6.0</v>
      </c>
      <c r="HQ100" s="488">
        <v>48.0</v>
      </c>
      <c r="HR100" s="488">
        <v>0.0</v>
      </c>
      <c r="HS100" s="480">
        <f t="shared" si="42"/>
        <v>1583</v>
      </c>
      <c r="HT100" s="481"/>
      <c r="HU100" s="412"/>
      <c r="HV100" s="412"/>
      <c r="HW100" s="412"/>
      <c r="HX100" s="412"/>
      <c r="HY100" s="412"/>
      <c r="HZ100" s="412"/>
      <c r="IA100" s="412"/>
      <c r="IB100" s="412"/>
      <c r="IC100" s="412"/>
    </row>
    <row r="101">
      <c r="A101" s="504" t="s">
        <v>90</v>
      </c>
      <c r="B101" s="475">
        <v>0.0</v>
      </c>
      <c r="C101" s="475">
        <v>0.0</v>
      </c>
      <c r="D101" s="475">
        <v>0.0</v>
      </c>
      <c r="E101" s="475">
        <v>0.0</v>
      </c>
      <c r="F101" s="475">
        <v>0.0</v>
      </c>
      <c r="G101" s="475">
        <v>0.0</v>
      </c>
      <c r="H101" s="475">
        <v>0.0</v>
      </c>
      <c r="I101" s="475">
        <v>0.0</v>
      </c>
      <c r="J101" s="475">
        <v>0.0</v>
      </c>
      <c r="K101" s="475">
        <v>0.0</v>
      </c>
      <c r="L101" s="475">
        <v>0.0</v>
      </c>
      <c r="M101" s="475">
        <v>0.0</v>
      </c>
      <c r="N101" s="475">
        <v>0.0</v>
      </c>
      <c r="O101" s="475">
        <v>0.0</v>
      </c>
      <c r="P101" s="475">
        <v>0.0</v>
      </c>
      <c r="Q101" s="475">
        <v>0.0</v>
      </c>
      <c r="R101" s="475">
        <v>0.0</v>
      </c>
      <c r="S101" s="475">
        <v>0.0</v>
      </c>
      <c r="T101" s="475">
        <v>0.0</v>
      </c>
      <c r="U101" s="475">
        <v>0.0</v>
      </c>
      <c r="V101" s="475">
        <v>0.0</v>
      </c>
      <c r="W101" s="475">
        <v>0.0</v>
      </c>
      <c r="X101" s="475">
        <v>0.0</v>
      </c>
      <c r="Y101" s="475">
        <v>0.0</v>
      </c>
      <c r="Z101" s="500">
        <v>8.0</v>
      </c>
      <c r="AA101" s="475">
        <v>5.0</v>
      </c>
      <c r="AB101" s="475">
        <v>1.0</v>
      </c>
      <c r="AC101" s="488">
        <v>0.0</v>
      </c>
      <c r="AD101" s="475">
        <v>8.0</v>
      </c>
      <c r="AE101" s="488">
        <v>0.0</v>
      </c>
      <c r="AF101" s="488">
        <v>0.0</v>
      </c>
      <c r="AG101" s="475">
        <v>1.0</v>
      </c>
      <c r="AH101" s="475">
        <v>3.0</v>
      </c>
      <c r="AI101" s="475">
        <v>11.0</v>
      </c>
      <c r="AJ101" s="475">
        <v>8.0</v>
      </c>
      <c r="AK101" s="475">
        <v>4.0</v>
      </c>
      <c r="AL101" s="475">
        <v>4.0</v>
      </c>
      <c r="AM101" s="475">
        <v>8.0</v>
      </c>
      <c r="AN101" s="475">
        <v>10.0</v>
      </c>
      <c r="AO101" s="475">
        <v>5.0</v>
      </c>
      <c r="AP101" s="475">
        <v>2.0</v>
      </c>
      <c r="AQ101" s="488">
        <v>4.0</v>
      </c>
      <c r="AR101" s="488">
        <v>4.0</v>
      </c>
      <c r="AS101" s="488">
        <v>6.0</v>
      </c>
      <c r="AT101" s="488">
        <v>5.0</v>
      </c>
      <c r="AU101" s="488">
        <v>1.0</v>
      </c>
      <c r="AV101" s="488">
        <v>5.0</v>
      </c>
      <c r="AW101" s="488">
        <v>10.0</v>
      </c>
      <c r="AX101" s="488">
        <v>6.0</v>
      </c>
      <c r="AY101" s="488">
        <v>4.0</v>
      </c>
      <c r="AZ101" s="488">
        <v>7.0</v>
      </c>
      <c r="BA101" s="488">
        <v>9.0</v>
      </c>
      <c r="BB101" s="488">
        <v>3.0</v>
      </c>
      <c r="BC101" s="488">
        <v>5.0</v>
      </c>
      <c r="BD101" s="488">
        <v>1.0</v>
      </c>
      <c r="BE101" s="488">
        <v>14.0</v>
      </c>
      <c r="BF101" s="488">
        <v>5.0</v>
      </c>
      <c r="BG101" s="488">
        <v>12.0</v>
      </c>
      <c r="BH101" s="488">
        <v>14.0</v>
      </c>
      <c r="BI101" s="488">
        <v>3.0</v>
      </c>
      <c r="BJ101" s="488">
        <v>0.0</v>
      </c>
      <c r="BK101" s="488">
        <v>14.0</v>
      </c>
      <c r="BL101" s="488">
        <v>8.0</v>
      </c>
      <c r="BM101" s="488">
        <v>2.0</v>
      </c>
      <c r="BN101" s="488">
        <v>13.0</v>
      </c>
      <c r="BO101" s="488">
        <v>12.0</v>
      </c>
      <c r="BP101" s="488">
        <v>2.0</v>
      </c>
      <c r="BQ101" s="488">
        <v>6.0</v>
      </c>
      <c r="BR101" s="488">
        <v>9.0</v>
      </c>
      <c r="BS101" s="488">
        <v>5.0</v>
      </c>
      <c r="BT101" s="488">
        <v>5.0</v>
      </c>
      <c r="BU101" s="488">
        <v>2.0</v>
      </c>
      <c r="BV101" s="488">
        <v>4.0</v>
      </c>
      <c r="BW101" s="488">
        <v>1.0</v>
      </c>
      <c r="BX101" s="488">
        <v>2.0</v>
      </c>
      <c r="BY101" s="488">
        <v>6.0</v>
      </c>
      <c r="BZ101" s="488">
        <v>4.0</v>
      </c>
      <c r="CA101" s="488">
        <v>6.0</v>
      </c>
      <c r="CB101" s="488">
        <v>3.0</v>
      </c>
      <c r="CC101" s="488">
        <v>7.0</v>
      </c>
      <c r="CD101" s="488">
        <v>1.0</v>
      </c>
      <c r="CE101" s="488">
        <v>0.0</v>
      </c>
      <c r="CF101" s="488">
        <v>12.0</v>
      </c>
      <c r="CG101" s="488">
        <v>3.0</v>
      </c>
      <c r="CH101" s="488">
        <v>1.0</v>
      </c>
      <c r="CI101" s="488">
        <v>2.0</v>
      </c>
      <c r="CJ101" s="488">
        <v>3.0</v>
      </c>
      <c r="CK101" s="488">
        <v>2.0</v>
      </c>
      <c r="CL101" s="488">
        <v>4.0</v>
      </c>
      <c r="CM101" s="488">
        <v>9.0</v>
      </c>
      <c r="CN101" s="488">
        <v>11.0</v>
      </c>
      <c r="CO101" s="488">
        <v>29.0</v>
      </c>
      <c r="CP101" s="488">
        <v>14.0</v>
      </c>
      <c r="CQ101" s="488">
        <v>12.0</v>
      </c>
      <c r="CR101" s="488">
        <v>4.0</v>
      </c>
      <c r="CS101" s="488">
        <v>3.0</v>
      </c>
      <c r="CT101" s="488">
        <v>7.0</v>
      </c>
      <c r="CU101" s="488">
        <v>8.0</v>
      </c>
      <c r="CV101" s="488">
        <v>11.0</v>
      </c>
      <c r="CW101" s="488">
        <v>5.0</v>
      </c>
      <c r="CX101" s="488">
        <v>1.0</v>
      </c>
      <c r="CY101" s="488">
        <v>4.0</v>
      </c>
      <c r="CZ101" s="488">
        <v>0.0</v>
      </c>
      <c r="DA101" s="488">
        <v>8.0</v>
      </c>
      <c r="DB101" s="488">
        <v>0.0</v>
      </c>
      <c r="DC101" s="488">
        <v>3.0</v>
      </c>
      <c r="DD101" s="488">
        <v>2.0</v>
      </c>
      <c r="DE101" s="488">
        <v>6.0</v>
      </c>
      <c r="DF101" s="488">
        <v>2.0</v>
      </c>
      <c r="DG101" s="488">
        <v>1.0</v>
      </c>
      <c r="DH101" s="488">
        <v>6.0</v>
      </c>
      <c r="DI101" s="488">
        <v>2.0</v>
      </c>
      <c r="DJ101" s="488">
        <v>0.0</v>
      </c>
      <c r="DK101" s="488">
        <v>0.0</v>
      </c>
      <c r="DL101" s="488">
        <v>4.0</v>
      </c>
      <c r="DM101" s="488">
        <v>4.0</v>
      </c>
      <c r="DN101" s="488">
        <v>5.0</v>
      </c>
      <c r="DO101" s="488">
        <v>9.0</v>
      </c>
      <c r="DP101" s="488">
        <v>2.0</v>
      </c>
      <c r="DQ101" s="488">
        <v>4.0</v>
      </c>
      <c r="DR101" s="488">
        <v>10.0</v>
      </c>
      <c r="DS101" s="488">
        <v>3.0</v>
      </c>
      <c r="DT101" s="488">
        <v>4.0</v>
      </c>
      <c r="DU101" s="488">
        <v>3.0</v>
      </c>
      <c r="DV101" s="488">
        <v>2.0</v>
      </c>
      <c r="DW101" s="488">
        <v>9.0</v>
      </c>
      <c r="DX101" s="488">
        <v>5.0</v>
      </c>
      <c r="DY101" s="488">
        <v>9.0</v>
      </c>
      <c r="DZ101" s="488">
        <v>13.0</v>
      </c>
      <c r="EA101" s="488">
        <v>3.0</v>
      </c>
      <c r="EB101" s="488">
        <v>10.0</v>
      </c>
      <c r="EC101" s="488">
        <v>10.0</v>
      </c>
      <c r="ED101" s="488">
        <v>4.0</v>
      </c>
      <c r="EE101" s="488">
        <v>1.0</v>
      </c>
      <c r="EF101" s="488">
        <v>5.0</v>
      </c>
      <c r="EG101" s="488">
        <v>3.0</v>
      </c>
      <c r="EH101" s="488">
        <v>7.0</v>
      </c>
      <c r="EI101" s="488">
        <v>4.0</v>
      </c>
      <c r="EJ101" s="488">
        <v>5.0</v>
      </c>
      <c r="EK101" s="488">
        <v>5.0</v>
      </c>
      <c r="EL101" s="488">
        <v>8.0</v>
      </c>
      <c r="EM101" s="488">
        <v>14.0</v>
      </c>
      <c r="EN101" s="488">
        <v>7.0</v>
      </c>
      <c r="EO101" s="488">
        <v>11.0</v>
      </c>
      <c r="EP101" s="488">
        <v>7.0</v>
      </c>
      <c r="EQ101" s="488">
        <v>14.0</v>
      </c>
      <c r="ER101" s="488">
        <v>4.0</v>
      </c>
      <c r="ES101" s="488">
        <v>5.0</v>
      </c>
      <c r="ET101" s="488">
        <v>9.0</v>
      </c>
      <c r="EU101" s="488">
        <v>17.0</v>
      </c>
      <c r="EV101" s="488">
        <v>2.0</v>
      </c>
      <c r="EW101" s="488">
        <v>1.0</v>
      </c>
      <c r="EX101" s="488">
        <v>7.0</v>
      </c>
      <c r="EY101" s="488">
        <v>1.0</v>
      </c>
      <c r="EZ101" s="488">
        <v>2.0</v>
      </c>
      <c r="FA101" s="488">
        <v>7.0</v>
      </c>
      <c r="FB101" s="488">
        <v>5.0</v>
      </c>
      <c r="FC101" s="488">
        <v>0.0</v>
      </c>
      <c r="FD101" s="488">
        <v>42.0</v>
      </c>
      <c r="FE101" s="488">
        <v>5.0</v>
      </c>
      <c r="FF101" s="488">
        <v>4.0</v>
      </c>
      <c r="FG101" s="488">
        <v>3.0</v>
      </c>
      <c r="FH101" s="488">
        <v>9.0</v>
      </c>
      <c r="FI101" s="488">
        <v>39.0</v>
      </c>
      <c r="FJ101" s="488">
        <v>7.0</v>
      </c>
      <c r="FK101" s="488">
        <v>15.0</v>
      </c>
      <c r="FL101" s="488">
        <v>0.0</v>
      </c>
      <c r="FM101" s="488">
        <v>18.0</v>
      </c>
      <c r="FN101" s="488">
        <v>0.0</v>
      </c>
      <c r="FO101" s="488">
        <v>9.0</v>
      </c>
      <c r="FP101" s="488">
        <v>29.0</v>
      </c>
      <c r="FQ101" s="488">
        <v>13.0</v>
      </c>
      <c r="FR101" s="488">
        <v>6.0</v>
      </c>
      <c r="FS101" s="488">
        <v>8.0</v>
      </c>
      <c r="FT101" s="488">
        <v>26.0</v>
      </c>
      <c r="FU101" s="488">
        <v>0.0</v>
      </c>
      <c r="FV101" s="488">
        <v>29.0</v>
      </c>
      <c r="FW101" s="488">
        <v>36.0</v>
      </c>
      <c r="FX101" s="488">
        <v>20.0</v>
      </c>
      <c r="FY101" s="488">
        <v>17.0</v>
      </c>
      <c r="FZ101" s="488">
        <v>8.0</v>
      </c>
      <c r="GA101" s="488">
        <v>15.0</v>
      </c>
      <c r="GB101" s="488">
        <v>29.0</v>
      </c>
      <c r="GC101" s="488">
        <v>9.0</v>
      </c>
      <c r="GD101" s="488">
        <v>32.0</v>
      </c>
      <c r="GE101" s="488">
        <v>139.0</v>
      </c>
      <c r="GF101" s="488">
        <v>32.0</v>
      </c>
      <c r="GG101" s="488">
        <v>15.0</v>
      </c>
      <c r="GH101" s="488">
        <v>18.0</v>
      </c>
      <c r="GI101" s="488">
        <v>26.0</v>
      </c>
      <c r="GJ101" s="488">
        <v>39.0</v>
      </c>
      <c r="GK101" s="488">
        <v>16.0</v>
      </c>
      <c r="GL101" s="488">
        <v>39.0</v>
      </c>
      <c r="GM101" s="488">
        <v>13.0</v>
      </c>
      <c r="GN101" s="488">
        <v>27.0</v>
      </c>
      <c r="GO101" s="488">
        <v>32.0</v>
      </c>
      <c r="GP101" s="488">
        <v>18.0</v>
      </c>
      <c r="GQ101" s="488">
        <v>28.0</v>
      </c>
      <c r="GR101" s="488">
        <v>22.0</v>
      </c>
      <c r="GS101" s="488">
        <v>16.0</v>
      </c>
      <c r="GT101" s="488">
        <v>10.0</v>
      </c>
      <c r="GU101" s="488">
        <v>4.0</v>
      </c>
      <c r="GV101" s="488">
        <v>12.0</v>
      </c>
      <c r="GW101" s="488">
        <v>53.0</v>
      </c>
      <c r="GX101" s="488">
        <v>11.0</v>
      </c>
      <c r="GY101" s="488">
        <v>26.0</v>
      </c>
      <c r="GZ101" s="488">
        <v>28.0</v>
      </c>
      <c r="HA101" s="488">
        <v>39.0</v>
      </c>
      <c r="HB101" s="488">
        <v>6.0</v>
      </c>
      <c r="HC101" s="488">
        <v>71.0</v>
      </c>
      <c r="HD101" s="488">
        <v>33.0</v>
      </c>
      <c r="HE101" s="488">
        <v>45.0</v>
      </c>
      <c r="HF101" s="488">
        <v>53.0</v>
      </c>
      <c r="HG101" s="488">
        <v>61.0</v>
      </c>
      <c r="HH101" s="488">
        <v>44.0</v>
      </c>
      <c r="HI101" s="488">
        <v>22.0</v>
      </c>
      <c r="HJ101" s="488">
        <v>48.0</v>
      </c>
      <c r="HK101" s="488">
        <v>81.0</v>
      </c>
      <c r="HL101" s="488">
        <v>50.0</v>
      </c>
      <c r="HM101" s="488">
        <v>66.0</v>
      </c>
      <c r="HN101" s="488">
        <v>25.0</v>
      </c>
      <c r="HO101" s="488">
        <v>59.0</v>
      </c>
      <c r="HP101" s="488">
        <v>89.0</v>
      </c>
      <c r="HQ101" s="488">
        <v>82.0</v>
      </c>
      <c r="HR101" s="488">
        <v>0.0</v>
      </c>
      <c r="HS101" s="480">
        <f t="shared" si="42"/>
        <v>2673</v>
      </c>
      <c r="HT101" s="481"/>
      <c r="HU101" s="412"/>
      <c r="HV101" s="412"/>
      <c r="HW101" s="412"/>
      <c r="HX101" s="412"/>
      <c r="HY101" s="412"/>
      <c r="HZ101" s="412"/>
      <c r="IA101" s="412"/>
      <c r="IB101" s="412"/>
      <c r="IC101" s="412"/>
    </row>
    <row r="102">
      <c r="A102" s="504" t="s">
        <v>91</v>
      </c>
      <c r="B102" s="475">
        <v>0.0</v>
      </c>
      <c r="C102" s="475">
        <v>0.0</v>
      </c>
      <c r="D102" s="475">
        <v>0.0</v>
      </c>
      <c r="E102" s="475">
        <v>0.0</v>
      </c>
      <c r="F102" s="475">
        <v>0.0</v>
      </c>
      <c r="G102" s="475">
        <v>0.0</v>
      </c>
      <c r="H102" s="475">
        <v>0.0</v>
      </c>
      <c r="I102" s="475">
        <v>0.0</v>
      </c>
      <c r="J102" s="475">
        <v>0.0</v>
      </c>
      <c r="K102" s="475">
        <v>0.0</v>
      </c>
      <c r="L102" s="475">
        <v>0.0</v>
      </c>
      <c r="M102" s="475">
        <v>0.0</v>
      </c>
      <c r="N102" s="475">
        <v>0.0</v>
      </c>
      <c r="O102" s="475">
        <v>0.0</v>
      </c>
      <c r="P102" s="475">
        <v>0.0</v>
      </c>
      <c r="Q102" s="475">
        <v>0.0</v>
      </c>
      <c r="R102" s="475">
        <v>0.0</v>
      </c>
      <c r="S102" s="475">
        <v>0.0</v>
      </c>
      <c r="T102" s="500">
        <v>3.0</v>
      </c>
      <c r="U102" s="488">
        <v>0.0</v>
      </c>
      <c r="V102" s="488">
        <v>0.0</v>
      </c>
      <c r="W102" s="488">
        <v>0.0</v>
      </c>
      <c r="X102" s="488">
        <v>0.0</v>
      </c>
      <c r="Y102" s="488">
        <v>0.0</v>
      </c>
      <c r="Z102" s="488">
        <v>0.0</v>
      </c>
      <c r="AA102" s="488">
        <v>0.0</v>
      </c>
      <c r="AB102" s="488">
        <v>0.0</v>
      </c>
      <c r="AC102" s="488">
        <v>0.0</v>
      </c>
      <c r="AD102" s="488">
        <v>0.0</v>
      </c>
      <c r="AE102" s="488">
        <v>0.0</v>
      </c>
      <c r="AF102" s="475">
        <v>1.0</v>
      </c>
      <c r="AG102" s="488">
        <v>0.0</v>
      </c>
      <c r="AH102" s="475">
        <v>1.0</v>
      </c>
      <c r="AI102" s="488">
        <v>0.0</v>
      </c>
      <c r="AJ102" s="488">
        <v>0.0</v>
      </c>
      <c r="AK102" s="475">
        <v>3.0</v>
      </c>
      <c r="AL102" s="488">
        <v>0.0</v>
      </c>
      <c r="AM102" s="488">
        <v>0.0</v>
      </c>
      <c r="AN102" s="488">
        <v>0.0</v>
      </c>
      <c r="AO102" s="488">
        <v>0.0</v>
      </c>
      <c r="AP102" s="488">
        <v>0.0</v>
      </c>
      <c r="AQ102" s="488">
        <v>0.0</v>
      </c>
      <c r="AR102" s="488">
        <v>0.0</v>
      </c>
      <c r="AS102" s="488">
        <v>0.0</v>
      </c>
      <c r="AT102" s="488">
        <v>0.0</v>
      </c>
      <c r="AU102" s="488">
        <v>12.0</v>
      </c>
      <c r="AV102" s="488">
        <v>0.0</v>
      </c>
      <c r="AW102" s="488">
        <v>0.0</v>
      </c>
      <c r="AX102" s="488">
        <v>0.0</v>
      </c>
      <c r="AY102" s="488">
        <v>0.0</v>
      </c>
      <c r="AZ102" s="488">
        <v>0.0</v>
      </c>
      <c r="BA102" s="488">
        <v>2.0</v>
      </c>
      <c r="BB102" s="488">
        <v>0.0</v>
      </c>
      <c r="BC102" s="488">
        <v>0.0</v>
      </c>
      <c r="BD102" s="488">
        <v>1.0</v>
      </c>
      <c r="BE102" s="488">
        <v>19.0</v>
      </c>
      <c r="BF102" s="488">
        <v>3.0</v>
      </c>
      <c r="BG102" s="488">
        <v>2.0</v>
      </c>
      <c r="BH102" s="488">
        <v>18.0</v>
      </c>
      <c r="BI102" s="488">
        <v>0.0</v>
      </c>
      <c r="BJ102" s="488">
        <v>0.0</v>
      </c>
      <c r="BK102" s="488">
        <v>6.0</v>
      </c>
      <c r="BL102" s="488">
        <v>0.0</v>
      </c>
      <c r="BM102" s="488">
        <v>35.0</v>
      </c>
      <c r="BN102" s="488">
        <v>27.0</v>
      </c>
      <c r="BO102" s="488">
        <v>0.0</v>
      </c>
      <c r="BP102" s="488">
        <v>10.0</v>
      </c>
      <c r="BQ102" s="488">
        <v>3.0</v>
      </c>
      <c r="BR102" s="488">
        <v>11.0</v>
      </c>
      <c r="BS102" s="488">
        <v>0.0</v>
      </c>
      <c r="BT102" s="488">
        <v>33.0</v>
      </c>
      <c r="BU102" s="488">
        <v>10.0</v>
      </c>
      <c r="BV102" s="488">
        <v>0.0</v>
      </c>
      <c r="BW102" s="488">
        <v>13.0</v>
      </c>
      <c r="BX102" s="488">
        <v>2.0</v>
      </c>
      <c r="BY102" s="488">
        <v>0.0</v>
      </c>
      <c r="BZ102" s="488">
        <v>0.0</v>
      </c>
      <c r="CA102" s="488">
        <v>33.0</v>
      </c>
      <c r="CB102" s="488">
        <v>20.0</v>
      </c>
      <c r="CC102" s="488">
        <v>4.0</v>
      </c>
      <c r="CD102" s="488">
        <v>0.0</v>
      </c>
      <c r="CE102" s="488">
        <v>15.0</v>
      </c>
      <c r="CF102" s="488">
        <v>0.0</v>
      </c>
      <c r="CG102" s="488">
        <v>25.0</v>
      </c>
      <c r="CH102" s="488">
        <v>7.0</v>
      </c>
      <c r="CI102" s="488">
        <v>6.0</v>
      </c>
      <c r="CJ102" s="488">
        <v>0.0</v>
      </c>
      <c r="CK102" s="488">
        <v>0.0</v>
      </c>
      <c r="CL102" s="488">
        <v>3.0</v>
      </c>
      <c r="CM102" s="488">
        <v>22.0</v>
      </c>
      <c r="CN102" s="488">
        <v>9.0</v>
      </c>
      <c r="CO102" s="488">
        <v>0.0</v>
      </c>
      <c r="CP102" s="488">
        <v>0.0</v>
      </c>
      <c r="CQ102" s="488">
        <v>8.0</v>
      </c>
      <c r="CR102" s="488">
        <v>10.0</v>
      </c>
      <c r="CS102" s="488">
        <v>10.0</v>
      </c>
      <c r="CT102" s="488">
        <v>6.0</v>
      </c>
      <c r="CU102" s="488">
        <v>6.0</v>
      </c>
      <c r="CV102" s="488">
        <v>18.0</v>
      </c>
      <c r="CW102" s="488">
        <v>5.0</v>
      </c>
      <c r="CX102" s="488">
        <v>0.0</v>
      </c>
      <c r="CY102" s="488">
        <v>3.0</v>
      </c>
      <c r="CZ102" s="488">
        <v>13.0</v>
      </c>
      <c r="DA102" s="488">
        <v>3.0</v>
      </c>
      <c r="DB102" s="488">
        <v>11.0</v>
      </c>
      <c r="DC102" s="488">
        <v>7.0</v>
      </c>
      <c r="DD102" s="488">
        <v>10.0</v>
      </c>
      <c r="DE102" s="488">
        <v>24.0</v>
      </c>
      <c r="DF102" s="488">
        <v>0.0</v>
      </c>
      <c r="DG102" s="488">
        <v>20.0</v>
      </c>
      <c r="DH102" s="488">
        <v>0.0</v>
      </c>
      <c r="DI102" s="488">
        <v>0.0</v>
      </c>
      <c r="DJ102" s="488">
        <v>6.0</v>
      </c>
      <c r="DK102" s="488">
        <v>38.0</v>
      </c>
      <c r="DL102" s="488">
        <v>6.0</v>
      </c>
      <c r="DM102" s="488">
        <v>0.0</v>
      </c>
      <c r="DN102" s="488">
        <v>0.0</v>
      </c>
      <c r="DO102" s="488">
        <v>0.0</v>
      </c>
      <c r="DP102" s="488">
        <v>35.0</v>
      </c>
      <c r="DQ102" s="488">
        <v>7.0</v>
      </c>
      <c r="DR102" s="488">
        <v>0.0</v>
      </c>
      <c r="DS102" s="488">
        <v>0.0</v>
      </c>
      <c r="DT102" s="488">
        <v>0.0</v>
      </c>
      <c r="DU102" s="488">
        <v>0.0</v>
      </c>
      <c r="DV102" s="488">
        <v>0.0</v>
      </c>
      <c r="DW102" s="488">
        <v>22.0</v>
      </c>
      <c r="DX102" s="488">
        <v>0.0</v>
      </c>
      <c r="DY102" s="488">
        <v>0.0</v>
      </c>
      <c r="DZ102" s="488">
        <v>0.0</v>
      </c>
      <c r="EA102" s="488">
        <v>0.0</v>
      </c>
      <c r="EB102" s="488">
        <v>0.0</v>
      </c>
      <c r="EC102" s="488">
        <v>0.0</v>
      </c>
      <c r="ED102" s="488">
        <v>54.0</v>
      </c>
      <c r="EE102" s="488">
        <v>78.0</v>
      </c>
      <c r="EF102" s="488">
        <v>9.0</v>
      </c>
      <c r="EG102" s="488">
        <v>15.0</v>
      </c>
      <c r="EH102" s="488">
        <v>14.0</v>
      </c>
      <c r="EI102" s="488">
        <v>1.0</v>
      </c>
      <c r="EJ102" s="488">
        <v>0.0</v>
      </c>
      <c r="EK102" s="488">
        <v>8.0</v>
      </c>
      <c r="EL102" s="488">
        <v>4.0</v>
      </c>
      <c r="EM102" s="488">
        <v>9.0</v>
      </c>
      <c r="EN102" s="488">
        <v>5.0</v>
      </c>
      <c r="EO102" s="488">
        <v>11.0</v>
      </c>
      <c r="EP102" s="488">
        <v>0.0</v>
      </c>
      <c r="EQ102" s="488">
        <v>0.0</v>
      </c>
      <c r="ER102" s="488">
        <v>9.0</v>
      </c>
      <c r="ES102" s="488">
        <v>3.0</v>
      </c>
      <c r="ET102" s="488">
        <v>10.0</v>
      </c>
      <c r="EU102" s="488">
        <v>11.0</v>
      </c>
      <c r="EV102" s="488">
        <v>0.0</v>
      </c>
      <c r="EW102" s="488">
        <v>28.0</v>
      </c>
      <c r="EX102" s="488">
        <v>3.0</v>
      </c>
      <c r="EY102" s="488">
        <v>8.0</v>
      </c>
      <c r="EZ102" s="488">
        <v>5.0</v>
      </c>
      <c r="FA102" s="488">
        <v>0.0</v>
      </c>
      <c r="FB102" s="488">
        <v>13.0</v>
      </c>
      <c r="FC102" s="488">
        <v>7.0</v>
      </c>
      <c r="FD102" s="488">
        <v>5.0</v>
      </c>
      <c r="FE102" s="488">
        <v>2.0</v>
      </c>
      <c r="FF102" s="488">
        <v>11.0</v>
      </c>
      <c r="FG102" s="488">
        <v>4.0</v>
      </c>
      <c r="FH102" s="488">
        <v>3.0</v>
      </c>
      <c r="FI102" s="488">
        <v>5.0</v>
      </c>
      <c r="FJ102" s="488">
        <v>8.0</v>
      </c>
      <c r="FK102" s="488">
        <v>10.0</v>
      </c>
      <c r="FL102" s="488">
        <v>10.0</v>
      </c>
      <c r="FM102" s="488">
        <v>5.0</v>
      </c>
      <c r="FN102" s="488">
        <v>20.0</v>
      </c>
      <c r="FO102" s="488">
        <v>7.0</v>
      </c>
      <c r="FP102" s="488">
        <v>28.0</v>
      </c>
      <c r="FQ102" s="488">
        <v>19.0</v>
      </c>
      <c r="FR102" s="488">
        <v>14.0</v>
      </c>
      <c r="FS102" s="488">
        <v>12.0</v>
      </c>
      <c r="FT102" s="488">
        <v>2.0</v>
      </c>
      <c r="FU102" s="488">
        <v>23.0</v>
      </c>
      <c r="FV102" s="488">
        <v>11.0</v>
      </c>
      <c r="FW102" s="488">
        <v>18.0</v>
      </c>
      <c r="FX102" s="488">
        <v>8.0</v>
      </c>
      <c r="FY102" s="488">
        <v>7.0</v>
      </c>
      <c r="FZ102" s="488">
        <v>10.0</v>
      </c>
      <c r="GA102" s="488">
        <v>19.0</v>
      </c>
      <c r="GB102" s="488">
        <v>14.0</v>
      </c>
      <c r="GC102" s="488">
        <v>7.0</v>
      </c>
      <c r="GD102" s="488">
        <v>71.0</v>
      </c>
      <c r="GE102" s="488">
        <v>117.0</v>
      </c>
      <c r="GF102" s="488">
        <v>33.0</v>
      </c>
      <c r="GG102" s="488">
        <v>13.0</v>
      </c>
      <c r="GH102" s="488">
        <v>18.0</v>
      </c>
      <c r="GI102" s="488">
        <v>11.0</v>
      </c>
      <c r="GJ102" s="488">
        <v>23.0</v>
      </c>
      <c r="GK102" s="488">
        <v>5.0</v>
      </c>
      <c r="GL102" s="488">
        <v>14.0</v>
      </c>
      <c r="GM102" s="488">
        <v>6.0</v>
      </c>
      <c r="GN102" s="488">
        <v>5.0</v>
      </c>
      <c r="GO102" s="488">
        <v>1.0</v>
      </c>
      <c r="GP102" s="488">
        <v>39.0</v>
      </c>
      <c r="GQ102" s="488">
        <v>10.0</v>
      </c>
      <c r="GR102" s="488">
        <v>9.0</v>
      </c>
      <c r="GS102" s="488">
        <v>16.0</v>
      </c>
      <c r="GT102" s="488">
        <v>11.0</v>
      </c>
      <c r="GU102" s="488">
        <v>11.0</v>
      </c>
      <c r="GV102" s="488">
        <v>19.0</v>
      </c>
      <c r="GW102" s="488">
        <v>7.0</v>
      </c>
      <c r="GX102" s="488">
        <v>26.0</v>
      </c>
      <c r="GY102" s="488">
        <v>20.0</v>
      </c>
      <c r="GZ102" s="488">
        <v>19.0</v>
      </c>
      <c r="HA102" s="488">
        <v>13.0</v>
      </c>
      <c r="HB102" s="488">
        <v>3.0</v>
      </c>
      <c r="HC102" s="488">
        <v>18.0</v>
      </c>
      <c r="HD102" s="488">
        <v>30.0</v>
      </c>
      <c r="HE102" s="488">
        <v>24.0</v>
      </c>
      <c r="HF102" s="488">
        <v>12.0</v>
      </c>
      <c r="HG102" s="488">
        <v>34.0</v>
      </c>
      <c r="HH102" s="488">
        <v>9.0</v>
      </c>
      <c r="HI102" s="488">
        <v>0.0</v>
      </c>
      <c r="HJ102" s="488">
        <v>20.0</v>
      </c>
      <c r="HK102" s="488">
        <v>34.0</v>
      </c>
      <c r="HL102" s="488">
        <v>138.0</v>
      </c>
      <c r="HM102" s="488">
        <v>14.0</v>
      </c>
      <c r="HN102" s="488">
        <v>35.0</v>
      </c>
      <c r="HO102" s="488">
        <v>0.0</v>
      </c>
      <c r="HP102" s="488">
        <v>0.0</v>
      </c>
      <c r="HQ102" s="488">
        <v>0.0</v>
      </c>
      <c r="HR102" s="488">
        <v>0.0</v>
      </c>
      <c r="HS102" s="480">
        <f t="shared" si="42"/>
        <v>2102</v>
      </c>
      <c r="HT102" s="481"/>
      <c r="HU102" s="412"/>
      <c r="HV102" s="412"/>
      <c r="HW102" s="412"/>
      <c r="HX102" s="412"/>
      <c r="HY102" s="412"/>
      <c r="HZ102" s="412"/>
      <c r="IA102" s="412"/>
      <c r="IB102" s="412"/>
      <c r="IC102" s="412"/>
    </row>
    <row r="103">
      <c r="A103" s="504" t="s">
        <v>92</v>
      </c>
      <c r="B103" s="475">
        <v>0.0</v>
      </c>
      <c r="C103" s="475">
        <v>0.0</v>
      </c>
      <c r="D103" s="475">
        <v>0.0</v>
      </c>
      <c r="E103" s="475">
        <v>0.0</v>
      </c>
      <c r="F103" s="475">
        <v>0.0</v>
      </c>
      <c r="G103" s="475">
        <v>0.0</v>
      </c>
      <c r="H103" s="475">
        <v>0.0</v>
      </c>
      <c r="I103" s="475">
        <v>0.0</v>
      </c>
      <c r="J103" s="475">
        <v>0.0</v>
      </c>
      <c r="K103" s="475">
        <v>0.0</v>
      </c>
      <c r="L103" s="475">
        <v>0.0</v>
      </c>
      <c r="M103" s="475">
        <v>0.0</v>
      </c>
      <c r="N103" s="475">
        <v>0.0</v>
      </c>
      <c r="O103" s="475">
        <v>0.0</v>
      </c>
      <c r="P103" s="475">
        <v>0.0</v>
      </c>
      <c r="Q103" s="475">
        <v>0.0</v>
      </c>
      <c r="R103" s="475">
        <v>0.0</v>
      </c>
      <c r="S103" s="475">
        <v>0.0</v>
      </c>
      <c r="T103" s="475">
        <v>0.0</v>
      </c>
      <c r="U103" s="475">
        <v>0.0</v>
      </c>
      <c r="V103" s="475">
        <v>0.0</v>
      </c>
      <c r="W103" s="475">
        <v>0.0</v>
      </c>
      <c r="X103" s="475">
        <v>0.0</v>
      </c>
      <c r="Y103" s="475">
        <v>0.0</v>
      </c>
      <c r="Z103" s="475">
        <v>0.0</v>
      </c>
      <c r="AA103" s="475">
        <v>0.0</v>
      </c>
      <c r="AB103" s="475">
        <v>0.0</v>
      </c>
      <c r="AC103" s="475">
        <v>0.0</v>
      </c>
      <c r="AD103" s="475">
        <v>0.0</v>
      </c>
      <c r="AE103" s="475">
        <v>0.0</v>
      </c>
      <c r="AF103" s="475">
        <v>0.0</v>
      </c>
      <c r="AG103" s="475">
        <v>0.0</v>
      </c>
      <c r="AH103" s="475">
        <v>0.0</v>
      </c>
      <c r="AI103" s="475">
        <v>0.0</v>
      </c>
      <c r="AJ103" s="475">
        <v>0.0</v>
      </c>
      <c r="AK103" s="475">
        <v>0.0</v>
      </c>
      <c r="AL103" s="475">
        <v>0.0</v>
      </c>
      <c r="AM103" s="475">
        <v>0.0</v>
      </c>
      <c r="AN103" s="475">
        <v>0.0</v>
      </c>
      <c r="AO103" s="475">
        <v>0.0</v>
      </c>
      <c r="AP103" s="500">
        <v>6.0</v>
      </c>
      <c r="AQ103" s="488">
        <v>0.0</v>
      </c>
      <c r="AR103" s="488">
        <v>1.0</v>
      </c>
      <c r="AS103" s="488">
        <v>0.0</v>
      </c>
      <c r="AT103" s="488">
        <v>0.0</v>
      </c>
      <c r="AU103" s="488">
        <v>0.0</v>
      </c>
      <c r="AV103" s="488">
        <v>0.0</v>
      </c>
      <c r="AW103" s="488">
        <v>0.0</v>
      </c>
      <c r="AX103" s="488">
        <v>0.0</v>
      </c>
      <c r="AY103" s="488">
        <v>0.0</v>
      </c>
      <c r="AZ103" s="488">
        <v>32.0</v>
      </c>
      <c r="BA103" s="488">
        <v>0.0</v>
      </c>
      <c r="BB103" s="488">
        <v>13.0</v>
      </c>
      <c r="BC103" s="488">
        <v>3.0</v>
      </c>
      <c r="BD103" s="488">
        <v>3.0</v>
      </c>
      <c r="BE103" s="488">
        <v>0.0</v>
      </c>
      <c r="BF103" s="488">
        <v>0.0</v>
      </c>
      <c r="BG103" s="488">
        <v>21.0</v>
      </c>
      <c r="BH103" s="488">
        <v>1.0</v>
      </c>
      <c r="BI103" s="488">
        <v>18.0</v>
      </c>
      <c r="BJ103" s="488">
        <v>6.0</v>
      </c>
      <c r="BK103" s="488">
        <v>15.0</v>
      </c>
      <c r="BL103" s="488">
        <v>7.0</v>
      </c>
      <c r="BM103" s="488">
        <v>33.0</v>
      </c>
      <c r="BN103" s="488">
        <v>9.0</v>
      </c>
      <c r="BO103" s="488">
        <v>7.0</v>
      </c>
      <c r="BP103" s="488">
        <v>0.0</v>
      </c>
      <c r="BQ103" s="488">
        <v>7.0</v>
      </c>
      <c r="BR103" s="488">
        <v>0.0</v>
      </c>
      <c r="BS103" s="488">
        <v>2.0</v>
      </c>
      <c r="BT103" s="488">
        <v>9.0</v>
      </c>
      <c r="BU103" s="488">
        <v>1.0</v>
      </c>
      <c r="BV103" s="488">
        <v>4.0</v>
      </c>
      <c r="BW103" s="488">
        <v>6.0</v>
      </c>
      <c r="BX103" s="488">
        <v>1.0</v>
      </c>
      <c r="BY103" s="488">
        <v>7.0</v>
      </c>
      <c r="BZ103" s="488">
        <v>0.0</v>
      </c>
      <c r="CA103" s="488">
        <v>12.0</v>
      </c>
      <c r="CB103" s="488">
        <v>0.0</v>
      </c>
      <c r="CC103" s="488">
        <v>10.0</v>
      </c>
      <c r="CD103" s="488">
        <v>3.0</v>
      </c>
      <c r="CE103" s="488">
        <v>2.0</v>
      </c>
      <c r="CF103" s="488">
        <v>2.0</v>
      </c>
      <c r="CG103" s="488">
        <v>3.0</v>
      </c>
      <c r="CH103" s="488">
        <v>0.0</v>
      </c>
      <c r="CI103" s="488">
        <v>3.0</v>
      </c>
      <c r="CJ103" s="488">
        <v>8.0</v>
      </c>
      <c r="CK103" s="488">
        <v>1.0</v>
      </c>
      <c r="CL103" s="488">
        <v>3.0</v>
      </c>
      <c r="CM103" s="488">
        <v>0.0</v>
      </c>
      <c r="CN103" s="488">
        <v>1.0</v>
      </c>
      <c r="CO103" s="488">
        <v>3.0</v>
      </c>
      <c r="CP103" s="488">
        <v>8.0</v>
      </c>
      <c r="CQ103" s="488">
        <v>7.0</v>
      </c>
      <c r="CR103" s="488">
        <v>8.0</v>
      </c>
      <c r="CS103" s="488">
        <v>0.0</v>
      </c>
      <c r="CT103" s="488">
        <v>0.0</v>
      </c>
      <c r="CU103" s="488">
        <v>9.0</v>
      </c>
      <c r="CV103" s="488">
        <v>11.0</v>
      </c>
      <c r="CW103" s="488">
        <v>13.0</v>
      </c>
      <c r="CX103" s="488">
        <v>21.0</v>
      </c>
      <c r="CY103" s="488">
        <v>12.0</v>
      </c>
      <c r="CZ103" s="488">
        <v>3.0</v>
      </c>
      <c r="DA103" s="488">
        <v>0.0</v>
      </c>
      <c r="DB103" s="488">
        <v>1.0</v>
      </c>
      <c r="DC103" s="488">
        <v>18.0</v>
      </c>
      <c r="DD103" s="488">
        <v>1.0</v>
      </c>
      <c r="DE103" s="488">
        <v>2.0</v>
      </c>
      <c r="DF103" s="488">
        <v>4.0</v>
      </c>
      <c r="DG103" s="488">
        <v>3.0</v>
      </c>
      <c r="DH103" s="488">
        <v>0.0</v>
      </c>
      <c r="DI103" s="488">
        <v>2.0</v>
      </c>
      <c r="DJ103" s="488">
        <v>37.0</v>
      </c>
      <c r="DK103" s="488">
        <v>11.0</v>
      </c>
      <c r="DL103" s="488">
        <v>18.0</v>
      </c>
      <c r="DM103" s="488">
        <v>3.0</v>
      </c>
      <c r="DN103" s="488">
        <v>10.0</v>
      </c>
      <c r="DO103" s="488">
        <v>0.0</v>
      </c>
      <c r="DP103" s="488">
        <v>15.0</v>
      </c>
      <c r="DQ103" s="488">
        <v>18.0</v>
      </c>
      <c r="DR103" s="488">
        <v>25.0</v>
      </c>
      <c r="DS103" s="488">
        <v>9.0</v>
      </c>
      <c r="DT103" s="488">
        <v>17.0</v>
      </c>
      <c r="DU103" s="488">
        <v>26.0</v>
      </c>
      <c r="DV103" s="488">
        <v>15.0</v>
      </c>
      <c r="DW103" s="488">
        <v>5.0</v>
      </c>
      <c r="DX103" s="488">
        <v>30.0</v>
      </c>
      <c r="DY103" s="488">
        <v>12.0</v>
      </c>
      <c r="DZ103" s="488">
        <v>2.0</v>
      </c>
      <c r="EA103" s="488">
        <v>14.0</v>
      </c>
      <c r="EB103" s="488">
        <v>5.0</v>
      </c>
      <c r="EC103" s="488">
        <v>2.0</v>
      </c>
      <c r="ED103" s="488">
        <v>5.0</v>
      </c>
      <c r="EE103" s="488">
        <v>13.0</v>
      </c>
      <c r="EF103" s="488">
        <v>22.0</v>
      </c>
      <c r="EG103" s="488">
        <v>10.0</v>
      </c>
      <c r="EH103" s="488">
        <v>9.0</v>
      </c>
      <c r="EI103" s="488">
        <v>0.0</v>
      </c>
      <c r="EJ103" s="488">
        <v>4.0</v>
      </c>
      <c r="EK103" s="488">
        <v>4.0</v>
      </c>
      <c r="EL103" s="488">
        <v>6.0</v>
      </c>
      <c r="EM103" s="488">
        <v>12.0</v>
      </c>
      <c r="EN103" s="488">
        <v>7.0</v>
      </c>
      <c r="EO103" s="488">
        <v>0.0</v>
      </c>
      <c r="EP103" s="488">
        <v>11.0</v>
      </c>
      <c r="EQ103" s="488">
        <v>0.0</v>
      </c>
      <c r="ER103" s="488">
        <v>3.0</v>
      </c>
      <c r="ES103" s="488">
        <v>12.0</v>
      </c>
      <c r="ET103" s="488">
        <v>0.0</v>
      </c>
      <c r="EU103" s="488">
        <v>12.0</v>
      </c>
      <c r="EV103" s="488">
        <v>10.0</v>
      </c>
      <c r="EW103" s="488">
        <v>2.0</v>
      </c>
      <c r="EX103" s="488">
        <v>3.0</v>
      </c>
      <c r="EY103" s="488">
        <v>6.0</v>
      </c>
      <c r="EZ103" s="488">
        <v>3.0</v>
      </c>
      <c r="FA103" s="488">
        <v>4.0</v>
      </c>
      <c r="FB103" s="488">
        <v>4.0</v>
      </c>
      <c r="FC103" s="488">
        <v>0.0</v>
      </c>
      <c r="FD103" s="488">
        <v>2.0</v>
      </c>
      <c r="FE103" s="488">
        <v>1.0</v>
      </c>
      <c r="FF103" s="488">
        <v>3.0</v>
      </c>
      <c r="FG103" s="488">
        <v>3.0</v>
      </c>
      <c r="FH103" s="488">
        <v>1.0</v>
      </c>
      <c r="FI103" s="488">
        <v>4.0</v>
      </c>
      <c r="FJ103" s="488">
        <v>1.0</v>
      </c>
      <c r="FK103" s="488">
        <v>2.0</v>
      </c>
      <c r="FL103" s="488">
        <v>3.0</v>
      </c>
      <c r="FM103" s="488">
        <v>2.0</v>
      </c>
      <c r="FN103" s="488">
        <v>6.0</v>
      </c>
      <c r="FO103" s="488">
        <v>9.0</v>
      </c>
      <c r="FP103" s="488">
        <v>18.0</v>
      </c>
      <c r="FQ103" s="488">
        <v>12.0</v>
      </c>
      <c r="FR103" s="488">
        <v>3.0</v>
      </c>
      <c r="FS103" s="488">
        <v>5.0</v>
      </c>
      <c r="FT103" s="488">
        <v>7.0</v>
      </c>
      <c r="FU103" s="488">
        <v>9.0</v>
      </c>
      <c r="FV103" s="488">
        <v>7.0</v>
      </c>
      <c r="FW103" s="488">
        <v>33.0</v>
      </c>
      <c r="FX103" s="488">
        <v>3.0</v>
      </c>
      <c r="FY103" s="488">
        <v>8.0</v>
      </c>
      <c r="FZ103" s="488">
        <v>6.0</v>
      </c>
      <c r="GA103" s="488">
        <v>0.0</v>
      </c>
      <c r="GB103" s="488">
        <v>11.0</v>
      </c>
      <c r="GC103" s="488">
        <v>7.0</v>
      </c>
      <c r="GD103" s="488">
        <v>11.0</v>
      </c>
      <c r="GE103" s="488">
        <v>101.0</v>
      </c>
      <c r="GF103" s="488">
        <v>10.0</v>
      </c>
      <c r="GG103" s="488">
        <v>0.0</v>
      </c>
      <c r="GH103" s="488">
        <v>9.0</v>
      </c>
      <c r="GI103" s="488">
        <v>15.0</v>
      </c>
      <c r="GJ103" s="488">
        <v>13.0</v>
      </c>
      <c r="GK103" s="488">
        <v>19.0</v>
      </c>
      <c r="GL103" s="488">
        <v>31.0</v>
      </c>
      <c r="GM103" s="488">
        <v>2.0</v>
      </c>
      <c r="GN103" s="488">
        <v>97.0</v>
      </c>
      <c r="GO103" s="488">
        <v>0.0</v>
      </c>
      <c r="GP103" s="488">
        <v>17.0</v>
      </c>
      <c r="GQ103" s="488">
        <v>16.0</v>
      </c>
      <c r="GR103" s="488">
        <v>9.0</v>
      </c>
      <c r="GS103" s="488">
        <v>9.0</v>
      </c>
      <c r="GT103" s="488">
        <v>0.0</v>
      </c>
      <c r="GU103" s="488">
        <v>0.0</v>
      </c>
      <c r="GV103" s="488">
        <v>25.0</v>
      </c>
      <c r="GW103" s="488">
        <v>32.0</v>
      </c>
      <c r="GX103" s="488">
        <v>48.0</v>
      </c>
      <c r="GY103" s="488">
        <v>4.0</v>
      </c>
      <c r="GZ103" s="488">
        <v>74.0</v>
      </c>
      <c r="HA103" s="488">
        <v>28.0</v>
      </c>
      <c r="HB103" s="488">
        <v>14.0</v>
      </c>
      <c r="HC103" s="488">
        <v>3.0</v>
      </c>
      <c r="HD103" s="488">
        <v>26.0</v>
      </c>
      <c r="HE103" s="488">
        <v>3.0</v>
      </c>
      <c r="HF103" s="488">
        <v>9.0</v>
      </c>
      <c r="HG103" s="488">
        <v>3.0</v>
      </c>
      <c r="HH103" s="488">
        <v>10.0</v>
      </c>
      <c r="HI103" s="488">
        <v>2.0</v>
      </c>
      <c r="HJ103" s="488">
        <v>8.0</v>
      </c>
      <c r="HK103" s="488">
        <v>21.0</v>
      </c>
      <c r="HL103" s="488">
        <v>52.0</v>
      </c>
      <c r="HM103" s="488">
        <v>106.0</v>
      </c>
      <c r="HN103" s="488">
        <v>14.0</v>
      </c>
      <c r="HO103" s="488">
        <v>94.0</v>
      </c>
      <c r="HP103" s="488">
        <v>4.0</v>
      </c>
      <c r="HQ103" s="488">
        <v>18.0</v>
      </c>
      <c r="HR103" s="488">
        <v>0.0</v>
      </c>
      <c r="HS103" s="480">
        <f t="shared" si="42"/>
        <v>1945</v>
      </c>
      <c r="HT103" s="481"/>
      <c r="HU103" s="412"/>
      <c r="HV103" s="412"/>
      <c r="HW103" s="412"/>
      <c r="HX103" s="412"/>
      <c r="HY103" s="412"/>
      <c r="HZ103" s="412"/>
      <c r="IA103" s="412"/>
      <c r="IB103" s="412"/>
      <c r="IC103" s="412"/>
    </row>
    <row r="104">
      <c r="A104" s="499" t="s">
        <v>93</v>
      </c>
      <c r="B104" s="489">
        <v>0.0</v>
      </c>
      <c r="C104" s="489">
        <v>0.0</v>
      </c>
      <c r="D104" s="489">
        <v>0.0</v>
      </c>
      <c r="E104" s="489">
        <v>0.0</v>
      </c>
      <c r="F104" s="489">
        <v>0.0</v>
      </c>
      <c r="G104" s="489">
        <v>0.0</v>
      </c>
      <c r="H104" s="489">
        <v>0.0</v>
      </c>
      <c r="I104" s="489">
        <v>0.0</v>
      </c>
      <c r="J104" s="489">
        <v>0.0</v>
      </c>
      <c r="K104" s="489">
        <v>0.0</v>
      </c>
      <c r="L104" s="489">
        <v>0.0</v>
      </c>
      <c r="M104" s="489">
        <v>0.0</v>
      </c>
      <c r="N104" s="489">
        <v>0.0</v>
      </c>
      <c r="O104" s="489">
        <v>0.0</v>
      </c>
      <c r="P104" s="489">
        <v>0.0</v>
      </c>
      <c r="Q104" s="489">
        <v>0.0</v>
      </c>
      <c r="R104" s="489">
        <v>0.0</v>
      </c>
      <c r="S104" s="489">
        <v>0.0</v>
      </c>
      <c r="T104" s="489">
        <v>0.0</v>
      </c>
      <c r="U104" s="489">
        <v>0.0</v>
      </c>
      <c r="V104" s="489">
        <v>0.0</v>
      </c>
      <c r="W104" s="489">
        <v>0.0</v>
      </c>
      <c r="X104" s="489">
        <v>0.0</v>
      </c>
      <c r="Y104" s="489">
        <v>0.0</v>
      </c>
      <c r="Z104" s="489">
        <v>0.0</v>
      </c>
      <c r="AA104" s="489">
        <v>0.0</v>
      </c>
      <c r="AB104" s="489">
        <v>0.0</v>
      </c>
      <c r="AC104" s="489">
        <v>0.0</v>
      </c>
      <c r="AD104" s="489">
        <v>0.0</v>
      </c>
      <c r="AE104" s="489">
        <v>0.0</v>
      </c>
      <c r="AF104" s="505">
        <v>1.0</v>
      </c>
      <c r="AG104" s="506">
        <v>0.0</v>
      </c>
      <c r="AH104" s="506">
        <v>0.0</v>
      </c>
      <c r="AI104" s="489">
        <v>4.0</v>
      </c>
      <c r="AJ104" s="506">
        <v>0.0</v>
      </c>
      <c r="AK104" s="506">
        <v>0.0</v>
      </c>
      <c r="AL104" s="489">
        <v>1.0</v>
      </c>
      <c r="AM104" s="489">
        <v>2.0</v>
      </c>
      <c r="AN104" s="506">
        <v>0.0</v>
      </c>
      <c r="AO104" s="489">
        <v>2.0</v>
      </c>
      <c r="AP104" s="489">
        <v>5.0</v>
      </c>
      <c r="AQ104" s="506">
        <v>0.0</v>
      </c>
      <c r="AR104" s="488">
        <v>11.0</v>
      </c>
      <c r="AS104" s="488">
        <v>6.0</v>
      </c>
      <c r="AT104" s="488">
        <v>3.0</v>
      </c>
      <c r="AU104" s="488">
        <v>2.0</v>
      </c>
      <c r="AV104" s="488">
        <v>13.0</v>
      </c>
      <c r="AW104" s="488">
        <v>6.0</v>
      </c>
      <c r="AX104" s="488">
        <v>13.0</v>
      </c>
      <c r="AY104" s="488">
        <v>25.0</v>
      </c>
      <c r="AZ104" s="488">
        <v>13.0</v>
      </c>
      <c r="BA104" s="488">
        <v>7.0</v>
      </c>
      <c r="BB104" s="488">
        <v>15.0</v>
      </c>
      <c r="BC104" s="488">
        <v>11.0</v>
      </c>
      <c r="BD104" s="488">
        <v>0.0</v>
      </c>
      <c r="BE104" s="488">
        <v>14.0</v>
      </c>
      <c r="BF104" s="488">
        <v>9.0</v>
      </c>
      <c r="BG104" s="488">
        <v>14.0</v>
      </c>
      <c r="BH104" s="488">
        <v>19.0</v>
      </c>
      <c r="BI104" s="488">
        <v>0.0</v>
      </c>
      <c r="BJ104" s="488">
        <v>3.0</v>
      </c>
      <c r="BK104" s="488">
        <v>11.0</v>
      </c>
      <c r="BL104" s="488">
        <v>23.0</v>
      </c>
      <c r="BM104" s="488">
        <v>10.0</v>
      </c>
      <c r="BN104" s="488">
        <v>25.0</v>
      </c>
      <c r="BO104" s="488">
        <v>12.0</v>
      </c>
      <c r="BP104" s="488">
        <v>0.0</v>
      </c>
      <c r="BQ104" s="488">
        <v>0.0</v>
      </c>
      <c r="BR104" s="488">
        <v>23.0</v>
      </c>
      <c r="BS104" s="488">
        <v>9.0</v>
      </c>
      <c r="BT104" s="488">
        <v>10.0</v>
      </c>
      <c r="BU104" s="488">
        <v>0.0</v>
      </c>
      <c r="BV104" s="488">
        <v>4.0</v>
      </c>
      <c r="BW104" s="488">
        <v>0.0</v>
      </c>
      <c r="BX104" s="488">
        <v>0.0</v>
      </c>
      <c r="BY104" s="488">
        <v>0.0</v>
      </c>
      <c r="BZ104" s="488">
        <v>11.0</v>
      </c>
      <c r="CA104" s="488">
        <v>4.0</v>
      </c>
      <c r="CB104" s="488">
        <v>0.0</v>
      </c>
      <c r="CC104" s="488">
        <v>4.0</v>
      </c>
      <c r="CD104" s="488">
        <v>0.0</v>
      </c>
      <c r="CE104" s="488">
        <v>0.0</v>
      </c>
      <c r="CF104" s="488">
        <v>8.0</v>
      </c>
      <c r="CG104" s="488">
        <v>6.0</v>
      </c>
      <c r="CH104" s="488">
        <v>0.0</v>
      </c>
      <c r="CI104" s="488">
        <v>2.0</v>
      </c>
      <c r="CJ104" s="488">
        <v>4.0</v>
      </c>
      <c r="CK104" s="488">
        <v>0.0</v>
      </c>
      <c r="CL104" s="488">
        <v>0.0</v>
      </c>
      <c r="CM104" s="488">
        <v>4.0</v>
      </c>
      <c r="CN104" s="488">
        <v>5.0</v>
      </c>
      <c r="CO104" s="488">
        <v>0.0</v>
      </c>
      <c r="CP104" s="488">
        <v>9.0</v>
      </c>
      <c r="CQ104" s="488">
        <v>0.0</v>
      </c>
      <c r="CR104" s="488">
        <v>0.0</v>
      </c>
      <c r="CS104" s="488">
        <v>0.0</v>
      </c>
      <c r="CT104" s="488">
        <v>0.0</v>
      </c>
      <c r="CU104" s="488">
        <v>7.0</v>
      </c>
      <c r="CV104" s="488">
        <v>0.0</v>
      </c>
      <c r="CW104" s="488">
        <v>0.0</v>
      </c>
      <c r="CX104" s="488">
        <v>0.0</v>
      </c>
      <c r="CY104" s="488">
        <v>11.0</v>
      </c>
      <c r="CZ104" s="488">
        <v>0.0</v>
      </c>
      <c r="DA104" s="488">
        <v>0.0</v>
      </c>
      <c r="DB104" s="488">
        <v>3.0</v>
      </c>
      <c r="DC104" s="488">
        <v>3.0</v>
      </c>
      <c r="DD104" s="488">
        <v>0.0</v>
      </c>
      <c r="DE104" s="488">
        <v>11.0</v>
      </c>
      <c r="DF104" s="488">
        <v>0.0</v>
      </c>
      <c r="DG104" s="488">
        <v>0.0</v>
      </c>
      <c r="DH104" s="488">
        <v>0.0</v>
      </c>
      <c r="DI104" s="488">
        <v>17.0</v>
      </c>
      <c r="DJ104" s="488">
        <v>0.0</v>
      </c>
      <c r="DK104" s="488">
        <v>3.0</v>
      </c>
      <c r="DL104" s="488">
        <v>9.0</v>
      </c>
      <c r="DM104" s="488">
        <v>6.0</v>
      </c>
      <c r="DN104" s="488">
        <v>0.0</v>
      </c>
      <c r="DO104" s="488">
        <v>0.0</v>
      </c>
      <c r="DP104" s="488">
        <v>1.0</v>
      </c>
      <c r="DQ104" s="488">
        <v>7.0</v>
      </c>
      <c r="DR104" s="488">
        <v>7.0</v>
      </c>
      <c r="DS104" s="488">
        <v>33.0</v>
      </c>
      <c r="DT104" s="488">
        <v>19.0</v>
      </c>
      <c r="DU104" s="488">
        <v>0.0</v>
      </c>
      <c r="DV104" s="488">
        <v>0.0</v>
      </c>
      <c r="DW104" s="488">
        <v>30.0</v>
      </c>
      <c r="DX104" s="488">
        <v>52.0</v>
      </c>
      <c r="DY104" s="488">
        <v>23.0</v>
      </c>
      <c r="DZ104" s="488">
        <v>6.0</v>
      </c>
      <c r="EA104" s="488">
        <v>21.0</v>
      </c>
      <c r="EB104" s="488">
        <v>0.0</v>
      </c>
      <c r="EC104" s="488">
        <v>12.0</v>
      </c>
      <c r="ED104" s="488">
        <v>40.0</v>
      </c>
      <c r="EE104" s="488">
        <v>16.0</v>
      </c>
      <c r="EF104" s="488">
        <v>29.0</v>
      </c>
      <c r="EG104" s="488">
        <v>7.0</v>
      </c>
      <c r="EH104" s="488">
        <v>8.0</v>
      </c>
      <c r="EI104" s="488">
        <v>0.0</v>
      </c>
      <c r="EJ104" s="488">
        <v>0.0</v>
      </c>
      <c r="EK104" s="488">
        <v>13.0</v>
      </c>
      <c r="EL104" s="488">
        <v>6.0</v>
      </c>
      <c r="EM104" s="488">
        <v>0.0</v>
      </c>
      <c r="EN104" s="488">
        <v>16.0</v>
      </c>
      <c r="EO104" s="488">
        <v>15.0</v>
      </c>
      <c r="EP104" s="488">
        <v>0.0</v>
      </c>
      <c r="EQ104" s="488">
        <v>0.0</v>
      </c>
      <c r="ER104" s="488">
        <v>19.0</v>
      </c>
      <c r="ES104" s="488">
        <v>10.0</v>
      </c>
      <c r="ET104" s="488">
        <v>0.0</v>
      </c>
      <c r="EU104" s="488">
        <v>11.0</v>
      </c>
      <c r="EV104" s="488">
        <v>3.0</v>
      </c>
      <c r="EW104" s="488">
        <v>0.0</v>
      </c>
      <c r="EX104" s="488">
        <v>0.0</v>
      </c>
      <c r="EY104" s="488">
        <v>1.0</v>
      </c>
      <c r="EZ104" s="488">
        <v>8.0</v>
      </c>
      <c r="FA104" s="488">
        <v>0.0</v>
      </c>
      <c r="FB104" s="488">
        <v>0.0</v>
      </c>
      <c r="FC104" s="488">
        <v>5.0</v>
      </c>
      <c r="FD104" s="488">
        <v>0.0</v>
      </c>
      <c r="FE104" s="488">
        <v>0.0</v>
      </c>
      <c r="FF104" s="488">
        <v>10.0</v>
      </c>
      <c r="FG104" s="488">
        <v>24.0</v>
      </c>
      <c r="FH104" s="488">
        <v>0.0</v>
      </c>
      <c r="FI104" s="488">
        <v>3.0</v>
      </c>
      <c r="FJ104" s="488">
        <v>3.0</v>
      </c>
      <c r="FK104" s="488">
        <v>0.0</v>
      </c>
      <c r="FL104" s="488">
        <v>0.0</v>
      </c>
      <c r="FM104" s="488">
        <v>12.0</v>
      </c>
      <c r="FN104" s="488">
        <v>13.0</v>
      </c>
      <c r="FO104" s="488">
        <v>3.0</v>
      </c>
      <c r="FP104" s="488">
        <v>6.0</v>
      </c>
      <c r="FQ104" s="488">
        <v>0.0</v>
      </c>
      <c r="FR104" s="488">
        <v>0.0</v>
      </c>
      <c r="FS104" s="488">
        <v>0.0</v>
      </c>
      <c r="FT104" s="488">
        <v>27.0</v>
      </c>
      <c r="FU104" s="488">
        <v>8.0</v>
      </c>
      <c r="FV104" s="488">
        <v>4.0</v>
      </c>
      <c r="FW104" s="488">
        <v>12.0</v>
      </c>
      <c r="FX104" s="488">
        <v>11.0</v>
      </c>
      <c r="FY104" s="488">
        <v>0.0</v>
      </c>
      <c r="FZ104" s="488">
        <v>0.0</v>
      </c>
      <c r="GA104" s="488">
        <v>6.0</v>
      </c>
      <c r="GB104" s="488">
        <v>17.0</v>
      </c>
      <c r="GC104" s="488">
        <v>14.0</v>
      </c>
      <c r="GD104" s="488">
        <v>10.0</v>
      </c>
      <c r="GE104" s="488">
        <v>10.0</v>
      </c>
      <c r="GF104" s="488">
        <v>0.0</v>
      </c>
      <c r="GG104" s="488">
        <v>0.0</v>
      </c>
      <c r="GH104" s="488">
        <v>0.0</v>
      </c>
      <c r="GI104" s="488">
        <v>26.0</v>
      </c>
      <c r="GJ104" s="488">
        <v>4.0</v>
      </c>
      <c r="GK104" s="488">
        <v>20.0</v>
      </c>
      <c r="GL104" s="488">
        <v>0.0</v>
      </c>
      <c r="GM104" s="488">
        <v>0.0</v>
      </c>
      <c r="GN104" s="488">
        <v>0.0</v>
      </c>
      <c r="GO104" s="488">
        <v>8.0</v>
      </c>
      <c r="GP104" s="488">
        <v>7.0</v>
      </c>
      <c r="GQ104" s="488">
        <v>3.0</v>
      </c>
      <c r="GR104" s="488">
        <v>4.0</v>
      </c>
      <c r="GS104" s="488">
        <v>3.0</v>
      </c>
      <c r="GT104" s="488">
        <v>0.0</v>
      </c>
      <c r="GU104" s="488">
        <v>0.0</v>
      </c>
      <c r="GV104" s="488">
        <v>20.0</v>
      </c>
      <c r="GW104" s="488">
        <v>22.0</v>
      </c>
      <c r="GX104" s="488">
        <v>63.0</v>
      </c>
      <c r="GY104" s="488">
        <v>9.0</v>
      </c>
      <c r="GZ104" s="488">
        <v>52.0</v>
      </c>
      <c r="HA104" s="488">
        <v>0.0</v>
      </c>
      <c r="HB104" s="488">
        <v>0.0</v>
      </c>
      <c r="HC104" s="488">
        <v>13.0</v>
      </c>
      <c r="HD104" s="488">
        <v>4.0</v>
      </c>
      <c r="HE104" s="488">
        <v>9.0</v>
      </c>
      <c r="HF104" s="488">
        <v>13.0</v>
      </c>
      <c r="HG104" s="488">
        <v>21.0</v>
      </c>
      <c r="HH104" s="488">
        <v>22.0</v>
      </c>
      <c r="HI104" s="488">
        <v>0.0</v>
      </c>
      <c r="HJ104" s="488">
        <v>26.0</v>
      </c>
      <c r="HK104" s="488">
        <v>17.0</v>
      </c>
      <c r="HL104" s="488">
        <v>13.0</v>
      </c>
      <c r="HM104" s="488">
        <v>9.0</v>
      </c>
      <c r="HN104" s="488">
        <v>16.0</v>
      </c>
      <c r="HO104" s="488">
        <v>0.0</v>
      </c>
      <c r="HP104" s="488">
        <v>0.0</v>
      </c>
      <c r="HQ104" s="488">
        <v>48.0</v>
      </c>
      <c r="HR104" s="488">
        <v>0.0</v>
      </c>
      <c r="HS104" s="480">
        <f t="shared" si="42"/>
        <v>1516</v>
      </c>
      <c r="HT104" s="481"/>
      <c r="HU104" s="412"/>
      <c r="HV104" s="412"/>
      <c r="HW104" s="412"/>
      <c r="HX104" s="412"/>
      <c r="HY104" s="412"/>
      <c r="HZ104" s="412"/>
      <c r="IA104" s="412"/>
      <c r="IB104" s="412"/>
      <c r="IC104" s="412"/>
    </row>
    <row r="105">
      <c r="A105" s="504" t="s">
        <v>94</v>
      </c>
      <c r="B105" s="475">
        <v>0.0</v>
      </c>
      <c r="C105" s="475">
        <v>0.0</v>
      </c>
      <c r="D105" s="475">
        <v>0.0</v>
      </c>
      <c r="E105" s="475">
        <v>0.0</v>
      </c>
      <c r="F105" s="475">
        <v>0.0</v>
      </c>
      <c r="G105" s="475">
        <v>0.0</v>
      </c>
      <c r="H105" s="475">
        <v>0.0</v>
      </c>
      <c r="I105" s="475">
        <v>0.0</v>
      </c>
      <c r="J105" s="475">
        <v>0.0</v>
      </c>
      <c r="K105" s="475">
        <v>0.0</v>
      </c>
      <c r="L105" s="475">
        <v>0.0</v>
      </c>
      <c r="M105" s="475">
        <v>0.0</v>
      </c>
      <c r="N105" s="475">
        <v>0.0</v>
      </c>
      <c r="O105" s="475">
        <v>0.0</v>
      </c>
      <c r="P105" s="475">
        <v>0.0</v>
      </c>
      <c r="Q105" s="475">
        <v>0.0</v>
      </c>
      <c r="R105" s="475">
        <v>0.0</v>
      </c>
      <c r="S105" s="475">
        <v>0.0</v>
      </c>
      <c r="T105" s="475">
        <v>0.0</v>
      </c>
      <c r="U105" s="475">
        <v>0.0</v>
      </c>
      <c r="V105" s="475">
        <v>0.0</v>
      </c>
      <c r="W105" s="475">
        <v>0.0</v>
      </c>
      <c r="X105" s="475">
        <v>0.0</v>
      </c>
      <c r="Y105" s="475">
        <v>0.0</v>
      </c>
      <c r="Z105" s="475">
        <v>0.0</v>
      </c>
      <c r="AA105" s="475">
        <v>0.0</v>
      </c>
      <c r="AB105" s="475">
        <v>0.0</v>
      </c>
      <c r="AC105" s="475">
        <v>0.0</v>
      </c>
      <c r="AD105" s="475">
        <v>0.0</v>
      </c>
      <c r="AE105" s="475">
        <v>0.0</v>
      </c>
      <c r="AF105" s="475">
        <v>0.0</v>
      </c>
      <c r="AG105" s="475">
        <v>0.0</v>
      </c>
      <c r="AH105" s="475">
        <v>0.0</v>
      </c>
      <c r="AI105" s="475">
        <v>0.0</v>
      </c>
      <c r="AJ105" s="500">
        <v>6.0</v>
      </c>
      <c r="AK105" s="488">
        <v>0.0</v>
      </c>
      <c r="AL105" s="475">
        <v>1.0</v>
      </c>
      <c r="AM105" s="475">
        <v>1.0</v>
      </c>
      <c r="AN105" s="475">
        <v>7.0</v>
      </c>
      <c r="AO105" s="475">
        <v>1.0</v>
      </c>
      <c r="AP105" s="475">
        <v>3.0</v>
      </c>
      <c r="AQ105" s="475">
        <v>1.0</v>
      </c>
      <c r="AR105" s="488">
        <v>1.0</v>
      </c>
      <c r="AS105" s="488">
        <v>2.0</v>
      </c>
      <c r="AT105" s="488">
        <v>5.0</v>
      </c>
      <c r="AU105" s="488">
        <v>3.0</v>
      </c>
      <c r="AV105" s="488">
        <v>5.0</v>
      </c>
      <c r="AW105" s="488">
        <v>5.0</v>
      </c>
      <c r="AX105" s="488">
        <v>11.0</v>
      </c>
      <c r="AY105" s="488">
        <v>6.0</v>
      </c>
      <c r="AZ105" s="488">
        <v>4.0</v>
      </c>
      <c r="BA105" s="488">
        <v>7.0</v>
      </c>
      <c r="BB105" s="488">
        <v>8.0</v>
      </c>
      <c r="BC105" s="488">
        <v>13.0</v>
      </c>
      <c r="BD105" s="488">
        <v>9.0</v>
      </c>
      <c r="BE105" s="488">
        <v>18.0</v>
      </c>
      <c r="BF105" s="488">
        <v>15.0</v>
      </c>
      <c r="BG105" s="488">
        <v>8.0</v>
      </c>
      <c r="BH105" s="488">
        <v>4.0</v>
      </c>
      <c r="BI105" s="488">
        <v>11.0</v>
      </c>
      <c r="BJ105" s="488">
        <v>0.0</v>
      </c>
      <c r="BK105" s="488">
        <v>11.0</v>
      </c>
      <c r="BL105" s="488">
        <v>4.0</v>
      </c>
      <c r="BM105" s="488">
        <v>7.0</v>
      </c>
      <c r="BN105" s="488">
        <v>8.0</v>
      </c>
      <c r="BO105" s="488">
        <v>20.0</v>
      </c>
      <c r="BP105" s="488">
        <v>16.0</v>
      </c>
      <c r="BQ105" s="488">
        <v>3.0</v>
      </c>
      <c r="BR105" s="488">
        <v>14.0</v>
      </c>
      <c r="BS105" s="488">
        <v>5.0</v>
      </c>
      <c r="BT105" s="488">
        <v>8.0</v>
      </c>
      <c r="BU105" s="488">
        <v>17.0</v>
      </c>
      <c r="BV105" s="488">
        <v>8.0</v>
      </c>
      <c r="BW105" s="488">
        <v>4.0</v>
      </c>
      <c r="BX105" s="488">
        <v>3.0</v>
      </c>
      <c r="BY105" s="488">
        <v>7.0</v>
      </c>
      <c r="BZ105" s="488">
        <v>13.0</v>
      </c>
      <c r="CA105" s="488">
        <v>24.0</v>
      </c>
      <c r="CB105" s="488">
        <v>5.0</v>
      </c>
      <c r="CC105" s="488">
        <v>13.0</v>
      </c>
      <c r="CD105" s="488">
        <v>2.0</v>
      </c>
      <c r="CE105" s="488">
        <v>12.0</v>
      </c>
      <c r="CF105" s="488">
        <v>3.0</v>
      </c>
      <c r="CG105" s="488">
        <v>12.0</v>
      </c>
      <c r="CH105" s="488">
        <v>10.0</v>
      </c>
      <c r="CI105" s="488">
        <v>11.0</v>
      </c>
      <c r="CJ105" s="488">
        <v>6.0</v>
      </c>
      <c r="CK105" s="488">
        <v>5.0</v>
      </c>
      <c r="CL105" s="488">
        <v>2.0</v>
      </c>
      <c r="CM105" s="488">
        <v>1.0</v>
      </c>
      <c r="CN105" s="488">
        <v>9.0</v>
      </c>
      <c r="CO105" s="488">
        <v>4.0</v>
      </c>
      <c r="CP105" s="488">
        <v>5.0</v>
      </c>
      <c r="CQ105" s="488">
        <v>11.0</v>
      </c>
      <c r="CR105" s="488">
        <v>0.0</v>
      </c>
      <c r="CS105" s="488">
        <v>8.0</v>
      </c>
      <c r="CT105" s="488">
        <v>5.0</v>
      </c>
      <c r="CU105" s="488">
        <v>1.0</v>
      </c>
      <c r="CV105" s="488">
        <v>6.0</v>
      </c>
      <c r="CW105" s="488">
        <v>0.0</v>
      </c>
      <c r="CX105" s="488">
        <v>8.0</v>
      </c>
      <c r="CY105" s="488">
        <v>3.0</v>
      </c>
      <c r="CZ105" s="488">
        <v>3.0</v>
      </c>
      <c r="DA105" s="488">
        <v>1.0</v>
      </c>
      <c r="DB105" s="488">
        <v>0.0</v>
      </c>
      <c r="DC105" s="488">
        <v>5.0</v>
      </c>
      <c r="DD105" s="488">
        <v>13.0</v>
      </c>
      <c r="DE105" s="488">
        <v>3.0</v>
      </c>
      <c r="DF105" s="488">
        <v>2.0</v>
      </c>
      <c r="DG105" s="488">
        <v>4.0</v>
      </c>
      <c r="DH105" s="488">
        <v>0.0</v>
      </c>
      <c r="DI105" s="488">
        <v>1.0</v>
      </c>
      <c r="DJ105" s="488">
        <v>3.0</v>
      </c>
      <c r="DK105" s="488">
        <v>7.0</v>
      </c>
      <c r="DL105" s="488">
        <v>3.0</v>
      </c>
      <c r="DM105" s="488">
        <v>3.0</v>
      </c>
      <c r="DN105" s="488">
        <v>5.0</v>
      </c>
      <c r="DO105" s="488">
        <v>3.0</v>
      </c>
      <c r="DP105" s="488">
        <v>1.0</v>
      </c>
      <c r="DQ105" s="488">
        <v>3.0</v>
      </c>
      <c r="DR105" s="488">
        <v>2.0</v>
      </c>
      <c r="DS105" s="488">
        <v>3.0</v>
      </c>
      <c r="DT105" s="488">
        <v>4.0</v>
      </c>
      <c r="DU105" s="488">
        <v>4.0</v>
      </c>
      <c r="DV105" s="488">
        <v>0.0</v>
      </c>
      <c r="DW105" s="488">
        <v>1.0</v>
      </c>
      <c r="DX105" s="488">
        <v>3.0</v>
      </c>
      <c r="DY105" s="488">
        <v>3.0</v>
      </c>
      <c r="DZ105" s="488">
        <v>1.0</v>
      </c>
      <c r="EA105" s="488">
        <v>1.0</v>
      </c>
      <c r="EB105" s="488">
        <v>1.0</v>
      </c>
      <c r="EC105" s="488">
        <v>1.0</v>
      </c>
      <c r="ED105" s="488">
        <v>2.0</v>
      </c>
      <c r="EE105" s="488">
        <v>1.0</v>
      </c>
      <c r="EF105" s="488">
        <v>7.0</v>
      </c>
      <c r="EG105" s="488">
        <v>5.0</v>
      </c>
      <c r="EH105" s="488">
        <v>2.0</v>
      </c>
      <c r="EI105" s="488">
        <v>0.0</v>
      </c>
      <c r="EJ105" s="488">
        <v>5.0</v>
      </c>
      <c r="EK105" s="488">
        <v>0.0</v>
      </c>
      <c r="EL105" s="488">
        <v>0.0</v>
      </c>
      <c r="EM105" s="488">
        <v>0.0</v>
      </c>
      <c r="EN105" s="488">
        <v>3.0</v>
      </c>
      <c r="EO105" s="488">
        <v>2.0</v>
      </c>
      <c r="EP105" s="488">
        <v>6.0</v>
      </c>
      <c r="EQ105" s="488">
        <v>1.0</v>
      </c>
      <c r="ER105" s="488">
        <v>6.0</v>
      </c>
      <c r="ES105" s="488">
        <v>0.0</v>
      </c>
      <c r="ET105" s="488">
        <v>3.0</v>
      </c>
      <c r="EU105" s="488">
        <v>3.0</v>
      </c>
      <c r="EV105" s="488">
        <v>2.0</v>
      </c>
      <c r="EW105" s="488">
        <v>6.0</v>
      </c>
      <c r="EX105" s="488">
        <v>4.0</v>
      </c>
      <c r="EY105" s="488">
        <v>1.0</v>
      </c>
      <c r="EZ105" s="488">
        <v>1.0</v>
      </c>
      <c r="FA105" s="488">
        <v>4.0</v>
      </c>
      <c r="FB105" s="488">
        <v>0.0</v>
      </c>
      <c r="FC105" s="488">
        <v>3.0</v>
      </c>
      <c r="FD105" s="488">
        <v>1.0</v>
      </c>
      <c r="FE105" s="488">
        <v>5.0</v>
      </c>
      <c r="FF105" s="488">
        <v>2.0</v>
      </c>
      <c r="FG105" s="488">
        <v>2.0</v>
      </c>
      <c r="FH105" s="488">
        <v>3.0</v>
      </c>
      <c r="FI105" s="488">
        <v>5.0</v>
      </c>
      <c r="FJ105" s="488">
        <v>3.0</v>
      </c>
      <c r="FK105" s="488">
        <v>3.0</v>
      </c>
      <c r="FL105" s="488">
        <v>4.0</v>
      </c>
      <c r="FM105" s="488">
        <v>2.0</v>
      </c>
      <c r="FN105" s="488">
        <v>1.0</v>
      </c>
      <c r="FO105" s="488">
        <v>7.0</v>
      </c>
      <c r="FP105" s="488">
        <v>5.0</v>
      </c>
      <c r="FQ105" s="488">
        <v>8.0</v>
      </c>
      <c r="FR105" s="488">
        <v>5.0</v>
      </c>
      <c r="FS105" s="488">
        <v>9.0</v>
      </c>
      <c r="FT105" s="488">
        <v>10.0</v>
      </c>
      <c r="FU105" s="488">
        <v>6.0</v>
      </c>
      <c r="FV105" s="488">
        <v>4.0</v>
      </c>
      <c r="FW105" s="488">
        <v>9.0</v>
      </c>
      <c r="FX105" s="488">
        <v>10.0</v>
      </c>
      <c r="FY105" s="488">
        <v>6.0</v>
      </c>
      <c r="FZ105" s="488">
        <v>12.0</v>
      </c>
      <c r="GA105" s="488">
        <v>3.0</v>
      </c>
      <c r="GB105" s="488">
        <v>12.0</v>
      </c>
      <c r="GC105" s="488">
        <v>5.0</v>
      </c>
      <c r="GD105" s="488">
        <v>8.0</v>
      </c>
      <c r="GE105" s="488">
        <v>35.0</v>
      </c>
      <c r="GF105" s="488">
        <v>82.0</v>
      </c>
      <c r="GG105" s="488">
        <v>33.0</v>
      </c>
      <c r="GH105" s="488">
        <v>13.0</v>
      </c>
      <c r="GI105" s="488">
        <v>10.0</v>
      </c>
      <c r="GJ105" s="488">
        <v>21.0</v>
      </c>
      <c r="GK105" s="488">
        <v>9.0</v>
      </c>
      <c r="GL105" s="488">
        <v>6.0</v>
      </c>
      <c r="GM105" s="488">
        <v>5.0</v>
      </c>
      <c r="GN105" s="488">
        <v>17.0</v>
      </c>
      <c r="GO105" s="488">
        <v>3.0</v>
      </c>
      <c r="GP105" s="488">
        <v>16.0</v>
      </c>
      <c r="GQ105" s="488">
        <v>18.0</v>
      </c>
      <c r="GR105" s="488">
        <v>30.0</v>
      </c>
      <c r="GS105" s="488">
        <v>11.0</v>
      </c>
      <c r="GT105" s="488">
        <v>10.0</v>
      </c>
      <c r="GU105" s="488">
        <v>14.0</v>
      </c>
      <c r="GV105" s="488">
        <v>5.0</v>
      </c>
      <c r="GW105" s="488">
        <v>15.0</v>
      </c>
      <c r="GX105" s="488">
        <v>20.0</v>
      </c>
      <c r="GY105" s="488">
        <v>7.0</v>
      </c>
      <c r="GZ105" s="488">
        <v>8.0</v>
      </c>
      <c r="HA105" s="488">
        <v>34.0</v>
      </c>
      <c r="HB105" s="488">
        <v>12.0</v>
      </c>
      <c r="HC105" s="488">
        <v>6.0</v>
      </c>
      <c r="HD105" s="488">
        <v>7.0</v>
      </c>
      <c r="HE105" s="488">
        <v>26.0</v>
      </c>
      <c r="HF105" s="488">
        <v>6.0</v>
      </c>
      <c r="HG105" s="488">
        <v>31.0</v>
      </c>
      <c r="HH105" s="488">
        <v>19.0</v>
      </c>
      <c r="HI105" s="488">
        <v>15.0</v>
      </c>
      <c r="HJ105" s="488">
        <v>2.0</v>
      </c>
      <c r="HK105" s="488">
        <v>25.0</v>
      </c>
      <c r="HL105" s="488">
        <v>68.0</v>
      </c>
      <c r="HM105" s="488">
        <v>19.0</v>
      </c>
      <c r="HN105" s="488">
        <v>66.0</v>
      </c>
      <c r="HO105" s="488">
        <v>59.0</v>
      </c>
      <c r="HP105" s="488">
        <v>21.0</v>
      </c>
      <c r="HQ105" s="488">
        <v>13.0</v>
      </c>
      <c r="HR105" s="488">
        <v>0.0</v>
      </c>
      <c r="HS105" s="480">
        <f t="shared" si="42"/>
        <v>1587</v>
      </c>
      <c r="HT105" s="481"/>
      <c r="HU105" s="412"/>
      <c r="HV105" s="412"/>
      <c r="HW105" s="412"/>
      <c r="HX105" s="412"/>
      <c r="HY105" s="412"/>
      <c r="HZ105" s="412"/>
      <c r="IA105" s="412"/>
      <c r="IB105" s="412"/>
      <c r="IC105" s="412"/>
    </row>
    <row r="106">
      <c r="A106" s="504" t="s">
        <v>95</v>
      </c>
      <c r="B106" s="475">
        <v>0.0</v>
      </c>
      <c r="C106" s="475">
        <v>0.0</v>
      </c>
      <c r="D106" s="475">
        <v>0.0</v>
      </c>
      <c r="E106" s="475">
        <v>0.0</v>
      </c>
      <c r="F106" s="475">
        <v>0.0</v>
      </c>
      <c r="G106" s="475">
        <v>0.0</v>
      </c>
      <c r="H106" s="475">
        <v>0.0</v>
      </c>
      <c r="I106" s="475">
        <v>0.0</v>
      </c>
      <c r="J106" s="475">
        <v>0.0</v>
      </c>
      <c r="K106" s="475">
        <v>0.0</v>
      </c>
      <c r="L106" s="475">
        <v>0.0</v>
      </c>
      <c r="M106" s="475">
        <v>0.0</v>
      </c>
      <c r="N106" s="475">
        <v>0.0</v>
      </c>
      <c r="O106" s="475">
        <v>0.0</v>
      </c>
      <c r="P106" s="475">
        <v>0.0</v>
      </c>
      <c r="Q106" s="475">
        <v>0.0</v>
      </c>
      <c r="R106" s="475">
        <v>0.0</v>
      </c>
      <c r="S106" s="475">
        <v>0.0</v>
      </c>
      <c r="T106" s="475">
        <v>0.0</v>
      </c>
      <c r="U106" s="475">
        <v>0.0</v>
      </c>
      <c r="V106" s="475">
        <v>0.0</v>
      </c>
      <c r="W106" s="475">
        <v>0.0</v>
      </c>
      <c r="X106" s="500">
        <v>1.0</v>
      </c>
      <c r="Y106" s="488">
        <v>0.0</v>
      </c>
      <c r="Z106" s="488">
        <v>0.0</v>
      </c>
      <c r="AA106" s="488">
        <v>0.0</v>
      </c>
      <c r="AB106" s="475">
        <v>1.0</v>
      </c>
      <c r="AC106" s="488">
        <v>0.0</v>
      </c>
      <c r="AD106" s="488">
        <v>0.0</v>
      </c>
      <c r="AE106" s="488">
        <v>0.0</v>
      </c>
      <c r="AF106" s="488">
        <v>0.0</v>
      </c>
      <c r="AG106" s="488">
        <v>0.0</v>
      </c>
      <c r="AH106" s="475">
        <v>3.0</v>
      </c>
      <c r="AI106" s="488">
        <v>0.0</v>
      </c>
      <c r="AJ106" s="475">
        <v>5.0</v>
      </c>
      <c r="AK106" s="475">
        <v>1.0</v>
      </c>
      <c r="AL106" s="475">
        <v>7.0</v>
      </c>
      <c r="AM106" s="488">
        <v>0.0</v>
      </c>
      <c r="AN106" s="475">
        <v>3.0</v>
      </c>
      <c r="AO106" s="475">
        <v>1.0</v>
      </c>
      <c r="AP106" s="506">
        <v>0.0</v>
      </c>
      <c r="AQ106" s="475">
        <v>1.0</v>
      </c>
      <c r="AR106" s="488">
        <v>5.0</v>
      </c>
      <c r="AS106" s="488">
        <v>6.0</v>
      </c>
      <c r="AT106" s="488">
        <v>1.0</v>
      </c>
      <c r="AU106" s="488">
        <v>2.0</v>
      </c>
      <c r="AV106" s="488">
        <v>3.0</v>
      </c>
      <c r="AW106" s="488">
        <v>11.0</v>
      </c>
      <c r="AX106" s="488">
        <v>1.0</v>
      </c>
      <c r="AY106" s="488">
        <v>1.0</v>
      </c>
      <c r="AZ106" s="488">
        <v>6.0</v>
      </c>
      <c r="BA106" s="488">
        <v>3.0</v>
      </c>
      <c r="BB106" s="488">
        <v>7.0</v>
      </c>
      <c r="BC106" s="488">
        <v>4.0</v>
      </c>
      <c r="BD106" s="488">
        <v>10.0</v>
      </c>
      <c r="BE106" s="488">
        <v>3.0</v>
      </c>
      <c r="BF106" s="488">
        <v>5.0</v>
      </c>
      <c r="BG106" s="488">
        <v>7.0</v>
      </c>
      <c r="BH106" s="488">
        <v>1.0</v>
      </c>
      <c r="BI106" s="488">
        <v>3.0</v>
      </c>
      <c r="BJ106" s="488">
        <v>1.0</v>
      </c>
      <c r="BK106" s="488">
        <v>4.0</v>
      </c>
      <c r="BL106" s="488">
        <v>0.0</v>
      </c>
      <c r="BM106" s="488">
        <v>1.0</v>
      </c>
      <c r="BN106" s="488">
        <v>0.0</v>
      </c>
      <c r="BO106" s="488">
        <v>9.0</v>
      </c>
      <c r="BP106" s="488">
        <v>6.0</v>
      </c>
      <c r="BQ106" s="488">
        <v>0.0</v>
      </c>
      <c r="BR106" s="488">
        <v>0.0</v>
      </c>
      <c r="BS106" s="488">
        <v>1.0</v>
      </c>
      <c r="BT106" s="488">
        <v>0.0</v>
      </c>
      <c r="BU106" s="488">
        <v>0.0</v>
      </c>
      <c r="BV106" s="488">
        <v>5.0</v>
      </c>
      <c r="BW106" s="488">
        <v>0.0</v>
      </c>
      <c r="BX106" s="488">
        <v>1.0</v>
      </c>
      <c r="BY106" s="488">
        <v>2.0</v>
      </c>
      <c r="BZ106" s="488">
        <v>0.0</v>
      </c>
      <c r="CA106" s="488">
        <v>0.0</v>
      </c>
      <c r="CB106" s="488">
        <v>9.0</v>
      </c>
      <c r="CC106" s="488">
        <v>0.0</v>
      </c>
      <c r="CD106" s="488">
        <v>1.0</v>
      </c>
      <c r="CE106" s="488">
        <v>0.0</v>
      </c>
      <c r="CF106" s="488">
        <v>0.0</v>
      </c>
      <c r="CG106" s="488">
        <v>1.0</v>
      </c>
      <c r="CH106" s="488">
        <v>4.0</v>
      </c>
      <c r="CI106" s="488">
        <v>2.0</v>
      </c>
      <c r="CJ106" s="488">
        <v>2.0</v>
      </c>
      <c r="CK106" s="488">
        <v>0.0</v>
      </c>
      <c r="CL106" s="488">
        <v>0.0</v>
      </c>
      <c r="CM106" s="488">
        <v>2.0</v>
      </c>
      <c r="CN106" s="488">
        <v>5.0</v>
      </c>
      <c r="CO106" s="488">
        <v>1.0</v>
      </c>
      <c r="CP106" s="488">
        <v>1.0</v>
      </c>
      <c r="CQ106" s="488">
        <v>3.0</v>
      </c>
      <c r="CR106" s="488">
        <v>0.0</v>
      </c>
      <c r="CS106" s="488">
        <v>0.0</v>
      </c>
      <c r="CT106" s="488">
        <v>1.0</v>
      </c>
      <c r="CU106" s="488">
        <v>0.0</v>
      </c>
      <c r="CV106" s="488">
        <v>5.0</v>
      </c>
      <c r="CW106" s="488">
        <v>0.0</v>
      </c>
      <c r="CX106" s="488">
        <v>0.0</v>
      </c>
      <c r="CY106" s="488">
        <v>0.0</v>
      </c>
      <c r="CZ106" s="488">
        <v>0.0</v>
      </c>
      <c r="DA106" s="488">
        <v>0.0</v>
      </c>
      <c r="DB106" s="488">
        <v>0.0</v>
      </c>
      <c r="DC106" s="488">
        <v>0.0</v>
      </c>
      <c r="DD106" s="488">
        <v>1.0</v>
      </c>
      <c r="DE106" s="488">
        <v>0.0</v>
      </c>
      <c r="DF106" s="488">
        <v>0.0</v>
      </c>
      <c r="DG106" s="488">
        <v>0.0</v>
      </c>
      <c r="DH106" s="488">
        <v>3.0</v>
      </c>
      <c r="DI106" s="488">
        <v>0.0</v>
      </c>
      <c r="DJ106" s="488">
        <v>3.0</v>
      </c>
      <c r="DK106" s="488">
        <v>1.0</v>
      </c>
      <c r="DL106" s="488">
        <v>0.0</v>
      </c>
      <c r="DM106" s="488">
        <v>0.0</v>
      </c>
      <c r="DN106" s="488">
        <v>0.0</v>
      </c>
      <c r="DO106" s="488">
        <v>0.0</v>
      </c>
      <c r="DP106" s="488">
        <v>0.0</v>
      </c>
      <c r="DQ106" s="488">
        <v>1.0</v>
      </c>
      <c r="DR106" s="488">
        <v>1.0</v>
      </c>
      <c r="DS106" s="488">
        <v>0.0</v>
      </c>
      <c r="DT106" s="488">
        <v>1.0</v>
      </c>
      <c r="DU106" s="488">
        <v>0.0</v>
      </c>
      <c r="DV106" s="488">
        <v>0.0</v>
      </c>
      <c r="DW106" s="488">
        <v>3.0</v>
      </c>
      <c r="DX106" s="488">
        <v>3.0</v>
      </c>
      <c r="DY106" s="488">
        <v>4.0</v>
      </c>
      <c r="DZ106" s="488">
        <v>4.0</v>
      </c>
      <c r="EA106" s="488">
        <v>1.0</v>
      </c>
      <c r="EB106" s="488">
        <v>8.0</v>
      </c>
      <c r="EC106" s="488">
        <v>0.0</v>
      </c>
      <c r="ED106" s="488">
        <v>1.0</v>
      </c>
      <c r="EE106" s="488">
        <v>1.0</v>
      </c>
      <c r="EF106" s="488">
        <v>10.0</v>
      </c>
      <c r="EG106" s="488">
        <v>8.0</v>
      </c>
      <c r="EH106" s="488">
        <v>8.0</v>
      </c>
      <c r="EI106" s="488">
        <v>1.0</v>
      </c>
      <c r="EJ106" s="488">
        <v>0.0</v>
      </c>
      <c r="EK106" s="488">
        <v>2.0</v>
      </c>
      <c r="EL106" s="488">
        <v>1.0</v>
      </c>
      <c r="EM106" s="488">
        <v>6.0</v>
      </c>
      <c r="EN106" s="488">
        <v>1.0</v>
      </c>
      <c r="EO106" s="488">
        <v>2.0</v>
      </c>
      <c r="EP106" s="488">
        <v>2.0</v>
      </c>
      <c r="EQ106" s="488">
        <v>3.0</v>
      </c>
      <c r="ER106" s="488">
        <v>0.0</v>
      </c>
      <c r="ES106" s="488">
        <v>7.0</v>
      </c>
      <c r="ET106" s="488">
        <v>1.0</v>
      </c>
      <c r="EU106" s="488">
        <v>3.0</v>
      </c>
      <c r="EV106" s="488">
        <v>7.0</v>
      </c>
      <c r="EW106" s="488">
        <v>4.0</v>
      </c>
      <c r="EX106" s="488">
        <v>0.0</v>
      </c>
      <c r="EY106" s="488">
        <v>5.0</v>
      </c>
      <c r="EZ106" s="488">
        <v>3.0</v>
      </c>
      <c r="FA106" s="488">
        <v>3.0</v>
      </c>
      <c r="FB106" s="488">
        <v>2.0</v>
      </c>
      <c r="FC106" s="488">
        <v>2.0</v>
      </c>
      <c r="FD106" s="488">
        <v>2.0</v>
      </c>
      <c r="FE106" s="488">
        <v>0.0</v>
      </c>
      <c r="FF106" s="488">
        <v>2.0</v>
      </c>
      <c r="FG106" s="488">
        <v>1.0</v>
      </c>
      <c r="FH106" s="488">
        <v>5.0</v>
      </c>
      <c r="FI106" s="488">
        <v>0.0</v>
      </c>
      <c r="FJ106" s="488">
        <v>11.0</v>
      </c>
      <c r="FK106" s="488">
        <v>6.0</v>
      </c>
      <c r="FL106" s="488">
        <v>1.0</v>
      </c>
      <c r="FM106" s="488">
        <v>11.0</v>
      </c>
      <c r="FN106" s="488">
        <v>0.0</v>
      </c>
      <c r="FO106" s="488">
        <v>4.0</v>
      </c>
      <c r="FP106" s="488">
        <v>1.0</v>
      </c>
      <c r="FQ106" s="488">
        <v>0.0</v>
      </c>
      <c r="FR106" s="488">
        <v>8.0</v>
      </c>
      <c r="FS106" s="488">
        <v>10.0</v>
      </c>
      <c r="FT106" s="488">
        <v>5.0</v>
      </c>
      <c r="FU106" s="488">
        <v>9.0</v>
      </c>
      <c r="FV106" s="488">
        <v>12.0</v>
      </c>
      <c r="FW106" s="488">
        <v>5.0</v>
      </c>
      <c r="FX106" s="488">
        <v>16.0</v>
      </c>
      <c r="FY106" s="488">
        <v>10.0</v>
      </c>
      <c r="FZ106" s="488">
        <v>14.0</v>
      </c>
      <c r="GA106" s="488">
        <v>5.0</v>
      </c>
      <c r="GB106" s="488">
        <v>4.0</v>
      </c>
      <c r="GC106" s="488">
        <v>28.0</v>
      </c>
      <c r="GD106" s="488">
        <v>24.0</v>
      </c>
      <c r="GE106" s="488">
        <v>189.0</v>
      </c>
      <c r="GF106" s="488">
        <v>27.0</v>
      </c>
      <c r="GG106" s="488">
        <v>23.0</v>
      </c>
      <c r="GH106" s="488">
        <v>12.0</v>
      </c>
      <c r="GI106" s="488">
        <v>6.0</v>
      </c>
      <c r="GJ106" s="488">
        <v>31.0</v>
      </c>
      <c r="GK106" s="488">
        <v>6.0</v>
      </c>
      <c r="GL106" s="488">
        <v>11.0</v>
      </c>
      <c r="GM106" s="488">
        <v>2.0</v>
      </c>
      <c r="GN106" s="488">
        <v>0.0</v>
      </c>
      <c r="GO106" s="488">
        <v>18.0</v>
      </c>
      <c r="GP106" s="488">
        <v>13.0</v>
      </c>
      <c r="GQ106" s="488">
        <v>0.0</v>
      </c>
      <c r="GR106" s="488">
        <v>3.0</v>
      </c>
      <c r="GS106" s="488">
        <v>9.0</v>
      </c>
      <c r="GT106" s="488">
        <v>4.0</v>
      </c>
      <c r="GU106" s="488">
        <v>3.0</v>
      </c>
      <c r="GV106" s="488">
        <v>9.0</v>
      </c>
      <c r="GW106" s="488">
        <v>10.0</v>
      </c>
      <c r="GX106" s="488">
        <v>15.0</v>
      </c>
      <c r="GY106" s="488">
        <v>14.0</v>
      </c>
      <c r="GZ106" s="488">
        <v>7.0</v>
      </c>
      <c r="HA106" s="488">
        <v>4.0</v>
      </c>
      <c r="HB106" s="488">
        <v>0.0</v>
      </c>
      <c r="HC106" s="488">
        <v>10.0</v>
      </c>
      <c r="HD106" s="488">
        <v>8.0</v>
      </c>
      <c r="HE106" s="488">
        <v>6.0</v>
      </c>
      <c r="HF106" s="488">
        <v>11.0</v>
      </c>
      <c r="HG106" s="488">
        <v>11.0</v>
      </c>
      <c r="HH106" s="488">
        <v>10.0</v>
      </c>
      <c r="HI106" s="488">
        <v>9.0</v>
      </c>
      <c r="HJ106" s="488">
        <v>54.0</v>
      </c>
      <c r="HK106" s="488">
        <v>30.0</v>
      </c>
      <c r="HL106" s="488">
        <v>20.0</v>
      </c>
      <c r="HM106" s="488">
        <v>19.0</v>
      </c>
      <c r="HN106" s="488">
        <v>105.0</v>
      </c>
      <c r="HO106" s="488">
        <v>41.0</v>
      </c>
      <c r="HP106" s="488">
        <v>23.0</v>
      </c>
      <c r="HQ106" s="488">
        <v>66.0</v>
      </c>
      <c r="HR106" s="488">
        <v>0.0</v>
      </c>
      <c r="HS106" s="480">
        <f t="shared" si="42"/>
        <v>1319</v>
      </c>
      <c r="HT106" s="481"/>
      <c r="HU106" s="412"/>
      <c r="HV106" s="412"/>
      <c r="HW106" s="412"/>
      <c r="HX106" s="412"/>
      <c r="HY106" s="412"/>
      <c r="HZ106" s="412"/>
      <c r="IA106" s="412"/>
      <c r="IB106" s="412"/>
      <c r="IC106" s="412"/>
    </row>
    <row r="107">
      <c r="A107" s="499" t="s">
        <v>96</v>
      </c>
      <c r="B107" s="475">
        <v>0.0</v>
      </c>
      <c r="C107" s="475">
        <v>0.0</v>
      </c>
      <c r="D107" s="475">
        <v>0.0</v>
      </c>
      <c r="E107" s="475">
        <v>0.0</v>
      </c>
      <c r="F107" s="475">
        <v>0.0</v>
      </c>
      <c r="G107" s="475">
        <v>0.0</v>
      </c>
      <c r="H107" s="475">
        <v>0.0</v>
      </c>
      <c r="I107" s="475">
        <v>0.0</v>
      </c>
      <c r="J107" s="475">
        <v>0.0</v>
      </c>
      <c r="K107" s="475">
        <v>0.0</v>
      </c>
      <c r="L107" s="475">
        <v>0.0</v>
      </c>
      <c r="M107" s="475">
        <v>0.0</v>
      </c>
      <c r="N107" s="475">
        <v>0.0</v>
      </c>
      <c r="O107" s="507">
        <v>1.0</v>
      </c>
      <c r="P107" s="488">
        <v>0.0</v>
      </c>
      <c r="Q107" s="488">
        <v>0.0</v>
      </c>
      <c r="R107" s="488">
        <v>0.0</v>
      </c>
      <c r="S107" s="488">
        <v>0.0</v>
      </c>
      <c r="T107" s="488">
        <v>0.0</v>
      </c>
      <c r="U107" s="488">
        <v>0.0</v>
      </c>
      <c r="V107" s="488">
        <v>0.0</v>
      </c>
      <c r="W107" s="488">
        <v>0.0</v>
      </c>
      <c r="X107" s="488">
        <v>0.0</v>
      </c>
      <c r="Y107" s="488">
        <v>0.0</v>
      </c>
      <c r="Z107" s="488">
        <v>0.0</v>
      </c>
      <c r="AA107" s="488">
        <v>0.0</v>
      </c>
      <c r="AB107" s="488">
        <v>0.0</v>
      </c>
      <c r="AC107" s="488">
        <v>0.0</v>
      </c>
      <c r="AD107" s="488">
        <v>0.0</v>
      </c>
      <c r="AE107" s="488">
        <v>0.0</v>
      </c>
      <c r="AF107" s="488">
        <v>3.0</v>
      </c>
      <c r="AG107" s="488">
        <v>0.0</v>
      </c>
      <c r="AH107" s="488">
        <v>0.0</v>
      </c>
      <c r="AI107" s="488">
        <v>5.0</v>
      </c>
      <c r="AJ107" s="488">
        <v>0.0</v>
      </c>
      <c r="AK107" s="488">
        <v>5.0</v>
      </c>
      <c r="AL107" s="488">
        <v>3.0</v>
      </c>
      <c r="AM107" s="488">
        <v>1.0</v>
      </c>
      <c r="AN107" s="488">
        <v>1.0</v>
      </c>
      <c r="AO107" s="488">
        <v>0.0</v>
      </c>
      <c r="AP107" s="488">
        <v>0.0</v>
      </c>
      <c r="AQ107" s="488">
        <v>2.0</v>
      </c>
      <c r="AR107" s="488">
        <v>0.0</v>
      </c>
      <c r="AS107" s="488">
        <v>0.0</v>
      </c>
      <c r="AT107" s="488">
        <v>5.0</v>
      </c>
      <c r="AU107" s="488">
        <v>2.0</v>
      </c>
      <c r="AV107" s="488">
        <v>5.0</v>
      </c>
      <c r="AW107" s="488">
        <v>3.0</v>
      </c>
      <c r="AX107" s="488">
        <v>0.0</v>
      </c>
      <c r="AY107" s="488">
        <v>8.0</v>
      </c>
      <c r="AZ107" s="488">
        <v>2.0</v>
      </c>
      <c r="BA107" s="488">
        <v>1.0</v>
      </c>
      <c r="BB107" s="488">
        <v>3.0</v>
      </c>
      <c r="BC107" s="488">
        <v>4.0</v>
      </c>
      <c r="BD107" s="488">
        <v>1.0</v>
      </c>
      <c r="BE107" s="488">
        <v>11.0</v>
      </c>
      <c r="BF107" s="488">
        <v>3.0</v>
      </c>
      <c r="BG107" s="488">
        <v>0.0</v>
      </c>
      <c r="BH107" s="488">
        <v>0.0</v>
      </c>
      <c r="BI107" s="488">
        <v>0.0</v>
      </c>
      <c r="BJ107" s="488">
        <v>0.0</v>
      </c>
      <c r="BK107" s="488">
        <v>0.0</v>
      </c>
      <c r="BL107" s="488">
        <v>1.0</v>
      </c>
      <c r="BM107" s="488">
        <v>1.0</v>
      </c>
      <c r="BN107" s="488">
        <v>3.0</v>
      </c>
      <c r="BO107" s="488">
        <v>1.0</v>
      </c>
      <c r="BP107" s="488">
        <v>1.0</v>
      </c>
      <c r="BQ107" s="488">
        <v>0.0</v>
      </c>
      <c r="BR107" s="488">
        <v>0.0</v>
      </c>
      <c r="BS107" s="488">
        <v>0.0</v>
      </c>
      <c r="BT107" s="488">
        <v>1.0</v>
      </c>
      <c r="BU107" s="488">
        <v>1.0</v>
      </c>
      <c r="BV107" s="488">
        <v>0.0</v>
      </c>
      <c r="BW107" s="488">
        <v>1.0</v>
      </c>
      <c r="BX107" s="488">
        <v>0.0</v>
      </c>
      <c r="BY107" s="488">
        <v>0.0</v>
      </c>
      <c r="BZ107" s="488">
        <v>2.0</v>
      </c>
      <c r="CA107" s="488">
        <v>0.0</v>
      </c>
      <c r="CB107" s="488">
        <v>4.0</v>
      </c>
      <c r="CC107" s="488">
        <v>0.0</v>
      </c>
      <c r="CD107" s="488">
        <v>0.0</v>
      </c>
      <c r="CE107" s="488">
        <v>0.0</v>
      </c>
      <c r="CF107" s="488">
        <v>1.0</v>
      </c>
      <c r="CG107" s="488">
        <v>1.0</v>
      </c>
      <c r="CH107" s="488">
        <v>0.0</v>
      </c>
      <c r="CI107" s="488">
        <v>1.0</v>
      </c>
      <c r="CJ107" s="488">
        <v>0.0</v>
      </c>
      <c r="CK107" s="488">
        <v>0.0</v>
      </c>
      <c r="CL107" s="488">
        <v>0.0</v>
      </c>
      <c r="CM107" s="488">
        <v>4.0</v>
      </c>
      <c r="CN107" s="488">
        <v>0.0</v>
      </c>
      <c r="CO107" s="488">
        <v>1.0</v>
      </c>
      <c r="CP107" s="488">
        <v>0.0</v>
      </c>
      <c r="CQ107" s="488">
        <v>2.0</v>
      </c>
      <c r="CR107" s="488">
        <v>1.0</v>
      </c>
      <c r="CS107" s="488">
        <v>1.0</v>
      </c>
      <c r="CT107" s="488">
        <v>0.0</v>
      </c>
      <c r="CU107" s="488">
        <v>1.0</v>
      </c>
      <c r="CV107" s="488">
        <v>2.0</v>
      </c>
      <c r="CW107" s="488">
        <v>1.0</v>
      </c>
      <c r="CX107" s="488">
        <v>2.0</v>
      </c>
      <c r="CY107" s="488">
        <v>0.0</v>
      </c>
      <c r="CZ107" s="488">
        <v>1.0</v>
      </c>
      <c r="DA107" s="488">
        <v>1.0</v>
      </c>
      <c r="DB107" s="488">
        <v>1.0</v>
      </c>
      <c r="DC107" s="488">
        <v>1.0</v>
      </c>
      <c r="DD107" s="488">
        <v>1.0</v>
      </c>
      <c r="DE107" s="488">
        <v>3.0</v>
      </c>
      <c r="DF107" s="488">
        <v>1.0</v>
      </c>
      <c r="DG107" s="488">
        <v>0.0</v>
      </c>
      <c r="DH107" s="488">
        <v>2.0</v>
      </c>
      <c r="DI107" s="488">
        <v>0.0</v>
      </c>
      <c r="DJ107" s="488">
        <v>3.0</v>
      </c>
      <c r="DK107" s="488">
        <v>2.0</v>
      </c>
      <c r="DL107" s="488">
        <v>4.0</v>
      </c>
      <c r="DM107" s="488">
        <v>0.0</v>
      </c>
      <c r="DN107" s="488">
        <v>0.0</v>
      </c>
      <c r="DO107" s="488">
        <v>2.0</v>
      </c>
      <c r="DP107" s="488">
        <v>1.0</v>
      </c>
      <c r="DQ107" s="488">
        <v>0.0</v>
      </c>
      <c r="DR107" s="488">
        <v>1.0</v>
      </c>
      <c r="DS107" s="488">
        <v>1.0</v>
      </c>
      <c r="DT107" s="488">
        <v>0.0</v>
      </c>
      <c r="DU107" s="488">
        <v>0.0</v>
      </c>
      <c r="DV107" s="488">
        <v>4.0</v>
      </c>
      <c r="DW107" s="488">
        <v>1.0</v>
      </c>
      <c r="DX107" s="488">
        <v>2.0</v>
      </c>
      <c r="DY107" s="488">
        <v>2.0</v>
      </c>
      <c r="DZ107" s="488">
        <v>1.0</v>
      </c>
      <c r="EA107" s="488">
        <v>2.0</v>
      </c>
      <c r="EB107" s="488">
        <v>0.0</v>
      </c>
      <c r="EC107" s="488">
        <v>0.0</v>
      </c>
      <c r="ED107" s="488">
        <v>5.0</v>
      </c>
      <c r="EE107" s="488">
        <v>1.0</v>
      </c>
      <c r="EF107" s="488">
        <v>1.0</v>
      </c>
      <c r="EG107" s="488">
        <v>2.0</v>
      </c>
      <c r="EH107" s="488">
        <v>6.0</v>
      </c>
      <c r="EI107" s="488">
        <v>1.0</v>
      </c>
      <c r="EJ107" s="488">
        <v>0.0</v>
      </c>
      <c r="EK107" s="488">
        <v>2.0</v>
      </c>
      <c r="EL107" s="488">
        <v>6.0</v>
      </c>
      <c r="EM107" s="488">
        <v>2.0</v>
      </c>
      <c r="EN107" s="488">
        <v>4.0</v>
      </c>
      <c r="EO107" s="488">
        <v>0.0</v>
      </c>
      <c r="EP107" s="488">
        <v>7.0</v>
      </c>
      <c r="EQ107" s="488">
        <v>2.0</v>
      </c>
      <c r="ER107" s="488">
        <v>2.0</v>
      </c>
      <c r="ES107" s="488">
        <v>1.0</v>
      </c>
      <c r="ET107" s="488">
        <v>5.0</v>
      </c>
      <c r="EU107" s="488">
        <v>16.0</v>
      </c>
      <c r="EV107" s="488">
        <v>9.0</v>
      </c>
      <c r="EW107" s="488">
        <v>2.0</v>
      </c>
      <c r="EX107" s="488">
        <v>8.0</v>
      </c>
      <c r="EY107" s="488">
        <v>0.0</v>
      </c>
      <c r="EZ107" s="488">
        <v>0.0</v>
      </c>
      <c r="FA107" s="488">
        <v>2.0</v>
      </c>
      <c r="FB107" s="488">
        <v>11.0</v>
      </c>
      <c r="FC107" s="488">
        <v>20.0</v>
      </c>
      <c r="FD107" s="488">
        <v>4.0</v>
      </c>
      <c r="FE107" s="488">
        <v>9.0</v>
      </c>
      <c r="FF107" s="488">
        <v>2.0</v>
      </c>
      <c r="FG107" s="488">
        <v>1.0</v>
      </c>
      <c r="FH107" s="488">
        <v>4.0</v>
      </c>
      <c r="FI107" s="488">
        <v>1.0</v>
      </c>
      <c r="FJ107" s="488">
        <v>26.0</v>
      </c>
      <c r="FK107" s="488">
        <v>4.0</v>
      </c>
      <c r="FL107" s="488">
        <v>7.0</v>
      </c>
      <c r="FM107" s="488">
        <v>12.0</v>
      </c>
      <c r="FN107" s="488">
        <v>7.0</v>
      </c>
      <c r="FO107" s="488">
        <v>5.0</v>
      </c>
      <c r="FP107" s="488">
        <v>34.0</v>
      </c>
      <c r="FQ107" s="488">
        <v>19.0</v>
      </c>
      <c r="FR107" s="488">
        <v>10.0</v>
      </c>
      <c r="FS107" s="488">
        <v>0.0</v>
      </c>
      <c r="FT107" s="488">
        <v>12.0</v>
      </c>
      <c r="FU107" s="488">
        <v>11.0</v>
      </c>
      <c r="FV107" s="488">
        <v>15.0</v>
      </c>
      <c r="FW107" s="488">
        <v>29.0</v>
      </c>
      <c r="FX107" s="488">
        <v>11.0</v>
      </c>
      <c r="FY107" s="488">
        <v>14.0</v>
      </c>
      <c r="FZ107" s="488">
        <v>11.0</v>
      </c>
      <c r="GA107" s="488">
        <v>12.0</v>
      </c>
      <c r="GB107" s="488">
        <v>12.0</v>
      </c>
      <c r="GC107" s="488">
        <v>72.0</v>
      </c>
      <c r="GD107" s="488">
        <v>17.0</v>
      </c>
      <c r="GE107" s="488">
        <v>7.0</v>
      </c>
      <c r="GF107" s="488">
        <v>14.0</v>
      </c>
      <c r="GG107" s="488">
        <v>12.0</v>
      </c>
      <c r="GH107" s="488">
        <v>9.0</v>
      </c>
      <c r="GI107" s="488">
        <v>4.0</v>
      </c>
      <c r="GJ107" s="488">
        <v>11.0</v>
      </c>
      <c r="GK107" s="488">
        <v>12.0</v>
      </c>
      <c r="GL107" s="488">
        <v>5.0</v>
      </c>
      <c r="GM107" s="488">
        <v>4.0</v>
      </c>
      <c r="GN107" s="488">
        <v>17.0</v>
      </c>
      <c r="GO107" s="488">
        <v>8.0</v>
      </c>
      <c r="GP107" s="488">
        <v>1.0</v>
      </c>
      <c r="GQ107" s="488">
        <v>7.0</v>
      </c>
      <c r="GR107" s="488">
        <v>3.0</v>
      </c>
      <c r="GS107" s="488">
        <v>6.0</v>
      </c>
      <c r="GT107" s="488">
        <v>5.0</v>
      </c>
      <c r="GU107" s="488">
        <v>9.0</v>
      </c>
      <c r="GV107" s="488">
        <v>12.0</v>
      </c>
      <c r="GW107" s="488">
        <v>2.0</v>
      </c>
      <c r="GX107" s="488">
        <v>4.0</v>
      </c>
      <c r="GY107" s="488">
        <v>4.0</v>
      </c>
      <c r="GZ107" s="488">
        <v>6.0</v>
      </c>
      <c r="HA107" s="488">
        <v>3.0</v>
      </c>
      <c r="HB107" s="488">
        <v>3.0</v>
      </c>
      <c r="HC107" s="488">
        <v>14.0</v>
      </c>
      <c r="HD107" s="488">
        <v>13.0</v>
      </c>
      <c r="HE107" s="488">
        <v>20.0</v>
      </c>
      <c r="HF107" s="488">
        <v>8.0</v>
      </c>
      <c r="HG107" s="488">
        <v>6.0</v>
      </c>
      <c r="HH107" s="488">
        <v>12.0</v>
      </c>
      <c r="HI107" s="488">
        <v>3.0</v>
      </c>
      <c r="HJ107" s="488">
        <v>8.0</v>
      </c>
      <c r="HK107" s="488">
        <v>7.0</v>
      </c>
      <c r="HL107" s="488">
        <v>2.0</v>
      </c>
      <c r="HM107" s="488">
        <v>26.0</v>
      </c>
      <c r="HN107" s="488">
        <v>8.0</v>
      </c>
      <c r="HO107" s="488">
        <v>35.0</v>
      </c>
      <c r="HP107" s="488">
        <v>31.0</v>
      </c>
      <c r="HQ107" s="488">
        <v>0.0</v>
      </c>
      <c r="HR107" s="488">
        <v>0.0</v>
      </c>
      <c r="HS107" s="480">
        <f t="shared" si="42"/>
        <v>977</v>
      </c>
      <c r="HT107" s="481"/>
      <c r="HU107" s="412"/>
      <c r="HV107" s="412"/>
      <c r="HW107" s="412"/>
      <c r="HX107" s="412"/>
      <c r="HY107" s="412"/>
      <c r="HZ107" s="412"/>
      <c r="IA107" s="412"/>
      <c r="IB107" s="412"/>
      <c r="IC107" s="412"/>
    </row>
    <row r="108" ht="18.75" customHeight="1">
      <c r="A108" s="412"/>
      <c r="B108" s="494">
        <f t="shared" ref="B108:HS108" si="43">SUM(B92:B107)</f>
        <v>0</v>
      </c>
      <c r="C108" s="494">
        <f t="shared" si="43"/>
        <v>0</v>
      </c>
      <c r="D108" s="494">
        <f t="shared" si="43"/>
        <v>0</v>
      </c>
      <c r="E108" s="494">
        <f t="shared" si="43"/>
        <v>0</v>
      </c>
      <c r="F108" s="494">
        <f t="shared" si="43"/>
        <v>0</v>
      </c>
      <c r="G108" s="494">
        <f t="shared" si="43"/>
        <v>0</v>
      </c>
      <c r="H108" s="494">
        <f t="shared" si="43"/>
        <v>0</v>
      </c>
      <c r="I108" s="494">
        <f t="shared" si="43"/>
        <v>0</v>
      </c>
      <c r="J108" s="494">
        <f t="shared" si="43"/>
        <v>0</v>
      </c>
      <c r="K108" s="494">
        <f t="shared" si="43"/>
        <v>0</v>
      </c>
      <c r="L108" s="494">
        <f t="shared" si="43"/>
        <v>0</v>
      </c>
      <c r="M108" s="494">
        <f t="shared" si="43"/>
        <v>0</v>
      </c>
      <c r="N108" s="494">
        <f t="shared" si="43"/>
        <v>0</v>
      </c>
      <c r="O108" s="494">
        <f t="shared" si="43"/>
        <v>1</v>
      </c>
      <c r="P108" s="494">
        <f t="shared" si="43"/>
        <v>0</v>
      </c>
      <c r="Q108" s="494">
        <f t="shared" si="43"/>
        <v>0</v>
      </c>
      <c r="R108" s="494">
        <f t="shared" si="43"/>
        <v>0</v>
      </c>
      <c r="S108" s="494">
        <f t="shared" si="43"/>
        <v>0</v>
      </c>
      <c r="T108" s="494">
        <f t="shared" si="43"/>
        <v>3</v>
      </c>
      <c r="U108" s="494">
        <f t="shared" si="43"/>
        <v>0</v>
      </c>
      <c r="V108" s="494">
        <f t="shared" si="43"/>
        <v>0</v>
      </c>
      <c r="W108" s="494">
        <f t="shared" si="43"/>
        <v>3</v>
      </c>
      <c r="X108" s="494">
        <f t="shared" si="43"/>
        <v>2</v>
      </c>
      <c r="Y108" s="494">
        <f t="shared" si="43"/>
        <v>0</v>
      </c>
      <c r="Z108" s="494">
        <f t="shared" si="43"/>
        <v>19</v>
      </c>
      <c r="AA108" s="494">
        <f t="shared" si="43"/>
        <v>5</v>
      </c>
      <c r="AB108" s="494">
        <f t="shared" si="43"/>
        <v>7</v>
      </c>
      <c r="AC108" s="494">
        <f t="shared" si="43"/>
        <v>7</v>
      </c>
      <c r="AD108" s="494">
        <f t="shared" si="43"/>
        <v>11</v>
      </c>
      <c r="AE108" s="494">
        <f t="shared" si="43"/>
        <v>1</v>
      </c>
      <c r="AF108" s="494">
        <f t="shared" si="43"/>
        <v>7</v>
      </c>
      <c r="AG108" s="494">
        <f t="shared" si="43"/>
        <v>26</v>
      </c>
      <c r="AH108" s="494">
        <f t="shared" si="43"/>
        <v>20</v>
      </c>
      <c r="AI108" s="494">
        <f t="shared" si="43"/>
        <v>27</v>
      </c>
      <c r="AJ108" s="494">
        <f t="shared" si="43"/>
        <v>44</v>
      </c>
      <c r="AK108" s="494">
        <f t="shared" si="43"/>
        <v>74</v>
      </c>
      <c r="AL108" s="494">
        <f t="shared" si="43"/>
        <v>45</v>
      </c>
      <c r="AM108" s="494">
        <f t="shared" si="43"/>
        <v>49</v>
      </c>
      <c r="AN108" s="494">
        <f t="shared" si="43"/>
        <v>61</v>
      </c>
      <c r="AO108" s="494">
        <f t="shared" si="43"/>
        <v>51</v>
      </c>
      <c r="AP108" s="494">
        <f t="shared" si="43"/>
        <v>125</v>
      </c>
      <c r="AQ108" s="494">
        <f t="shared" si="43"/>
        <v>62</v>
      </c>
      <c r="AR108" s="494">
        <f t="shared" si="43"/>
        <v>84</v>
      </c>
      <c r="AS108" s="494">
        <f t="shared" si="43"/>
        <v>83</v>
      </c>
      <c r="AT108" s="494">
        <f t="shared" si="43"/>
        <v>95</v>
      </c>
      <c r="AU108" s="494">
        <f t="shared" si="43"/>
        <v>98</v>
      </c>
      <c r="AV108" s="494">
        <f t="shared" si="43"/>
        <v>119</v>
      </c>
      <c r="AW108" s="494">
        <f t="shared" si="43"/>
        <v>147</v>
      </c>
      <c r="AX108" s="494">
        <f t="shared" si="43"/>
        <v>228</v>
      </c>
      <c r="AY108" s="494">
        <f t="shared" si="43"/>
        <v>168</v>
      </c>
      <c r="AZ108" s="494">
        <f t="shared" si="43"/>
        <v>266</v>
      </c>
      <c r="BA108" s="494">
        <f t="shared" si="43"/>
        <v>177</v>
      </c>
      <c r="BB108" s="494">
        <f t="shared" si="43"/>
        <v>191</v>
      </c>
      <c r="BC108" s="494">
        <f t="shared" si="43"/>
        <v>156</v>
      </c>
      <c r="BD108" s="494">
        <f t="shared" si="43"/>
        <v>165</v>
      </c>
      <c r="BE108" s="494">
        <f t="shared" si="43"/>
        <v>357</v>
      </c>
      <c r="BF108" s="494">
        <f t="shared" si="43"/>
        <v>229</v>
      </c>
      <c r="BG108" s="494">
        <f t="shared" si="43"/>
        <v>313</v>
      </c>
      <c r="BH108" s="494">
        <f t="shared" si="43"/>
        <v>210</v>
      </c>
      <c r="BI108" s="494">
        <f t="shared" si="43"/>
        <v>154</v>
      </c>
      <c r="BJ108" s="494">
        <f t="shared" si="43"/>
        <v>158</v>
      </c>
      <c r="BK108" s="494">
        <f t="shared" si="43"/>
        <v>270</v>
      </c>
      <c r="BL108" s="494">
        <f t="shared" si="43"/>
        <v>334</v>
      </c>
      <c r="BM108" s="494">
        <f t="shared" si="43"/>
        <v>351</v>
      </c>
      <c r="BN108" s="494">
        <f t="shared" si="43"/>
        <v>305</v>
      </c>
      <c r="BO108" s="494">
        <f t="shared" si="43"/>
        <v>239</v>
      </c>
      <c r="BP108" s="494">
        <f t="shared" si="43"/>
        <v>262</v>
      </c>
      <c r="BQ108" s="494">
        <f t="shared" si="43"/>
        <v>180</v>
      </c>
      <c r="BR108" s="494">
        <f t="shared" si="43"/>
        <v>239</v>
      </c>
      <c r="BS108" s="494">
        <f t="shared" si="43"/>
        <v>305</v>
      </c>
      <c r="BT108" s="494">
        <f t="shared" si="43"/>
        <v>325</v>
      </c>
      <c r="BU108" s="494">
        <f t="shared" si="43"/>
        <v>273</v>
      </c>
      <c r="BV108" s="494">
        <f t="shared" si="43"/>
        <v>180</v>
      </c>
      <c r="BW108" s="494">
        <f t="shared" si="43"/>
        <v>325</v>
      </c>
      <c r="BX108" s="494">
        <f t="shared" si="43"/>
        <v>196</v>
      </c>
      <c r="BY108" s="494">
        <f t="shared" si="43"/>
        <v>353</v>
      </c>
      <c r="BZ108" s="494">
        <f t="shared" si="43"/>
        <v>234</v>
      </c>
      <c r="CA108" s="494">
        <f t="shared" si="43"/>
        <v>246</v>
      </c>
      <c r="CB108" s="494">
        <f t="shared" si="43"/>
        <v>328</v>
      </c>
      <c r="CC108" s="494">
        <f t="shared" si="43"/>
        <v>326</v>
      </c>
      <c r="CD108" s="494">
        <f t="shared" si="43"/>
        <v>123</v>
      </c>
      <c r="CE108" s="494">
        <f t="shared" si="43"/>
        <v>165</v>
      </c>
      <c r="CF108" s="494">
        <f t="shared" si="43"/>
        <v>252</v>
      </c>
      <c r="CG108" s="494">
        <f t="shared" si="43"/>
        <v>314</v>
      </c>
      <c r="CH108" s="494">
        <f t="shared" si="43"/>
        <v>198</v>
      </c>
      <c r="CI108" s="494">
        <f t="shared" si="43"/>
        <v>287</v>
      </c>
      <c r="CJ108" s="494">
        <f t="shared" si="43"/>
        <v>276</v>
      </c>
      <c r="CK108" s="494">
        <f t="shared" si="43"/>
        <v>313</v>
      </c>
      <c r="CL108" s="494">
        <f t="shared" si="43"/>
        <v>156</v>
      </c>
      <c r="CM108" s="494">
        <f t="shared" si="43"/>
        <v>209</v>
      </c>
      <c r="CN108" s="494">
        <f t="shared" si="43"/>
        <v>316</v>
      </c>
      <c r="CO108" s="494">
        <f t="shared" si="43"/>
        <v>213</v>
      </c>
      <c r="CP108" s="494">
        <f t="shared" si="43"/>
        <v>164</v>
      </c>
      <c r="CQ108" s="494">
        <f t="shared" si="43"/>
        <v>256</v>
      </c>
      <c r="CR108" s="494">
        <f t="shared" si="43"/>
        <v>198</v>
      </c>
      <c r="CS108" s="494">
        <f t="shared" si="43"/>
        <v>184</v>
      </c>
      <c r="CT108" s="494">
        <f t="shared" si="43"/>
        <v>162</v>
      </c>
      <c r="CU108" s="494">
        <f t="shared" si="43"/>
        <v>328</v>
      </c>
      <c r="CV108" s="494">
        <f t="shared" si="43"/>
        <v>223</v>
      </c>
      <c r="CW108" s="494">
        <f t="shared" si="43"/>
        <v>93</v>
      </c>
      <c r="CX108" s="494">
        <f t="shared" si="43"/>
        <v>156</v>
      </c>
      <c r="CY108" s="494">
        <f t="shared" si="43"/>
        <v>240</v>
      </c>
      <c r="CZ108" s="494">
        <f t="shared" si="43"/>
        <v>164</v>
      </c>
      <c r="DA108" s="494">
        <f t="shared" si="43"/>
        <v>151</v>
      </c>
      <c r="DB108" s="494">
        <f t="shared" si="43"/>
        <v>320</v>
      </c>
      <c r="DC108" s="494">
        <f t="shared" si="43"/>
        <v>457</v>
      </c>
      <c r="DD108" s="494">
        <f t="shared" si="43"/>
        <v>419</v>
      </c>
      <c r="DE108" s="494">
        <f t="shared" si="43"/>
        <v>483</v>
      </c>
      <c r="DF108" s="494">
        <f t="shared" si="43"/>
        <v>435</v>
      </c>
      <c r="DG108" s="494">
        <f t="shared" si="43"/>
        <v>419</v>
      </c>
      <c r="DH108" s="494">
        <f t="shared" si="43"/>
        <v>504</v>
      </c>
      <c r="DI108" s="494">
        <f t="shared" si="43"/>
        <v>494</v>
      </c>
      <c r="DJ108" s="494">
        <f t="shared" si="43"/>
        <v>562</v>
      </c>
      <c r="DK108" s="494">
        <f t="shared" si="43"/>
        <v>537</v>
      </c>
      <c r="DL108" s="494">
        <f t="shared" si="43"/>
        <v>646</v>
      </c>
      <c r="DM108" s="494">
        <f t="shared" si="43"/>
        <v>548</v>
      </c>
      <c r="DN108" s="494">
        <f t="shared" si="43"/>
        <v>344</v>
      </c>
      <c r="DO108" s="494">
        <f t="shared" si="43"/>
        <v>330</v>
      </c>
      <c r="DP108" s="494">
        <f t="shared" si="43"/>
        <v>511</v>
      </c>
      <c r="DQ108" s="494">
        <f t="shared" si="43"/>
        <v>389</v>
      </c>
      <c r="DR108" s="494">
        <f t="shared" si="43"/>
        <v>398</v>
      </c>
      <c r="DS108" s="494">
        <f t="shared" si="43"/>
        <v>388</v>
      </c>
      <c r="DT108" s="494">
        <f t="shared" si="43"/>
        <v>397</v>
      </c>
      <c r="DU108" s="494">
        <f t="shared" si="43"/>
        <v>286</v>
      </c>
      <c r="DV108" s="494">
        <f t="shared" si="43"/>
        <v>262</v>
      </c>
      <c r="DW108" s="494">
        <f t="shared" si="43"/>
        <v>479</v>
      </c>
      <c r="DX108" s="494">
        <f t="shared" si="43"/>
        <v>570</v>
      </c>
      <c r="DY108" s="494">
        <f t="shared" si="43"/>
        <v>488</v>
      </c>
      <c r="DZ108" s="494">
        <f t="shared" si="43"/>
        <v>486</v>
      </c>
      <c r="EA108" s="494">
        <f t="shared" si="43"/>
        <v>368</v>
      </c>
      <c r="EB108" s="494">
        <f t="shared" si="43"/>
        <v>396</v>
      </c>
      <c r="EC108" s="494">
        <f t="shared" si="43"/>
        <v>348</v>
      </c>
      <c r="ED108" s="494">
        <f t="shared" si="43"/>
        <v>550</v>
      </c>
      <c r="EE108" s="494">
        <f t="shared" si="43"/>
        <v>540</v>
      </c>
      <c r="EF108" s="494">
        <f t="shared" si="43"/>
        <v>529</v>
      </c>
      <c r="EG108" s="494">
        <f t="shared" si="43"/>
        <v>476</v>
      </c>
      <c r="EH108" s="494">
        <f t="shared" si="43"/>
        <v>400</v>
      </c>
      <c r="EI108" s="494">
        <f t="shared" si="43"/>
        <v>317</v>
      </c>
      <c r="EJ108" s="494">
        <f t="shared" si="43"/>
        <v>364</v>
      </c>
      <c r="EK108" s="494">
        <f t="shared" si="43"/>
        <v>445</v>
      </c>
      <c r="EL108" s="494">
        <f t="shared" si="43"/>
        <v>412</v>
      </c>
      <c r="EM108" s="494">
        <f t="shared" si="43"/>
        <v>476</v>
      </c>
      <c r="EN108" s="494">
        <f t="shared" si="43"/>
        <v>422</v>
      </c>
      <c r="EO108" s="494">
        <f t="shared" si="43"/>
        <v>437</v>
      </c>
      <c r="EP108" s="494">
        <f t="shared" si="43"/>
        <v>307</v>
      </c>
      <c r="EQ108" s="494">
        <f t="shared" si="43"/>
        <v>289</v>
      </c>
      <c r="ER108" s="494">
        <f t="shared" si="43"/>
        <v>325</v>
      </c>
      <c r="ES108" s="494">
        <f t="shared" si="43"/>
        <v>362</v>
      </c>
      <c r="ET108" s="494">
        <f t="shared" si="43"/>
        <v>315</v>
      </c>
      <c r="EU108" s="494">
        <f t="shared" si="43"/>
        <v>430</v>
      </c>
      <c r="EV108" s="494">
        <f t="shared" si="43"/>
        <v>296</v>
      </c>
      <c r="EW108" s="494">
        <f t="shared" si="43"/>
        <v>247</v>
      </c>
      <c r="EX108" s="494">
        <f t="shared" si="43"/>
        <v>140</v>
      </c>
      <c r="EY108" s="494">
        <f t="shared" si="43"/>
        <v>300</v>
      </c>
      <c r="EZ108" s="494">
        <f t="shared" si="43"/>
        <v>309</v>
      </c>
      <c r="FA108" s="494">
        <f t="shared" si="43"/>
        <v>364</v>
      </c>
      <c r="FB108" s="494">
        <f t="shared" si="43"/>
        <v>380</v>
      </c>
      <c r="FC108" s="494">
        <f t="shared" si="43"/>
        <v>283</v>
      </c>
      <c r="FD108" s="494">
        <f t="shared" si="43"/>
        <v>175</v>
      </c>
      <c r="FE108" s="494">
        <f t="shared" si="43"/>
        <v>263</v>
      </c>
      <c r="FF108" s="494">
        <f t="shared" si="43"/>
        <v>514</v>
      </c>
      <c r="FG108" s="494">
        <f t="shared" si="43"/>
        <v>345</v>
      </c>
      <c r="FH108" s="494">
        <f t="shared" si="43"/>
        <v>399</v>
      </c>
      <c r="FI108" s="494">
        <f t="shared" si="43"/>
        <v>441</v>
      </c>
      <c r="FJ108" s="494">
        <f t="shared" si="43"/>
        <v>321</v>
      </c>
      <c r="FK108" s="494">
        <f t="shared" si="43"/>
        <v>259</v>
      </c>
      <c r="FL108" s="494">
        <f t="shared" si="43"/>
        <v>253</v>
      </c>
      <c r="FM108" s="494">
        <f t="shared" si="43"/>
        <v>498</v>
      </c>
      <c r="FN108" s="494">
        <f t="shared" si="43"/>
        <v>420</v>
      </c>
      <c r="FO108" s="494">
        <f t="shared" si="43"/>
        <v>474</v>
      </c>
      <c r="FP108" s="494">
        <f t="shared" si="43"/>
        <v>662</v>
      </c>
      <c r="FQ108" s="494">
        <f t="shared" si="43"/>
        <v>525</v>
      </c>
      <c r="FR108" s="494">
        <f t="shared" si="43"/>
        <v>281</v>
      </c>
      <c r="FS108" s="494">
        <f t="shared" si="43"/>
        <v>301</v>
      </c>
      <c r="FT108" s="494">
        <f t="shared" si="43"/>
        <v>631</v>
      </c>
      <c r="FU108" s="494">
        <f t="shared" si="43"/>
        <v>634</v>
      </c>
      <c r="FV108" s="494">
        <f t="shared" si="43"/>
        <v>700</v>
      </c>
      <c r="FW108" s="494">
        <f t="shared" si="43"/>
        <v>777</v>
      </c>
      <c r="FX108" s="494">
        <f t="shared" si="43"/>
        <v>614</v>
      </c>
      <c r="FY108" s="494">
        <f t="shared" si="43"/>
        <v>432</v>
      </c>
      <c r="FZ108" s="494">
        <f t="shared" si="43"/>
        <v>390</v>
      </c>
      <c r="GA108" s="494">
        <f t="shared" si="43"/>
        <v>638</v>
      </c>
      <c r="GB108" s="494">
        <f t="shared" si="43"/>
        <v>885</v>
      </c>
      <c r="GC108" s="494">
        <f t="shared" si="43"/>
        <v>863</v>
      </c>
      <c r="GD108" s="494">
        <f t="shared" si="43"/>
        <v>1525</v>
      </c>
      <c r="GE108" s="494">
        <f t="shared" si="43"/>
        <v>2205</v>
      </c>
      <c r="GF108" s="494">
        <f t="shared" si="43"/>
        <v>787</v>
      </c>
      <c r="GG108" s="494">
        <f t="shared" si="43"/>
        <v>842</v>
      </c>
      <c r="GH108" s="494">
        <f t="shared" si="43"/>
        <v>1199</v>
      </c>
      <c r="GI108" s="494">
        <f t="shared" si="43"/>
        <v>968</v>
      </c>
      <c r="GJ108" s="494">
        <f t="shared" si="43"/>
        <v>667</v>
      </c>
      <c r="GK108" s="494">
        <f t="shared" si="43"/>
        <v>757</v>
      </c>
      <c r="GL108" s="494">
        <f t="shared" si="43"/>
        <v>840</v>
      </c>
      <c r="GM108" s="494">
        <f t="shared" si="43"/>
        <v>537</v>
      </c>
      <c r="GN108" s="494">
        <f t="shared" si="43"/>
        <v>585</v>
      </c>
      <c r="GO108" s="494">
        <f t="shared" si="43"/>
        <v>568</v>
      </c>
      <c r="GP108" s="494">
        <f t="shared" si="43"/>
        <v>635</v>
      </c>
      <c r="GQ108" s="494">
        <f t="shared" si="43"/>
        <v>674</v>
      </c>
      <c r="GR108" s="494">
        <f t="shared" si="43"/>
        <v>667</v>
      </c>
      <c r="GS108" s="494">
        <f t="shared" si="43"/>
        <v>537</v>
      </c>
      <c r="GT108" s="494">
        <f t="shared" si="43"/>
        <v>330</v>
      </c>
      <c r="GU108" s="494">
        <f t="shared" si="43"/>
        <v>418</v>
      </c>
      <c r="GV108" s="494">
        <f t="shared" si="43"/>
        <v>580</v>
      </c>
      <c r="GW108" s="494">
        <f t="shared" si="43"/>
        <v>796</v>
      </c>
      <c r="GX108" s="494">
        <f t="shared" si="43"/>
        <v>631</v>
      </c>
      <c r="GY108" s="494">
        <f t="shared" si="43"/>
        <v>489</v>
      </c>
      <c r="GZ108" s="494">
        <f t="shared" si="43"/>
        <v>565</v>
      </c>
      <c r="HA108" s="494">
        <f t="shared" si="43"/>
        <v>661</v>
      </c>
      <c r="HB108" s="494">
        <f t="shared" si="43"/>
        <v>427</v>
      </c>
      <c r="HC108" s="494">
        <f t="shared" si="43"/>
        <v>748</v>
      </c>
      <c r="HD108" s="494">
        <f t="shared" si="43"/>
        <v>748</v>
      </c>
      <c r="HE108" s="494">
        <f t="shared" si="43"/>
        <v>1005</v>
      </c>
      <c r="HF108" s="494">
        <f t="shared" si="43"/>
        <v>831</v>
      </c>
      <c r="HG108" s="494">
        <f t="shared" si="43"/>
        <v>733</v>
      </c>
      <c r="HH108" s="494">
        <f t="shared" si="43"/>
        <v>556</v>
      </c>
      <c r="HI108" s="494">
        <f t="shared" si="43"/>
        <v>593</v>
      </c>
      <c r="HJ108" s="494">
        <f t="shared" si="43"/>
        <v>1047</v>
      </c>
      <c r="HK108" s="494">
        <f t="shared" si="43"/>
        <v>1108</v>
      </c>
      <c r="HL108" s="494">
        <f t="shared" si="43"/>
        <v>1445</v>
      </c>
      <c r="HM108" s="494">
        <f t="shared" si="43"/>
        <v>1173</v>
      </c>
      <c r="HN108" s="494">
        <f t="shared" si="43"/>
        <v>1257</v>
      </c>
      <c r="HO108" s="494">
        <f t="shared" si="43"/>
        <v>990</v>
      </c>
      <c r="HP108" s="494">
        <f t="shared" si="43"/>
        <v>821</v>
      </c>
      <c r="HQ108" s="494">
        <f t="shared" si="43"/>
        <v>1414</v>
      </c>
      <c r="HR108" s="494">
        <f t="shared" si="43"/>
        <v>0</v>
      </c>
      <c r="HS108" s="497">
        <f t="shared" si="43"/>
        <v>82493</v>
      </c>
      <c r="HT108" s="481"/>
      <c r="HU108" s="412"/>
      <c r="HV108" s="412"/>
      <c r="HW108" s="412"/>
      <c r="HX108" s="412"/>
      <c r="HY108" s="412"/>
      <c r="HZ108" s="412"/>
      <c r="IA108" s="412"/>
      <c r="IB108" s="412"/>
      <c r="IC108" s="412"/>
    </row>
    <row r="109">
      <c r="B109" s="412"/>
      <c r="C109" s="412"/>
      <c r="D109" s="412"/>
      <c r="E109" s="412"/>
      <c r="F109" s="412"/>
      <c r="G109" s="412"/>
      <c r="H109" s="412"/>
      <c r="I109" s="412"/>
      <c r="J109" s="412"/>
      <c r="K109" s="412"/>
      <c r="L109" s="412"/>
      <c r="M109" s="412"/>
      <c r="N109" s="412"/>
      <c r="O109" s="412"/>
      <c r="P109" s="412"/>
      <c r="Q109" s="412"/>
      <c r="R109" s="412"/>
      <c r="S109" s="412"/>
      <c r="T109" s="412"/>
      <c r="U109" s="412"/>
      <c r="V109" s="412"/>
      <c r="W109" s="412"/>
      <c r="X109" s="412"/>
      <c r="Y109" s="412"/>
      <c r="Z109" s="412"/>
      <c r="AA109" s="412"/>
      <c r="AB109" s="412"/>
      <c r="AC109" s="412"/>
      <c r="AD109" s="412"/>
      <c r="AE109" s="412"/>
      <c r="AF109" s="412"/>
      <c r="AG109" s="412"/>
      <c r="AH109" s="412"/>
      <c r="AI109" s="412"/>
      <c r="AJ109" s="412"/>
      <c r="AK109" s="412"/>
      <c r="AL109" s="412"/>
      <c r="AM109" s="412"/>
      <c r="AN109" s="412"/>
      <c r="AO109" s="412"/>
      <c r="AP109" s="412"/>
      <c r="AQ109" s="412"/>
      <c r="AR109" s="412"/>
      <c r="AS109" s="412"/>
      <c r="AT109" s="412"/>
      <c r="AU109" s="412"/>
      <c r="AV109" s="412"/>
      <c r="AW109" s="412"/>
      <c r="AX109" s="412"/>
      <c r="AY109" s="412"/>
      <c r="AZ109" s="412"/>
      <c r="BA109" s="412"/>
      <c r="BB109" s="412"/>
      <c r="BC109" s="412"/>
      <c r="BD109" s="412"/>
      <c r="BE109" s="412"/>
      <c r="BF109" s="412"/>
      <c r="BG109" s="412"/>
      <c r="BH109" s="412"/>
      <c r="BI109" s="412"/>
      <c r="BJ109" s="412"/>
      <c r="BK109" s="412"/>
      <c r="BL109" s="412"/>
      <c r="BM109" s="412"/>
      <c r="BN109" s="412"/>
      <c r="BO109" s="412"/>
      <c r="BP109" s="412"/>
      <c r="BQ109" s="412"/>
      <c r="BR109" s="412"/>
      <c r="BS109" s="412"/>
      <c r="BT109" s="412"/>
      <c r="BU109" s="412"/>
      <c r="BV109" s="412"/>
      <c r="BW109" s="412"/>
      <c r="BX109" s="412"/>
      <c r="BY109" s="412"/>
      <c r="BZ109" s="412"/>
      <c r="CA109" s="412"/>
      <c r="CB109" s="412"/>
      <c r="CC109" s="412"/>
      <c r="CD109" s="412"/>
      <c r="CE109" s="412"/>
      <c r="CF109" s="412"/>
      <c r="CG109" s="412"/>
      <c r="CH109" s="412"/>
      <c r="CI109" s="412"/>
      <c r="CJ109" s="412"/>
      <c r="CK109" s="412"/>
      <c r="CL109" s="412"/>
      <c r="CM109" s="412"/>
      <c r="CN109" s="412"/>
      <c r="CO109" s="412"/>
      <c r="CP109" s="412"/>
      <c r="CQ109" s="412"/>
      <c r="CR109" s="412"/>
      <c r="CS109" s="412"/>
      <c r="CT109" s="412"/>
      <c r="CU109" s="412"/>
      <c r="CV109" s="412"/>
      <c r="CW109" s="412"/>
      <c r="CX109" s="412"/>
      <c r="CY109" s="412"/>
      <c r="CZ109" s="412"/>
      <c r="DA109" s="412"/>
      <c r="DB109" s="412"/>
      <c r="DC109" s="412"/>
      <c r="DD109" s="412"/>
      <c r="DE109" s="412"/>
      <c r="DF109" s="412"/>
      <c r="DG109" s="412"/>
      <c r="DH109" s="412"/>
      <c r="DI109" s="412"/>
      <c r="DJ109" s="412"/>
      <c r="DK109" s="412"/>
      <c r="DL109" s="412"/>
      <c r="DM109" s="412"/>
      <c r="DN109" s="412"/>
      <c r="DO109" s="412"/>
      <c r="DP109" s="412"/>
      <c r="DQ109" s="412"/>
      <c r="DR109" s="412"/>
      <c r="DS109" s="412"/>
      <c r="DT109" s="412"/>
      <c r="DU109" s="412"/>
      <c r="DV109" s="412"/>
      <c r="DW109" s="412"/>
      <c r="DX109" s="412"/>
      <c r="DY109" s="412"/>
      <c r="DZ109" s="412"/>
      <c r="EA109" s="412"/>
      <c r="EB109" s="412"/>
      <c r="EC109" s="412"/>
      <c r="ED109" s="412"/>
      <c r="EE109" s="412"/>
      <c r="EF109" s="412"/>
      <c r="EG109" s="412"/>
      <c r="EH109" s="412"/>
      <c r="EI109" s="412"/>
      <c r="EJ109" s="412"/>
      <c r="EK109" s="412"/>
      <c r="EL109" s="412"/>
      <c r="EM109" s="412"/>
      <c r="EN109" s="412"/>
      <c r="EO109" s="412"/>
      <c r="EP109" s="412"/>
      <c r="EQ109" s="412"/>
      <c r="ER109" s="412"/>
      <c r="ES109" s="412"/>
      <c r="ET109" s="412"/>
      <c r="EU109" s="412"/>
      <c r="EV109" s="412"/>
      <c r="EW109" s="412"/>
      <c r="EX109" s="412"/>
      <c r="EY109" s="412"/>
      <c r="EZ109" s="412"/>
      <c r="FA109" s="412"/>
      <c r="FB109" s="412"/>
      <c r="FC109" s="412"/>
      <c r="FD109" s="412"/>
      <c r="FE109" s="412"/>
      <c r="FF109" s="412"/>
      <c r="FG109" s="412"/>
      <c r="FH109" s="412"/>
      <c r="FI109" s="412"/>
      <c r="FJ109" s="412"/>
      <c r="FK109" s="412"/>
      <c r="FL109" s="412"/>
      <c r="FM109" s="412"/>
      <c r="FN109" s="412"/>
      <c r="FO109" s="412"/>
      <c r="FP109" s="412"/>
      <c r="FQ109" s="412"/>
      <c r="FR109" s="412"/>
      <c r="FS109" s="412"/>
      <c r="FT109" s="412"/>
      <c r="FU109" s="412"/>
      <c r="FV109" s="412"/>
      <c r="FW109" s="412"/>
      <c r="FX109" s="412"/>
      <c r="FY109" s="412"/>
      <c r="FZ109" s="412"/>
      <c r="GA109" s="412"/>
      <c r="GB109" s="412"/>
      <c r="GC109" s="412"/>
      <c r="GD109" s="412"/>
      <c r="GE109" s="412"/>
      <c r="GF109" s="412"/>
      <c r="GG109" s="412"/>
      <c r="GH109" s="412"/>
      <c r="GI109" s="412"/>
      <c r="GJ109" s="412"/>
      <c r="GK109" s="412"/>
      <c r="GL109" s="412"/>
      <c r="GM109" s="412"/>
      <c r="GN109" s="412"/>
      <c r="GO109" s="412"/>
      <c r="GP109" s="412"/>
      <c r="GQ109" s="412"/>
      <c r="GR109" s="412"/>
      <c r="GS109" s="412"/>
      <c r="GT109" s="412"/>
      <c r="GU109" s="412"/>
      <c r="GV109" s="412"/>
      <c r="GW109" s="412"/>
      <c r="GX109" s="412"/>
      <c r="GY109" s="412"/>
      <c r="GZ109" s="412"/>
      <c r="HA109" s="412"/>
      <c r="HB109" s="412"/>
      <c r="HC109" s="412"/>
      <c r="HD109" s="412"/>
      <c r="HE109" s="412"/>
      <c r="HF109" s="412"/>
      <c r="HG109" s="412"/>
      <c r="HH109" s="412"/>
      <c r="HI109" s="412"/>
      <c r="HJ109" s="412"/>
      <c r="HK109" s="412"/>
      <c r="HL109" s="412"/>
      <c r="HM109" s="412"/>
      <c r="HN109" s="412"/>
      <c r="HO109" s="412"/>
      <c r="HP109" s="412"/>
      <c r="HQ109" s="412"/>
      <c r="HR109" s="412"/>
      <c r="HS109" s="412"/>
      <c r="HT109" s="412"/>
      <c r="HU109" s="412"/>
      <c r="HV109" s="412"/>
      <c r="HW109" s="412"/>
      <c r="HX109" s="412"/>
      <c r="HY109" s="412"/>
      <c r="HZ109" s="412"/>
      <c r="IA109" s="412"/>
      <c r="IB109" s="412"/>
      <c r="IC109" s="412"/>
    </row>
    <row r="110">
      <c r="B110" s="459" t="s">
        <v>179</v>
      </c>
      <c r="C110" s="459"/>
      <c r="D110" s="459"/>
      <c r="E110" s="459"/>
      <c r="F110" s="459"/>
      <c r="G110" s="459"/>
      <c r="H110" s="459"/>
      <c r="I110" s="459"/>
      <c r="J110" s="459"/>
      <c r="K110" s="459"/>
      <c r="L110" s="459"/>
      <c r="M110" s="459"/>
      <c r="N110" s="459"/>
      <c r="O110" s="459" t="s">
        <v>180</v>
      </c>
      <c r="P110" s="459"/>
      <c r="Q110" s="459"/>
      <c r="R110" s="459"/>
      <c r="S110" s="459"/>
      <c r="T110" s="459"/>
      <c r="U110" s="459"/>
      <c r="V110" s="412"/>
      <c r="W110" s="412"/>
      <c r="X110" s="412"/>
      <c r="Y110" s="412"/>
      <c r="Z110" s="412"/>
      <c r="AA110" s="412"/>
      <c r="AB110" s="412"/>
      <c r="AC110" s="412"/>
      <c r="AD110" s="412"/>
      <c r="AE110" s="412"/>
      <c r="AF110" s="412"/>
      <c r="AG110" s="412"/>
      <c r="AH110" s="412"/>
      <c r="AI110" s="412"/>
      <c r="AJ110" s="412"/>
      <c r="AK110" s="412"/>
      <c r="AL110" s="412"/>
      <c r="AM110" s="412"/>
      <c r="AN110" s="412"/>
      <c r="AO110" s="412"/>
      <c r="AP110" s="412"/>
      <c r="AQ110" s="412"/>
      <c r="AR110" s="412"/>
      <c r="AS110" s="412"/>
      <c r="AT110" s="412"/>
      <c r="AU110" s="412"/>
      <c r="AV110" s="412"/>
      <c r="AW110" s="412"/>
      <c r="AX110" s="412"/>
      <c r="AY110" s="412"/>
      <c r="AZ110" s="412"/>
      <c r="BA110" s="412"/>
      <c r="BB110" s="412"/>
      <c r="BC110" s="412"/>
      <c r="BD110" s="412"/>
      <c r="BE110" s="412"/>
      <c r="BF110" s="412"/>
      <c r="BG110" s="412"/>
      <c r="BH110" s="412"/>
      <c r="BI110" s="412"/>
      <c r="BJ110" s="412"/>
      <c r="BK110" s="412"/>
      <c r="BL110" s="412"/>
      <c r="BM110" s="412"/>
      <c r="BN110" s="412"/>
      <c r="BO110" s="412"/>
      <c r="BP110" s="412"/>
      <c r="BQ110" s="412"/>
      <c r="BR110" s="412"/>
      <c r="BS110" s="412"/>
      <c r="BT110" s="412"/>
      <c r="BU110" s="412"/>
      <c r="BV110" s="412"/>
      <c r="BW110" s="412"/>
      <c r="BX110" s="412"/>
      <c r="BY110" s="412"/>
      <c r="BZ110" s="412"/>
      <c r="CA110" s="412"/>
      <c r="CB110" s="412"/>
      <c r="CC110" s="412"/>
      <c r="CD110" s="412"/>
      <c r="CE110" s="412"/>
      <c r="CF110" s="412"/>
      <c r="CG110" s="412"/>
      <c r="CH110" s="412"/>
      <c r="CI110" s="412"/>
      <c r="CJ110" s="412"/>
      <c r="CK110" s="412"/>
      <c r="CL110" s="412"/>
      <c r="CM110" s="412"/>
      <c r="CN110" s="412"/>
      <c r="CO110" s="412"/>
      <c r="CP110" s="412"/>
      <c r="CQ110" s="412"/>
      <c r="CR110" s="412"/>
      <c r="CS110" s="412"/>
      <c r="CT110" s="412"/>
      <c r="CU110" s="412"/>
      <c r="CV110" s="412"/>
      <c r="CW110" s="412"/>
      <c r="CX110" s="412"/>
      <c r="CY110" s="412"/>
      <c r="CZ110" s="412"/>
      <c r="DA110" s="412"/>
      <c r="DB110" s="412"/>
      <c r="DC110" s="412"/>
      <c r="DD110" s="412"/>
      <c r="DE110" s="412"/>
      <c r="DF110" s="412"/>
      <c r="DG110" s="412"/>
      <c r="DH110" s="412"/>
      <c r="DI110" s="412"/>
      <c r="DJ110" s="412"/>
      <c r="DK110" s="412"/>
      <c r="DL110" s="412"/>
      <c r="DM110" s="412"/>
      <c r="DN110" s="412"/>
      <c r="DO110" s="412"/>
      <c r="DP110" s="412"/>
      <c r="DQ110" s="412"/>
      <c r="DR110" s="412"/>
      <c r="DS110" s="412"/>
      <c r="DT110" s="412"/>
      <c r="DU110" s="412"/>
      <c r="DV110" s="412"/>
      <c r="DW110" s="412"/>
      <c r="DX110" s="412"/>
      <c r="DY110" s="412"/>
      <c r="DZ110" s="412"/>
      <c r="EA110" s="412"/>
      <c r="EB110" s="412"/>
      <c r="EC110" s="412"/>
      <c r="ED110" s="412"/>
      <c r="EE110" s="412"/>
      <c r="EF110" s="412"/>
      <c r="EG110" s="412"/>
      <c r="EH110" s="412"/>
      <c r="EI110" s="412"/>
      <c r="EJ110" s="412"/>
      <c r="EK110" s="412"/>
      <c r="EL110" s="412"/>
      <c r="EM110" s="412"/>
      <c r="EN110" s="412"/>
      <c r="EO110" s="412"/>
      <c r="EP110" s="412"/>
      <c r="EQ110" s="412"/>
      <c r="ER110" s="412"/>
      <c r="ES110" s="412"/>
      <c r="ET110" s="412"/>
      <c r="EU110" s="412"/>
      <c r="EV110" s="412"/>
      <c r="EW110" s="412"/>
      <c r="EX110" s="412"/>
      <c r="EY110" s="412"/>
      <c r="EZ110" s="412"/>
      <c r="FA110" s="412"/>
      <c r="FB110" s="412"/>
      <c r="FC110" s="412"/>
      <c r="FD110" s="412"/>
      <c r="FE110" s="412"/>
      <c r="FF110" s="412"/>
      <c r="FG110" s="412"/>
      <c r="FH110" s="412"/>
      <c r="FI110" s="412"/>
      <c r="FJ110" s="412"/>
      <c r="FK110" s="412"/>
      <c r="FL110" s="412"/>
      <c r="FM110" s="412"/>
      <c r="FN110" s="412"/>
      <c r="FO110" s="412"/>
      <c r="FP110" s="412"/>
      <c r="FQ110" s="412"/>
      <c r="FR110" s="412"/>
      <c r="FS110" s="412"/>
      <c r="FT110" s="412"/>
      <c r="FU110" s="412"/>
      <c r="FV110" s="412"/>
      <c r="FW110" s="412"/>
      <c r="FX110" s="412"/>
      <c r="FY110" s="412"/>
      <c r="FZ110" s="412"/>
      <c r="GA110" s="412"/>
      <c r="GB110" s="412"/>
      <c r="GC110" s="412"/>
      <c r="GD110" s="412"/>
      <c r="GE110" s="412"/>
      <c r="GF110" s="412"/>
      <c r="GG110" s="412"/>
      <c r="GH110" s="412"/>
      <c r="GI110" s="412"/>
      <c r="GJ110" s="412"/>
      <c r="GK110" s="412"/>
      <c r="GL110" s="412"/>
      <c r="GM110" s="412"/>
      <c r="GN110" s="412"/>
      <c r="GO110" s="412"/>
      <c r="GP110" s="412"/>
      <c r="GQ110" s="412"/>
      <c r="GR110" s="412"/>
      <c r="GS110" s="412"/>
      <c r="GT110" s="412"/>
      <c r="GU110" s="412"/>
      <c r="GV110" s="412"/>
      <c r="GW110" s="412"/>
      <c r="GX110" s="412"/>
      <c r="GY110" s="412"/>
      <c r="GZ110" s="412"/>
      <c r="HA110" s="412"/>
      <c r="HB110" s="412"/>
      <c r="HC110" s="412"/>
      <c r="HD110" s="412"/>
      <c r="HE110" s="412"/>
      <c r="HF110" s="412"/>
      <c r="HG110" s="412"/>
      <c r="HH110" s="412"/>
      <c r="HI110" s="412"/>
      <c r="HJ110" s="412"/>
      <c r="HK110" s="412"/>
      <c r="HL110" s="412"/>
      <c r="HM110" s="412"/>
      <c r="HN110" s="412"/>
      <c r="HO110" s="412"/>
      <c r="HP110" s="412"/>
      <c r="HQ110" s="412"/>
      <c r="HR110" s="412"/>
      <c r="HS110" s="412"/>
      <c r="HT110" s="412"/>
      <c r="HU110" s="412"/>
      <c r="HV110" s="412"/>
      <c r="HW110" s="412"/>
      <c r="HX110" s="412"/>
      <c r="HY110" s="412"/>
      <c r="HZ110" s="412"/>
      <c r="IA110" s="412"/>
      <c r="IB110" s="412"/>
      <c r="IC110" s="412"/>
    </row>
    <row r="111">
      <c r="A111" s="308" t="s">
        <v>67</v>
      </c>
      <c r="B111" s="460">
        <v>43894.0</v>
      </c>
      <c r="C111" s="460">
        <v>43895.0</v>
      </c>
      <c r="D111" s="460">
        <v>43896.0</v>
      </c>
      <c r="E111" s="460">
        <v>43897.0</v>
      </c>
      <c r="F111" s="460">
        <v>43898.0</v>
      </c>
      <c r="G111" s="460">
        <v>43899.0</v>
      </c>
      <c r="H111" s="460">
        <v>43900.0</v>
      </c>
      <c r="I111" s="460">
        <v>43901.0</v>
      </c>
      <c r="J111" s="460">
        <v>43902.0</v>
      </c>
      <c r="K111" s="460">
        <v>43903.0</v>
      </c>
      <c r="L111" s="460">
        <v>43904.0</v>
      </c>
      <c r="M111" s="460">
        <v>43905.0</v>
      </c>
      <c r="N111" s="460">
        <v>43906.0</v>
      </c>
      <c r="O111" s="460">
        <v>43907.0</v>
      </c>
      <c r="P111" s="460">
        <v>43908.0</v>
      </c>
      <c r="Q111" s="460">
        <v>43909.0</v>
      </c>
      <c r="R111" s="460">
        <v>43910.0</v>
      </c>
      <c r="S111" s="460">
        <v>43911.0</v>
      </c>
      <c r="T111" s="460">
        <v>43912.0</v>
      </c>
      <c r="U111" s="460">
        <v>43913.0</v>
      </c>
      <c r="V111" s="460">
        <v>43914.0</v>
      </c>
      <c r="W111" s="460">
        <v>43915.0</v>
      </c>
      <c r="X111" s="460">
        <v>43916.0</v>
      </c>
      <c r="Y111" s="460">
        <v>43917.0</v>
      </c>
      <c r="Z111" s="460">
        <v>43918.0</v>
      </c>
      <c r="AA111" s="460">
        <v>43919.0</v>
      </c>
      <c r="AB111" s="460">
        <v>43920.0</v>
      </c>
      <c r="AC111" s="460">
        <v>43921.0</v>
      </c>
      <c r="AD111" s="460">
        <v>43922.0</v>
      </c>
      <c r="AE111" s="460">
        <v>43923.0</v>
      </c>
      <c r="AF111" s="460">
        <v>43924.0</v>
      </c>
      <c r="AG111" s="460">
        <v>43925.0</v>
      </c>
      <c r="AH111" s="460">
        <v>43926.0</v>
      </c>
      <c r="AI111" s="460">
        <v>43927.0</v>
      </c>
      <c r="AJ111" s="460">
        <v>43928.0</v>
      </c>
      <c r="AK111" s="460">
        <v>43929.0</v>
      </c>
      <c r="AL111" s="460">
        <v>43930.0</v>
      </c>
      <c r="AM111" s="460">
        <v>43931.0</v>
      </c>
      <c r="AN111" s="460">
        <v>43932.0</v>
      </c>
      <c r="AO111" s="460">
        <v>43933.0</v>
      </c>
      <c r="AP111" s="460">
        <v>43934.0</v>
      </c>
      <c r="AQ111" s="460">
        <v>43935.0</v>
      </c>
      <c r="AR111" s="460">
        <v>43936.0</v>
      </c>
      <c r="AS111" s="460">
        <v>43937.0</v>
      </c>
      <c r="AT111" s="460">
        <v>43938.0</v>
      </c>
      <c r="AU111" s="460">
        <v>43939.0</v>
      </c>
      <c r="AV111" s="460">
        <v>43940.0</v>
      </c>
      <c r="AW111" s="460">
        <v>43941.0</v>
      </c>
      <c r="AX111" s="460">
        <v>43942.0</v>
      </c>
      <c r="AY111" s="460">
        <v>43943.0</v>
      </c>
      <c r="AZ111" s="460">
        <v>43944.0</v>
      </c>
      <c r="BA111" s="460">
        <v>43945.0</v>
      </c>
      <c r="BB111" s="460">
        <v>43946.0</v>
      </c>
      <c r="BC111" s="508">
        <v>43947.0</v>
      </c>
      <c r="BD111" s="460">
        <v>43948.0</v>
      </c>
      <c r="BE111" s="460">
        <v>43949.0</v>
      </c>
      <c r="BF111" s="460">
        <v>43950.0</v>
      </c>
      <c r="BG111" s="460">
        <v>43951.0</v>
      </c>
      <c r="BH111" s="460">
        <v>43952.0</v>
      </c>
      <c r="BI111" s="460">
        <v>43953.0</v>
      </c>
      <c r="BJ111" s="460">
        <v>43954.0</v>
      </c>
      <c r="BK111" s="460">
        <v>43955.0</v>
      </c>
      <c r="BL111" s="460">
        <v>43956.0</v>
      </c>
      <c r="BM111" s="460">
        <v>43957.0</v>
      </c>
      <c r="BN111" s="460">
        <v>43958.0</v>
      </c>
      <c r="BO111" s="460">
        <v>43959.0</v>
      </c>
      <c r="BP111" s="460">
        <v>43960.0</v>
      </c>
      <c r="BQ111" s="460">
        <v>43961.0</v>
      </c>
      <c r="BR111" s="460">
        <v>43962.0</v>
      </c>
      <c r="BS111" s="460">
        <v>43963.0</v>
      </c>
      <c r="BT111" s="460">
        <v>43964.0</v>
      </c>
      <c r="BU111" s="460">
        <v>43965.0</v>
      </c>
      <c r="BV111" s="460">
        <v>43966.0</v>
      </c>
      <c r="BW111" s="460">
        <v>43967.0</v>
      </c>
      <c r="BX111" s="460">
        <v>43968.0</v>
      </c>
      <c r="BY111" s="460">
        <v>43969.0</v>
      </c>
      <c r="BZ111" s="460">
        <v>43970.0</v>
      </c>
      <c r="CA111" s="460">
        <v>43971.0</v>
      </c>
      <c r="CB111" s="460">
        <v>43972.0</v>
      </c>
      <c r="CC111" s="460">
        <v>43973.0</v>
      </c>
      <c r="CD111" s="460">
        <v>43974.0</v>
      </c>
      <c r="CE111" s="460">
        <v>43975.0</v>
      </c>
      <c r="CF111" s="460">
        <v>43976.0</v>
      </c>
      <c r="CG111" s="460">
        <v>43977.0</v>
      </c>
      <c r="CH111" s="460">
        <v>43978.0</v>
      </c>
      <c r="CI111" s="460">
        <v>43979.0</v>
      </c>
      <c r="CJ111" s="460">
        <v>43980.0</v>
      </c>
      <c r="CK111" s="460">
        <v>43981.0</v>
      </c>
      <c r="CL111" s="460">
        <v>43982.0</v>
      </c>
      <c r="CM111" s="460">
        <v>43983.0</v>
      </c>
      <c r="CN111" s="460">
        <v>43984.0</v>
      </c>
      <c r="CO111" s="460">
        <v>43985.0</v>
      </c>
      <c r="CP111" s="460">
        <v>43986.0</v>
      </c>
      <c r="CQ111" s="460">
        <v>43987.0</v>
      </c>
      <c r="CR111" s="460">
        <v>43988.0</v>
      </c>
      <c r="CS111" s="460">
        <v>43989.0</v>
      </c>
      <c r="CT111" s="460">
        <v>43990.0</v>
      </c>
      <c r="CU111" s="460">
        <v>43991.0</v>
      </c>
      <c r="CV111" s="460">
        <v>43992.0</v>
      </c>
      <c r="CW111" s="460">
        <v>43993.0</v>
      </c>
      <c r="CX111" s="460">
        <v>43994.0</v>
      </c>
      <c r="CY111" s="460">
        <v>43995.0</v>
      </c>
      <c r="CZ111" s="460">
        <v>43996.0</v>
      </c>
      <c r="DA111" s="460">
        <v>43997.0</v>
      </c>
      <c r="DB111" s="460">
        <v>43998.0</v>
      </c>
      <c r="DC111" s="460">
        <v>43999.0</v>
      </c>
      <c r="DD111" s="460">
        <v>44000.0</v>
      </c>
      <c r="DE111" s="460">
        <v>44001.0</v>
      </c>
      <c r="DF111" s="460">
        <v>44002.0</v>
      </c>
      <c r="DG111" s="460">
        <v>44003.0</v>
      </c>
      <c r="DH111" s="460">
        <v>44004.0</v>
      </c>
      <c r="DI111" s="460">
        <v>44005.0</v>
      </c>
      <c r="DJ111" s="460">
        <v>44006.0</v>
      </c>
      <c r="DK111" s="460">
        <v>44007.0</v>
      </c>
      <c r="DL111" s="460">
        <v>44008.0</v>
      </c>
      <c r="DM111" s="460">
        <v>44009.0</v>
      </c>
      <c r="DN111" s="460">
        <v>44010.0</v>
      </c>
      <c r="DO111" s="460">
        <v>44011.0</v>
      </c>
      <c r="DP111" s="460">
        <v>44012.0</v>
      </c>
      <c r="DQ111" s="460">
        <v>44013.0</v>
      </c>
      <c r="DR111" s="460">
        <v>44014.0</v>
      </c>
      <c r="DS111" s="460">
        <v>44015.0</v>
      </c>
      <c r="DT111" s="460">
        <v>44016.0</v>
      </c>
      <c r="DU111" s="460">
        <v>44017.0</v>
      </c>
      <c r="DV111" s="460">
        <v>44018.0</v>
      </c>
      <c r="DW111" s="460">
        <v>44019.0</v>
      </c>
      <c r="DX111" s="460">
        <v>44020.0</v>
      </c>
      <c r="DY111" s="460">
        <v>44021.0</v>
      </c>
      <c r="DZ111" s="460">
        <v>44022.0</v>
      </c>
      <c r="EA111" s="460">
        <v>44023.0</v>
      </c>
      <c r="EB111" s="460">
        <v>44024.0</v>
      </c>
      <c r="EC111" s="460">
        <v>44025.0</v>
      </c>
      <c r="ED111" s="460">
        <v>44026.0</v>
      </c>
      <c r="EE111" s="460">
        <v>44027.0</v>
      </c>
      <c r="EF111" s="460">
        <v>44028.0</v>
      </c>
      <c r="EG111" s="460">
        <v>44029.0</v>
      </c>
      <c r="EH111" s="460">
        <v>44030.0</v>
      </c>
      <c r="EI111" s="460">
        <v>44031.0</v>
      </c>
      <c r="EJ111" s="460">
        <v>44032.0</v>
      </c>
      <c r="EK111" s="460">
        <v>44033.0</v>
      </c>
      <c r="EL111" s="460">
        <v>44034.0</v>
      </c>
      <c r="EM111" s="460">
        <v>44035.0</v>
      </c>
      <c r="EN111" s="460">
        <v>44036.0</v>
      </c>
      <c r="EO111" s="460">
        <v>44037.0</v>
      </c>
      <c r="EP111" s="460">
        <v>44038.0</v>
      </c>
      <c r="EQ111" s="460">
        <v>44039.0</v>
      </c>
      <c r="ER111" s="460">
        <v>44040.0</v>
      </c>
      <c r="ES111" s="460">
        <v>44041.0</v>
      </c>
      <c r="ET111" s="460">
        <v>44042.0</v>
      </c>
      <c r="EU111" s="460">
        <v>44043.0</v>
      </c>
      <c r="EV111" s="460">
        <v>44044.0</v>
      </c>
      <c r="EW111" s="460">
        <v>44045.0</v>
      </c>
      <c r="EX111" s="460">
        <v>44046.0</v>
      </c>
      <c r="EY111" s="460">
        <v>44047.0</v>
      </c>
      <c r="EZ111" s="460">
        <v>44048.0</v>
      </c>
      <c r="FA111" s="460">
        <v>44049.0</v>
      </c>
      <c r="FB111" s="460">
        <v>44050.0</v>
      </c>
      <c r="FC111" s="460">
        <v>44051.0</v>
      </c>
      <c r="FD111" s="460">
        <v>44052.0</v>
      </c>
      <c r="FE111" s="460">
        <v>44053.0</v>
      </c>
      <c r="FF111" s="460">
        <v>44054.0</v>
      </c>
      <c r="FG111" s="460">
        <v>44055.0</v>
      </c>
      <c r="FH111" s="460">
        <v>44056.0</v>
      </c>
      <c r="FI111" s="460">
        <v>44057.0</v>
      </c>
      <c r="FJ111" s="460">
        <v>44058.0</v>
      </c>
      <c r="FK111" s="460">
        <v>44059.0</v>
      </c>
      <c r="FL111" s="460">
        <v>44060.0</v>
      </c>
      <c r="FM111" s="460">
        <v>44061.0</v>
      </c>
      <c r="FN111" s="460">
        <v>44062.0</v>
      </c>
      <c r="FO111" s="460">
        <v>44063.0</v>
      </c>
      <c r="FP111" s="460">
        <v>44064.0</v>
      </c>
      <c r="FQ111" s="460">
        <v>44065.0</v>
      </c>
      <c r="FR111" s="460">
        <v>44066.0</v>
      </c>
      <c r="FS111" s="460">
        <v>44067.0</v>
      </c>
      <c r="FT111" s="460">
        <v>44068.0</v>
      </c>
      <c r="FU111" s="460">
        <v>44069.0</v>
      </c>
      <c r="FV111" s="460">
        <v>44070.0</v>
      </c>
      <c r="FW111" s="460">
        <v>44071.0</v>
      </c>
      <c r="FX111" s="460">
        <v>44072.0</v>
      </c>
      <c r="FY111" s="460">
        <v>44073.0</v>
      </c>
      <c r="FZ111" s="460">
        <v>44074.0</v>
      </c>
      <c r="GA111" s="460">
        <v>44075.0</v>
      </c>
      <c r="GB111" s="460">
        <v>44076.0</v>
      </c>
      <c r="GC111" s="460">
        <v>44077.0</v>
      </c>
      <c r="GD111" s="460">
        <v>44078.0</v>
      </c>
      <c r="GE111" s="460">
        <v>44079.0</v>
      </c>
      <c r="GF111" s="460">
        <v>44080.0</v>
      </c>
      <c r="GG111" s="460">
        <v>44081.0</v>
      </c>
      <c r="GH111" s="460">
        <v>44082.0</v>
      </c>
      <c r="GI111" s="460">
        <v>44083.0</v>
      </c>
      <c r="GJ111" s="460">
        <v>44084.0</v>
      </c>
      <c r="GK111" s="460">
        <v>44085.0</v>
      </c>
      <c r="GL111" s="460">
        <v>44086.0</v>
      </c>
      <c r="GM111" s="460">
        <v>44087.0</v>
      </c>
      <c r="GN111" s="460">
        <v>44088.0</v>
      </c>
      <c r="GO111" s="460">
        <v>44089.0</v>
      </c>
      <c r="GP111" s="460">
        <v>44090.0</v>
      </c>
      <c r="GQ111" s="460">
        <v>44091.0</v>
      </c>
      <c r="GR111" s="460">
        <v>44092.0</v>
      </c>
      <c r="GS111" s="460">
        <v>44093.0</v>
      </c>
      <c r="GT111" s="460">
        <v>44094.0</v>
      </c>
      <c r="GU111" s="460">
        <v>44095.0</v>
      </c>
      <c r="GV111" s="460">
        <v>44096.0</v>
      </c>
      <c r="GW111" s="460">
        <v>44097.0</v>
      </c>
      <c r="GX111" s="460">
        <v>44098.0</v>
      </c>
      <c r="GY111" s="460">
        <v>44099.0</v>
      </c>
      <c r="GZ111" s="460">
        <v>44100.0</v>
      </c>
      <c r="HA111" s="460">
        <v>44101.0</v>
      </c>
      <c r="HB111" s="460">
        <v>44102.0</v>
      </c>
      <c r="HC111" s="460">
        <v>44103.0</v>
      </c>
      <c r="HD111" s="460">
        <v>44104.0</v>
      </c>
      <c r="HE111" s="460">
        <v>44105.0</v>
      </c>
      <c r="HF111" s="460">
        <v>44106.0</v>
      </c>
      <c r="HG111" s="460">
        <v>44107.0</v>
      </c>
      <c r="HH111" s="460">
        <v>44108.0</v>
      </c>
      <c r="HI111" s="460">
        <v>44109.0</v>
      </c>
      <c r="HJ111" s="460">
        <v>44110.0</v>
      </c>
      <c r="HK111" s="460">
        <v>44111.0</v>
      </c>
      <c r="HL111" s="460">
        <v>44112.0</v>
      </c>
      <c r="HM111" s="460">
        <v>44113.0</v>
      </c>
      <c r="HN111" s="460">
        <v>44114.0</v>
      </c>
      <c r="HO111" s="460">
        <v>44115.0</v>
      </c>
      <c r="HP111" s="460">
        <v>44116.0</v>
      </c>
      <c r="HQ111" s="460">
        <v>44117.0</v>
      </c>
      <c r="HR111" s="460">
        <v>44118.0</v>
      </c>
      <c r="HS111" s="412"/>
      <c r="HT111" s="412"/>
      <c r="HU111" s="412"/>
      <c r="HV111" s="412"/>
      <c r="HW111" s="412"/>
      <c r="HX111" s="412"/>
      <c r="HY111" s="412"/>
      <c r="HZ111" s="412"/>
      <c r="IA111" s="412"/>
      <c r="IB111" s="412"/>
      <c r="IC111" s="412"/>
    </row>
    <row r="112">
      <c r="A112" s="504" t="s">
        <v>81</v>
      </c>
      <c r="B112" s="475">
        <v>0.0</v>
      </c>
      <c r="C112" s="475">
        <v>0.0</v>
      </c>
      <c r="D112" s="475">
        <v>0.0</v>
      </c>
      <c r="E112" s="475">
        <v>0.0</v>
      </c>
      <c r="F112" s="475">
        <v>0.0</v>
      </c>
      <c r="G112" s="475">
        <v>0.0</v>
      </c>
      <c r="H112" s="475">
        <v>0.0</v>
      </c>
      <c r="I112" s="475">
        <v>0.0</v>
      </c>
      <c r="J112" s="475">
        <v>0.0</v>
      </c>
      <c r="K112" s="475">
        <v>0.0</v>
      </c>
      <c r="L112" s="475">
        <v>0.0</v>
      </c>
      <c r="M112" s="475">
        <v>0.0</v>
      </c>
      <c r="N112" s="475">
        <v>0.0</v>
      </c>
      <c r="O112" s="475">
        <f t="shared" ref="O112:HR112" si="44">N112+O92</f>
        <v>0</v>
      </c>
      <c r="P112" s="475">
        <f t="shared" si="44"/>
        <v>0</v>
      </c>
      <c r="Q112" s="475">
        <f t="shared" si="44"/>
        <v>0</v>
      </c>
      <c r="R112" s="475">
        <f t="shared" si="44"/>
        <v>0</v>
      </c>
      <c r="S112" s="475">
        <f t="shared" si="44"/>
        <v>0</v>
      </c>
      <c r="T112" s="475">
        <f t="shared" si="44"/>
        <v>0</v>
      </c>
      <c r="U112" s="475">
        <f t="shared" si="44"/>
        <v>0</v>
      </c>
      <c r="V112" s="475">
        <f t="shared" si="44"/>
        <v>0</v>
      </c>
      <c r="W112" s="509">
        <f t="shared" si="44"/>
        <v>3</v>
      </c>
      <c r="X112" s="475">
        <f t="shared" si="44"/>
        <v>4</v>
      </c>
      <c r="Y112" s="475">
        <f t="shared" si="44"/>
        <v>4</v>
      </c>
      <c r="Z112" s="475">
        <f t="shared" si="44"/>
        <v>4</v>
      </c>
      <c r="AA112" s="475">
        <f t="shared" si="44"/>
        <v>4</v>
      </c>
      <c r="AB112" s="475">
        <f t="shared" si="44"/>
        <v>4</v>
      </c>
      <c r="AC112" s="475">
        <f t="shared" si="44"/>
        <v>6</v>
      </c>
      <c r="AD112" s="475">
        <f t="shared" si="44"/>
        <v>6</v>
      </c>
      <c r="AE112" s="475">
        <f t="shared" si="44"/>
        <v>7</v>
      </c>
      <c r="AF112" s="475">
        <f t="shared" si="44"/>
        <v>8</v>
      </c>
      <c r="AG112" s="475">
        <f t="shared" si="44"/>
        <v>12</v>
      </c>
      <c r="AH112" s="475">
        <f t="shared" si="44"/>
        <v>12</v>
      </c>
      <c r="AI112" s="475">
        <f t="shared" si="44"/>
        <v>12</v>
      </c>
      <c r="AJ112" s="475">
        <f t="shared" si="44"/>
        <v>12</v>
      </c>
      <c r="AK112" s="475">
        <f t="shared" si="44"/>
        <v>21</v>
      </c>
      <c r="AL112" s="475">
        <f t="shared" si="44"/>
        <v>24</v>
      </c>
      <c r="AM112" s="475">
        <f t="shared" si="44"/>
        <v>32</v>
      </c>
      <c r="AN112" s="475">
        <f t="shared" si="44"/>
        <v>34</v>
      </c>
      <c r="AO112" s="475">
        <f t="shared" si="44"/>
        <v>35</v>
      </c>
      <c r="AP112" s="510">
        <f t="shared" si="44"/>
        <v>39</v>
      </c>
      <c r="AQ112" s="510">
        <f t="shared" si="44"/>
        <v>40</v>
      </c>
      <c r="AR112" s="510">
        <f t="shared" si="44"/>
        <v>43</v>
      </c>
      <c r="AS112" s="510">
        <f t="shared" si="44"/>
        <v>45</v>
      </c>
      <c r="AT112" s="510">
        <f t="shared" si="44"/>
        <v>51</v>
      </c>
      <c r="AU112" s="510">
        <f t="shared" si="44"/>
        <v>58</v>
      </c>
      <c r="AV112" s="510">
        <f t="shared" si="44"/>
        <v>60</v>
      </c>
      <c r="AW112" s="510">
        <f t="shared" si="44"/>
        <v>65</v>
      </c>
      <c r="AX112" s="510">
        <f t="shared" si="44"/>
        <v>81</v>
      </c>
      <c r="AY112" s="510">
        <f t="shared" si="44"/>
        <v>93</v>
      </c>
      <c r="AZ112" s="510">
        <f t="shared" si="44"/>
        <v>127</v>
      </c>
      <c r="BA112" s="510">
        <f t="shared" si="44"/>
        <v>131</v>
      </c>
      <c r="BB112" s="510">
        <f t="shared" si="44"/>
        <v>170</v>
      </c>
      <c r="BC112" s="510">
        <f t="shared" si="44"/>
        <v>210</v>
      </c>
      <c r="BD112" s="510">
        <f t="shared" si="44"/>
        <v>210</v>
      </c>
      <c r="BE112" s="510">
        <f t="shared" si="44"/>
        <v>310</v>
      </c>
      <c r="BF112" s="510">
        <f t="shared" si="44"/>
        <v>322</v>
      </c>
      <c r="BG112" s="510">
        <f t="shared" si="44"/>
        <v>396</v>
      </c>
      <c r="BH112" s="510">
        <f t="shared" si="44"/>
        <v>460</v>
      </c>
      <c r="BI112" s="510">
        <f t="shared" si="44"/>
        <v>514</v>
      </c>
      <c r="BJ112" s="510">
        <f t="shared" si="44"/>
        <v>555</v>
      </c>
      <c r="BK112" s="510">
        <f t="shared" si="44"/>
        <v>599</v>
      </c>
      <c r="BL112" s="510">
        <f t="shared" si="44"/>
        <v>613</v>
      </c>
      <c r="BM112" s="510">
        <f t="shared" si="44"/>
        <v>666</v>
      </c>
      <c r="BN112" s="510">
        <f t="shared" si="44"/>
        <v>712</v>
      </c>
      <c r="BO112" s="510">
        <f t="shared" si="44"/>
        <v>725</v>
      </c>
      <c r="BP112" s="510">
        <f t="shared" si="44"/>
        <v>810</v>
      </c>
      <c r="BQ112" s="510">
        <f t="shared" si="44"/>
        <v>877</v>
      </c>
      <c r="BR112" s="510">
        <f t="shared" si="44"/>
        <v>905</v>
      </c>
      <c r="BS112" s="510">
        <f t="shared" si="44"/>
        <v>935</v>
      </c>
      <c r="BT112" s="510">
        <f t="shared" si="44"/>
        <v>995</v>
      </c>
      <c r="BU112" s="510">
        <f t="shared" si="44"/>
        <v>1029</v>
      </c>
      <c r="BV112" s="510">
        <f t="shared" si="44"/>
        <v>1061</v>
      </c>
      <c r="BW112" s="510">
        <f t="shared" si="44"/>
        <v>1088</v>
      </c>
      <c r="BX112" s="510">
        <f t="shared" si="44"/>
        <v>1104</v>
      </c>
      <c r="BY112" s="510">
        <f t="shared" si="44"/>
        <v>1171</v>
      </c>
      <c r="BZ112" s="510">
        <f t="shared" si="44"/>
        <v>1197</v>
      </c>
      <c r="CA112" s="510">
        <f t="shared" si="44"/>
        <v>1234</v>
      </c>
      <c r="CB112" s="510">
        <f t="shared" si="44"/>
        <v>1259</v>
      </c>
      <c r="CC112" s="510">
        <f t="shared" si="44"/>
        <v>1319</v>
      </c>
      <c r="CD112" s="510">
        <f t="shared" si="44"/>
        <v>1344</v>
      </c>
      <c r="CE112" s="510">
        <f t="shared" si="44"/>
        <v>1394</v>
      </c>
      <c r="CF112" s="510">
        <f t="shared" si="44"/>
        <v>1429</v>
      </c>
      <c r="CG112" s="510">
        <f t="shared" si="44"/>
        <v>1508</v>
      </c>
      <c r="CH112" s="510">
        <f t="shared" si="44"/>
        <v>1554</v>
      </c>
      <c r="CI112" s="510">
        <f t="shared" si="44"/>
        <v>1615</v>
      </c>
      <c r="CJ112" s="510">
        <f t="shared" si="44"/>
        <v>1682</v>
      </c>
      <c r="CK112" s="510">
        <f t="shared" si="44"/>
        <v>1779</v>
      </c>
      <c r="CL112" s="510">
        <f t="shared" si="44"/>
        <v>1873</v>
      </c>
      <c r="CM112" s="510">
        <f t="shared" si="44"/>
        <v>1939</v>
      </c>
      <c r="CN112" s="510">
        <f t="shared" si="44"/>
        <v>2020</v>
      </c>
      <c r="CO112" s="510">
        <f t="shared" si="44"/>
        <v>2089</v>
      </c>
      <c r="CP112" s="510">
        <f t="shared" si="44"/>
        <v>2133</v>
      </c>
      <c r="CQ112" s="510">
        <f t="shared" si="44"/>
        <v>2222</v>
      </c>
      <c r="CR112" s="510">
        <f t="shared" si="44"/>
        <v>2286</v>
      </c>
      <c r="CS112" s="510">
        <f t="shared" si="44"/>
        <v>2416</v>
      </c>
      <c r="CT112" s="510">
        <f t="shared" si="44"/>
        <v>2468</v>
      </c>
      <c r="CU112" s="510">
        <f t="shared" si="44"/>
        <v>2580</v>
      </c>
      <c r="CV112" s="510">
        <f t="shared" si="44"/>
        <v>2632</v>
      </c>
      <c r="CW112" s="510">
        <f t="shared" si="44"/>
        <v>2632</v>
      </c>
      <c r="CX112" s="510">
        <f t="shared" si="44"/>
        <v>2690</v>
      </c>
      <c r="CY112" s="510">
        <f t="shared" si="44"/>
        <v>2799</v>
      </c>
      <c r="CZ112" s="510">
        <f t="shared" si="44"/>
        <v>2910</v>
      </c>
      <c r="DA112" s="510">
        <f t="shared" si="44"/>
        <v>3012</v>
      </c>
      <c r="DB112" s="510">
        <f t="shared" si="44"/>
        <v>3233</v>
      </c>
      <c r="DC112" s="510">
        <f t="shared" si="44"/>
        <v>3455</v>
      </c>
      <c r="DD112" s="510">
        <f t="shared" si="44"/>
        <v>3705</v>
      </c>
      <c r="DE112" s="510">
        <f t="shared" si="44"/>
        <v>4005</v>
      </c>
      <c r="DF112" s="510">
        <f t="shared" si="44"/>
        <v>4354</v>
      </c>
      <c r="DG112" s="510">
        <f t="shared" si="44"/>
        <v>4654</v>
      </c>
      <c r="DH112" s="510">
        <f t="shared" si="44"/>
        <v>5054</v>
      </c>
      <c r="DI112" s="510">
        <f t="shared" si="44"/>
        <v>5388</v>
      </c>
      <c r="DJ112" s="510">
        <f t="shared" si="44"/>
        <v>5777</v>
      </c>
      <c r="DK112" s="510">
        <f t="shared" si="44"/>
        <v>6179</v>
      </c>
      <c r="DL112" s="510">
        <f t="shared" si="44"/>
        <v>6591</v>
      </c>
      <c r="DM112" s="510">
        <f t="shared" si="44"/>
        <v>6998</v>
      </c>
      <c r="DN112" s="510">
        <f t="shared" si="44"/>
        <v>7246</v>
      </c>
      <c r="DO112" s="510">
        <f t="shared" si="44"/>
        <v>7466</v>
      </c>
      <c r="DP112" s="510">
        <f t="shared" si="44"/>
        <v>7779</v>
      </c>
      <c r="DQ112" s="510">
        <f t="shared" si="44"/>
        <v>7920</v>
      </c>
      <c r="DR112" s="510">
        <f t="shared" si="44"/>
        <v>8074</v>
      </c>
      <c r="DS112" s="510">
        <f t="shared" si="44"/>
        <v>8219</v>
      </c>
      <c r="DT112" s="510">
        <f t="shared" si="44"/>
        <v>8351</v>
      </c>
      <c r="DU112" s="510">
        <f t="shared" si="44"/>
        <v>8544</v>
      </c>
      <c r="DV112" s="510">
        <f t="shared" si="44"/>
        <v>8694</v>
      </c>
      <c r="DW112" s="510">
        <f t="shared" si="44"/>
        <v>8856</v>
      </c>
      <c r="DX112" s="510">
        <f t="shared" si="44"/>
        <v>9071</v>
      </c>
      <c r="DY112" s="510">
        <f t="shared" si="44"/>
        <v>9274</v>
      </c>
      <c r="DZ112" s="510">
        <f t="shared" si="44"/>
        <v>9494</v>
      </c>
      <c r="EA112" s="510">
        <f t="shared" si="44"/>
        <v>9674</v>
      </c>
      <c r="EB112" s="510">
        <f t="shared" si="44"/>
        <v>9904</v>
      </c>
      <c r="EC112" s="510">
        <f t="shared" si="44"/>
        <v>10100</v>
      </c>
      <c r="ED112" s="510">
        <f t="shared" si="44"/>
        <v>10315</v>
      </c>
      <c r="EE112" s="510">
        <f t="shared" si="44"/>
        <v>10510</v>
      </c>
      <c r="EF112" s="510">
        <f t="shared" si="44"/>
        <v>10715</v>
      </c>
      <c r="EG112" s="510">
        <f t="shared" si="44"/>
        <v>10931</v>
      </c>
      <c r="EH112" s="510">
        <f t="shared" si="44"/>
        <v>11189</v>
      </c>
      <c r="EI112" s="510">
        <f t="shared" si="44"/>
        <v>11421</v>
      </c>
      <c r="EJ112" s="510">
        <f t="shared" si="44"/>
        <v>11616</v>
      </c>
      <c r="EK112" s="510">
        <f t="shared" si="44"/>
        <v>11878</v>
      </c>
      <c r="EL112" s="510">
        <f t="shared" si="44"/>
        <v>12101</v>
      </c>
      <c r="EM112" s="510">
        <f t="shared" si="44"/>
        <v>12335</v>
      </c>
      <c r="EN112" s="510">
        <f t="shared" si="44"/>
        <v>12575</v>
      </c>
      <c r="EO112" s="510">
        <f t="shared" si="44"/>
        <v>12829</v>
      </c>
      <c r="EP112" s="510">
        <f t="shared" si="44"/>
        <v>13027</v>
      </c>
      <c r="EQ112" s="510">
        <f t="shared" si="44"/>
        <v>13190</v>
      </c>
      <c r="ER112" s="510">
        <f t="shared" si="44"/>
        <v>13344</v>
      </c>
      <c r="ES112" s="510">
        <f t="shared" si="44"/>
        <v>13527</v>
      </c>
      <c r="ET112" s="510">
        <f t="shared" si="44"/>
        <v>13692</v>
      </c>
      <c r="EU112" s="510">
        <f t="shared" si="44"/>
        <v>13886</v>
      </c>
      <c r="EV112" s="510">
        <f t="shared" si="44"/>
        <v>14050</v>
      </c>
      <c r="EW112" s="510">
        <f t="shared" si="44"/>
        <v>14110</v>
      </c>
      <c r="EX112" s="510">
        <f t="shared" si="44"/>
        <v>14137</v>
      </c>
      <c r="EY112" s="510">
        <f t="shared" si="44"/>
        <v>14231</v>
      </c>
      <c r="EZ112" s="510">
        <f t="shared" si="44"/>
        <v>14402</v>
      </c>
      <c r="FA112" s="510">
        <f t="shared" si="44"/>
        <v>14582</v>
      </c>
      <c r="FB112" s="510">
        <f t="shared" si="44"/>
        <v>14751</v>
      </c>
      <c r="FC112" s="510">
        <f t="shared" si="44"/>
        <v>14894</v>
      </c>
      <c r="FD112" s="510">
        <f t="shared" si="44"/>
        <v>14955</v>
      </c>
      <c r="FE112" s="510">
        <f t="shared" si="44"/>
        <v>15031</v>
      </c>
      <c r="FF112" s="510">
        <f t="shared" si="44"/>
        <v>15174</v>
      </c>
      <c r="FG112" s="510">
        <f t="shared" si="44"/>
        <v>15321</v>
      </c>
      <c r="FH112" s="510">
        <f t="shared" si="44"/>
        <v>15469</v>
      </c>
      <c r="FI112" s="510">
        <f t="shared" si="44"/>
        <v>15627</v>
      </c>
      <c r="FJ112" s="510">
        <f t="shared" si="44"/>
        <v>15711</v>
      </c>
      <c r="FK112" s="510">
        <f t="shared" si="44"/>
        <v>15798</v>
      </c>
      <c r="FL112" s="510">
        <f t="shared" si="44"/>
        <v>15868</v>
      </c>
      <c r="FM112" s="510">
        <f t="shared" si="44"/>
        <v>16060</v>
      </c>
      <c r="FN112" s="510">
        <f t="shared" si="44"/>
        <v>16235</v>
      </c>
      <c r="FO112" s="510">
        <f t="shared" si="44"/>
        <v>16412</v>
      </c>
      <c r="FP112" s="510">
        <f t="shared" si="44"/>
        <v>16608</v>
      </c>
      <c r="FQ112" s="510">
        <f t="shared" si="44"/>
        <v>16834</v>
      </c>
      <c r="FR112" s="510">
        <f t="shared" si="44"/>
        <v>16915</v>
      </c>
      <c r="FS112" s="510">
        <f t="shared" si="44"/>
        <v>17015</v>
      </c>
      <c r="FT112" s="510">
        <f t="shared" si="44"/>
        <v>17191</v>
      </c>
      <c r="FU112" s="510">
        <f t="shared" si="44"/>
        <v>17380</v>
      </c>
      <c r="FV112" s="510">
        <f t="shared" si="44"/>
        <v>17663</v>
      </c>
      <c r="FW112" s="510">
        <f t="shared" si="44"/>
        <v>17878</v>
      </c>
      <c r="FX112" s="510">
        <f t="shared" si="44"/>
        <v>18034</v>
      </c>
      <c r="FY112" s="510">
        <f t="shared" si="44"/>
        <v>18142</v>
      </c>
      <c r="FZ112" s="510">
        <f t="shared" si="44"/>
        <v>18210</v>
      </c>
      <c r="GA112" s="510">
        <f t="shared" si="44"/>
        <v>18253</v>
      </c>
      <c r="GB112" s="510">
        <f t="shared" si="44"/>
        <v>18602</v>
      </c>
      <c r="GC112" s="510">
        <f t="shared" si="44"/>
        <v>18658</v>
      </c>
      <c r="GD112" s="510">
        <f t="shared" si="44"/>
        <v>18738</v>
      </c>
      <c r="GE112" s="510">
        <f t="shared" si="44"/>
        <v>18839</v>
      </c>
      <c r="GF112" s="510">
        <f t="shared" si="44"/>
        <v>18947</v>
      </c>
      <c r="GG112" s="510">
        <f t="shared" si="44"/>
        <v>19052</v>
      </c>
      <c r="GH112" s="510">
        <f t="shared" si="44"/>
        <v>19136</v>
      </c>
      <c r="GI112" s="510">
        <f t="shared" si="44"/>
        <v>19212</v>
      </c>
      <c r="GJ112" s="510">
        <f t="shared" si="44"/>
        <v>19228</v>
      </c>
      <c r="GK112" s="510">
        <f t="shared" si="44"/>
        <v>19316</v>
      </c>
      <c r="GL112" s="510">
        <f t="shared" si="44"/>
        <v>19385</v>
      </c>
      <c r="GM112" s="510">
        <f t="shared" si="44"/>
        <v>19509</v>
      </c>
      <c r="GN112" s="510">
        <f t="shared" si="44"/>
        <v>19612</v>
      </c>
      <c r="GO112" s="510">
        <f t="shared" si="44"/>
        <v>19727</v>
      </c>
      <c r="GP112" s="510">
        <f t="shared" si="44"/>
        <v>19842</v>
      </c>
      <c r="GQ112" s="510">
        <f t="shared" si="44"/>
        <v>19950</v>
      </c>
      <c r="GR112" s="510">
        <f t="shared" si="44"/>
        <v>20068</v>
      </c>
      <c r="GS112" s="510">
        <f t="shared" si="44"/>
        <v>20178</v>
      </c>
      <c r="GT112" s="510">
        <f t="shared" si="44"/>
        <v>20259</v>
      </c>
      <c r="GU112" s="510">
        <f t="shared" si="44"/>
        <v>20412</v>
      </c>
      <c r="GV112" s="510">
        <f t="shared" si="44"/>
        <v>20467</v>
      </c>
      <c r="GW112" s="510">
        <f t="shared" si="44"/>
        <v>20562</v>
      </c>
      <c r="GX112" s="510">
        <f t="shared" si="44"/>
        <v>20651</v>
      </c>
      <c r="GY112" s="510">
        <f t="shared" si="44"/>
        <v>20688</v>
      </c>
      <c r="GZ112" s="510">
        <f t="shared" si="44"/>
        <v>20727</v>
      </c>
      <c r="HA112" s="510">
        <f t="shared" si="44"/>
        <v>20760</v>
      </c>
      <c r="HB112" s="510">
        <f t="shared" si="44"/>
        <v>20793</v>
      </c>
      <c r="HC112" s="510">
        <f t="shared" si="44"/>
        <v>20855</v>
      </c>
      <c r="HD112" s="510">
        <f t="shared" si="44"/>
        <v>20906</v>
      </c>
      <c r="HE112" s="510">
        <f t="shared" si="44"/>
        <v>20970</v>
      </c>
      <c r="HF112" s="510">
        <f t="shared" si="44"/>
        <v>21067</v>
      </c>
      <c r="HG112" s="510">
        <f t="shared" si="44"/>
        <v>21136</v>
      </c>
      <c r="HH112" s="510">
        <f t="shared" si="44"/>
        <v>21197</v>
      </c>
      <c r="HI112" s="510">
        <f t="shared" si="44"/>
        <v>21213</v>
      </c>
      <c r="HJ112" s="510">
        <f t="shared" si="44"/>
        <v>21294</v>
      </c>
      <c r="HK112" s="510">
        <f t="shared" si="44"/>
        <v>21430</v>
      </c>
      <c r="HL112" s="510">
        <f t="shared" si="44"/>
        <v>21490</v>
      </c>
      <c r="HM112" s="510">
        <f t="shared" si="44"/>
        <v>21619</v>
      </c>
      <c r="HN112" s="510">
        <f t="shared" si="44"/>
        <v>21699</v>
      </c>
      <c r="HO112" s="510">
        <f t="shared" si="44"/>
        <v>21760</v>
      </c>
      <c r="HP112" s="510">
        <f t="shared" si="44"/>
        <v>21817</v>
      </c>
      <c r="HQ112" s="510">
        <f t="shared" si="44"/>
        <v>21971</v>
      </c>
      <c r="HR112" s="510">
        <f t="shared" si="44"/>
        <v>21971</v>
      </c>
      <c r="HS112" s="412"/>
      <c r="HT112" s="412"/>
      <c r="HU112" s="412"/>
      <c r="HV112" s="412"/>
      <c r="HW112" s="412"/>
      <c r="HX112" s="412"/>
      <c r="HY112" s="412"/>
      <c r="HZ112" s="412"/>
      <c r="IA112" s="412"/>
      <c r="IB112" s="412"/>
      <c r="IC112" s="412"/>
    </row>
    <row r="113">
      <c r="A113" s="504" t="s">
        <v>82</v>
      </c>
      <c r="B113" s="475">
        <v>0.0</v>
      </c>
      <c r="C113" s="475">
        <v>0.0</v>
      </c>
      <c r="D113" s="475">
        <v>0.0</v>
      </c>
      <c r="E113" s="475">
        <v>0.0</v>
      </c>
      <c r="F113" s="475">
        <v>0.0</v>
      </c>
      <c r="G113" s="475">
        <v>0.0</v>
      </c>
      <c r="H113" s="475">
        <v>0.0</v>
      </c>
      <c r="I113" s="475">
        <v>0.0</v>
      </c>
      <c r="J113" s="475">
        <v>0.0</v>
      </c>
      <c r="K113" s="475">
        <v>0.0</v>
      </c>
      <c r="L113" s="475">
        <v>0.0</v>
      </c>
      <c r="M113" s="475">
        <v>0.0</v>
      </c>
      <c r="N113" s="475">
        <v>0.0</v>
      </c>
      <c r="O113" s="475">
        <f t="shared" ref="O113:HR113" si="45">N113+O93</f>
        <v>0</v>
      </c>
      <c r="P113" s="475">
        <f t="shared" si="45"/>
        <v>0</v>
      </c>
      <c r="Q113" s="475">
        <f t="shared" si="45"/>
        <v>0</v>
      </c>
      <c r="R113" s="475">
        <f t="shared" si="45"/>
        <v>0</v>
      </c>
      <c r="S113" s="475">
        <f t="shared" si="45"/>
        <v>0</v>
      </c>
      <c r="T113" s="475">
        <f t="shared" si="45"/>
        <v>0</v>
      </c>
      <c r="U113" s="475">
        <f t="shared" si="45"/>
        <v>0</v>
      </c>
      <c r="V113" s="475">
        <f t="shared" si="45"/>
        <v>0</v>
      </c>
      <c r="W113" s="475">
        <f t="shared" si="45"/>
        <v>0</v>
      </c>
      <c r="X113" s="475">
        <f t="shared" si="45"/>
        <v>0</v>
      </c>
      <c r="Y113" s="475">
        <f t="shared" si="45"/>
        <v>0</v>
      </c>
      <c r="Z113" s="475">
        <f t="shared" si="45"/>
        <v>0</v>
      </c>
      <c r="AA113" s="475">
        <f t="shared" si="45"/>
        <v>0</v>
      </c>
      <c r="AB113" s="509">
        <f t="shared" si="45"/>
        <v>5</v>
      </c>
      <c r="AC113" s="475">
        <f t="shared" si="45"/>
        <v>7</v>
      </c>
      <c r="AD113" s="475">
        <f t="shared" si="45"/>
        <v>7</v>
      </c>
      <c r="AE113" s="475">
        <f t="shared" si="45"/>
        <v>7</v>
      </c>
      <c r="AF113" s="475">
        <f t="shared" si="45"/>
        <v>8</v>
      </c>
      <c r="AG113" s="475">
        <f t="shared" si="45"/>
        <v>8</v>
      </c>
      <c r="AH113" s="475">
        <f t="shared" si="45"/>
        <v>10</v>
      </c>
      <c r="AI113" s="475">
        <f t="shared" si="45"/>
        <v>14</v>
      </c>
      <c r="AJ113" s="475">
        <f t="shared" si="45"/>
        <v>19</v>
      </c>
      <c r="AK113" s="475">
        <f t="shared" si="45"/>
        <v>27</v>
      </c>
      <c r="AL113" s="475">
        <f t="shared" si="45"/>
        <v>34</v>
      </c>
      <c r="AM113" s="475">
        <f t="shared" si="45"/>
        <v>45</v>
      </c>
      <c r="AN113" s="475">
        <f t="shared" si="45"/>
        <v>51</v>
      </c>
      <c r="AO113" s="475">
        <f t="shared" si="45"/>
        <v>66</v>
      </c>
      <c r="AP113" s="510">
        <f t="shared" si="45"/>
        <v>150</v>
      </c>
      <c r="AQ113" s="510">
        <f t="shared" si="45"/>
        <v>159</v>
      </c>
      <c r="AR113" s="510">
        <f t="shared" si="45"/>
        <v>176</v>
      </c>
      <c r="AS113" s="510">
        <f t="shared" si="45"/>
        <v>199</v>
      </c>
      <c r="AT113" s="510">
        <f t="shared" si="45"/>
        <v>218</v>
      </c>
      <c r="AU113" s="510">
        <f t="shared" si="45"/>
        <v>236</v>
      </c>
      <c r="AV113" s="510">
        <f t="shared" si="45"/>
        <v>267</v>
      </c>
      <c r="AW113" s="510">
        <f t="shared" si="45"/>
        <v>308</v>
      </c>
      <c r="AX113" s="510">
        <f t="shared" si="45"/>
        <v>351</v>
      </c>
      <c r="AY113" s="510">
        <f t="shared" si="45"/>
        <v>393</v>
      </c>
      <c r="AZ113" s="510">
        <f t="shared" si="45"/>
        <v>437</v>
      </c>
      <c r="BA113" s="510">
        <f t="shared" si="45"/>
        <v>479</v>
      </c>
      <c r="BB113" s="510">
        <f t="shared" si="45"/>
        <v>509</v>
      </c>
      <c r="BC113" s="510">
        <f t="shared" si="45"/>
        <v>536</v>
      </c>
      <c r="BD113" s="510">
        <f t="shared" si="45"/>
        <v>585</v>
      </c>
      <c r="BE113" s="510">
        <f t="shared" si="45"/>
        <v>637</v>
      </c>
      <c r="BF113" s="510">
        <f t="shared" si="45"/>
        <v>679</v>
      </c>
      <c r="BG113" s="510">
        <f t="shared" si="45"/>
        <v>733</v>
      </c>
      <c r="BH113" s="510">
        <f t="shared" si="45"/>
        <v>765</v>
      </c>
      <c r="BI113" s="510">
        <f t="shared" si="45"/>
        <v>775</v>
      </c>
      <c r="BJ113" s="510">
        <f t="shared" si="45"/>
        <v>789</v>
      </c>
      <c r="BK113" s="510">
        <f t="shared" si="45"/>
        <v>848</v>
      </c>
      <c r="BL113" s="510">
        <f t="shared" si="45"/>
        <v>959</v>
      </c>
      <c r="BM113" s="510">
        <f t="shared" si="45"/>
        <v>1020</v>
      </c>
      <c r="BN113" s="510">
        <f t="shared" si="45"/>
        <v>1083</v>
      </c>
      <c r="BO113" s="510">
        <f t="shared" si="45"/>
        <v>1144</v>
      </c>
      <c r="BP113" s="510">
        <f t="shared" si="45"/>
        <v>1188</v>
      </c>
      <c r="BQ113" s="510">
        <f t="shared" si="45"/>
        <v>1202</v>
      </c>
      <c r="BR113" s="510">
        <f t="shared" si="45"/>
        <v>1240</v>
      </c>
      <c r="BS113" s="510">
        <f t="shared" si="45"/>
        <v>1279</v>
      </c>
      <c r="BT113" s="510">
        <f t="shared" si="45"/>
        <v>1313</v>
      </c>
      <c r="BU113" s="510">
        <f t="shared" si="45"/>
        <v>1339</v>
      </c>
      <c r="BV113" s="510">
        <f t="shared" si="45"/>
        <v>1356</v>
      </c>
      <c r="BW113" s="510">
        <f t="shared" si="45"/>
        <v>1391</v>
      </c>
      <c r="BX113" s="510">
        <f t="shared" si="45"/>
        <v>1420</v>
      </c>
      <c r="BY113" s="510">
        <f t="shared" si="45"/>
        <v>1455</v>
      </c>
      <c r="BZ113" s="510">
        <f t="shared" si="45"/>
        <v>1495</v>
      </c>
      <c r="CA113" s="510">
        <f t="shared" si="45"/>
        <v>1520</v>
      </c>
      <c r="CB113" s="510">
        <f t="shared" si="45"/>
        <v>1546</v>
      </c>
      <c r="CC113" s="510">
        <f t="shared" si="45"/>
        <v>1567</v>
      </c>
      <c r="CD113" s="510">
        <f t="shared" si="45"/>
        <v>1576</v>
      </c>
      <c r="CE113" s="510">
        <f t="shared" si="45"/>
        <v>1584</v>
      </c>
      <c r="CF113" s="510">
        <f t="shared" si="45"/>
        <v>1595</v>
      </c>
      <c r="CG113" s="510">
        <f t="shared" si="45"/>
        <v>1626</v>
      </c>
      <c r="CH113" s="510">
        <f t="shared" si="45"/>
        <v>1642</v>
      </c>
      <c r="CI113" s="510">
        <f t="shared" si="45"/>
        <v>1667</v>
      </c>
      <c r="CJ113" s="510">
        <f t="shared" si="45"/>
        <v>1725</v>
      </c>
      <c r="CK113" s="510">
        <f t="shared" si="45"/>
        <v>1751</v>
      </c>
      <c r="CL113" s="510">
        <f t="shared" si="45"/>
        <v>1760</v>
      </c>
      <c r="CM113" s="510">
        <f t="shared" si="45"/>
        <v>1774</v>
      </c>
      <c r="CN113" s="510">
        <f t="shared" si="45"/>
        <v>1830</v>
      </c>
      <c r="CO113" s="510">
        <f t="shared" si="45"/>
        <v>1844</v>
      </c>
      <c r="CP113" s="510">
        <f t="shared" si="45"/>
        <v>1862</v>
      </c>
      <c r="CQ113" s="510">
        <f t="shared" si="45"/>
        <v>1887</v>
      </c>
      <c r="CR113" s="510">
        <f t="shared" si="45"/>
        <v>1913</v>
      </c>
      <c r="CS113" s="510">
        <f t="shared" si="45"/>
        <v>1917</v>
      </c>
      <c r="CT113" s="510">
        <f t="shared" si="45"/>
        <v>1932</v>
      </c>
      <c r="CU113" s="510">
        <f t="shared" si="45"/>
        <v>1954</v>
      </c>
      <c r="CV113" s="510">
        <f t="shared" si="45"/>
        <v>1983</v>
      </c>
      <c r="CW113" s="510">
        <f t="shared" si="45"/>
        <v>1993</v>
      </c>
      <c r="CX113" s="510">
        <f t="shared" si="45"/>
        <v>2005</v>
      </c>
      <c r="CY113" s="510">
        <f t="shared" si="45"/>
        <v>2017</v>
      </c>
      <c r="CZ113" s="510">
        <f t="shared" si="45"/>
        <v>2023</v>
      </c>
      <c r="DA113" s="510">
        <f t="shared" si="45"/>
        <v>2048</v>
      </c>
      <c r="DB113" s="510">
        <f t="shared" si="45"/>
        <v>2071</v>
      </c>
      <c r="DC113" s="510">
        <f t="shared" si="45"/>
        <v>2101</v>
      </c>
      <c r="DD113" s="510">
        <f t="shared" si="45"/>
        <v>2138</v>
      </c>
      <c r="DE113" s="510">
        <f t="shared" si="45"/>
        <v>2177</v>
      </c>
      <c r="DF113" s="510">
        <f t="shared" si="45"/>
        <v>2196</v>
      </c>
      <c r="DG113" s="510">
        <f t="shared" si="45"/>
        <v>2220</v>
      </c>
      <c r="DH113" s="510">
        <f t="shared" si="45"/>
        <v>2234</v>
      </c>
      <c r="DI113" s="510">
        <f t="shared" si="45"/>
        <v>2257</v>
      </c>
      <c r="DJ113" s="510">
        <f t="shared" si="45"/>
        <v>2281</v>
      </c>
      <c r="DK113" s="510">
        <f t="shared" si="45"/>
        <v>2306</v>
      </c>
      <c r="DL113" s="510">
        <f t="shared" si="45"/>
        <v>2342</v>
      </c>
      <c r="DM113" s="510">
        <f t="shared" si="45"/>
        <v>2382</v>
      </c>
      <c r="DN113" s="510">
        <f t="shared" si="45"/>
        <v>2397</v>
      </c>
      <c r="DO113" s="510">
        <f t="shared" si="45"/>
        <v>2426</v>
      </c>
      <c r="DP113" s="510">
        <f t="shared" si="45"/>
        <v>2456</v>
      </c>
      <c r="DQ113" s="510">
        <f t="shared" si="45"/>
        <v>2501</v>
      </c>
      <c r="DR113" s="510">
        <f t="shared" si="45"/>
        <v>2577</v>
      </c>
      <c r="DS113" s="510">
        <f t="shared" si="45"/>
        <v>2620</v>
      </c>
      <c r="DT113" s="510">
        <f t="shared" si="45"/>
        <v>2651</v>
      </c>
      <c r="DU113" s="510">
        <f t="shared" si="45"/>
        <v>2658</v>
      </c>
      <c r="DV113" s="510">
        <f t="shared" si="45"/>
        <v>2711</v>
      </c>
      <c r="DW113" s="510">
        <f t="shared" si="45"/>
        <v>2802</v>
      </c>
      <c r="DX113" s="510">
        <f t="shared" si="45"/>
        <v>2862</v>
      </c>
      <c r="DY113" s="510">
        <f t="shared" si="45"/>
        <v>2939</v>
      </c>
      <c r="DZ113" s="510">
        <f t="shared" si="45"/>
        <v>3012</v>
      </c>
      <c r="EA113" s="510">
        <f t="shared" si="45"/>
        <v>3060</v>
      </c>
      <c r="EB113" s="510">
        <f t="shared" si="45"/>
        <v>3078</v>
      </c>
      <c r="EC113" s="510">
        <f t="shared" si="45"/>
        <v>3134</v>
      </c>
      <c r="ED113" s="510">
        <f t="shared" si="45"/>
        <v>3186</v>
      </c>
      <c r="EE113" s="510">
        <f t="shared" si="45"/>
        <v>3233</v>
      </c>
      <c r="EF113" s="510">
        <f t="shared" si="45"/>
        <v>3318</v>
      </c>
      <c r="EG113" s="510">
        <f t="shared" si="45"/>
        <v>3372</v>
      </c>
      <c r="EH113" s="510">
        <f t="shared" si="45"/>
        <v>3410</v>
      </c>
      <c r="EI113" s="510">
        <f t="shared" si="45"/>
        <v>3428</v>
      </c>
      <c r="EJ113" s="510">
        <f t="shared" si="45"/>
        <v>3489</v>
      </c>
      <c r="EK113" s="510">
        <f t="shared" si="45"/>
        <v>3527</v>
      </c>
      <c r="EL113" s="510">
        <f t="shared" si="45"/>
        <v>3578</v>
      </c>
      <c r="EM113" s="510">
        <f t="shared" si="45"/>
        <v>3631</v>
      </c>
      <c r="EN113" s="510">
        <f t="shared" si="45"/>
        <v>3664</v>
      </c>
      <c r="EO113" s="510">
        <f t="shared" si="45"/>
        <v>3693</v>
      </c>
      <c r="EP113" s="510">
        <f t="shared" si="45"/>
        <v>3699</v>
      </c>
      <c r="EQ113" s="510">
        <f t="shared" si="45"/>
        <v>3713</v>
      </c>
      <c r="ER113" s="510">
        <f t="shared" si="45"/>
        <v>3744</v>
      </c>
      <c r="ES113" s="510">
        <f t="shared" si="45"/>
        <v>3754</v>
      </c>
      <c r="ET113" s="510">
        <f t="shared" si="45"/>
        <v>3791</v>
      </c>
      <c r="EU113" s="510">
        <f t="shared" si="45"/>
        <v>3826</v>
      </c>
      <c r="EV113" s="510">
        <f t="shared" si="45"/>
        <v>3844</v>
      </c>
      <c r="EW113" s="510">
        <f t="shared" si="45"/>
        <v>3863</v>
      </c>
      <c r="EX113" s="510">
        <f t="shared" si="45"/>
        <v>3902</v>
      </c>
      <c r="EY113" s="510">
        <f t="shared" si="45"/>
        <v>3944</v>
      </c>
      <c r="EZ113" s="510">
        <f t="shared" si="45"/>
        <v>3973</v>
      </c>
      <c r="FA113" s="510">
        <f t="shared" si="45"/>
        <v>4031</v>
      </c>
      <c r="FB113" s="510">
        <f t="shared" si="45"/>
        <v>4093</v>
      </c>
      <c r="FC113" s="510">
        <f t="shared" si="45"/>
        <v>4118</v>
      </c>
      <c r="FD113" s="510">
        <f t="shared" si="45"/>
        <v>4138</v>
      </c>
      <c r="FE113" s="510">
        <f t="shared" si="45"/>
        <v>4194</v>
      </c>
      <c r="FF113" s="510">
        <f t="shared" si="45"/>
        <v>4243</v>
      </c>
      <c r="FG113" s="510">
        <f t="shared" si="45"/>
        <v>4287</v>
      </c>
      <c r="FH113" s="510">
        <f t="shared" si="45"/>
        <v>4348</v>
      </c>
      <c r="FI113" s="510">
        <f t="shared" si="45"/>
        <v>4426</v>
      </c>
      <c r="FJ113" s="510">
        <f t="shared" si="45"/>
        <v>4449</v>
      </c>
      <c r="FK113" s="510">
        <f t="shared" si="45"/>
        <v>4469</v>
      </c>
      <c r="FL113" s="510">
        <f t="shared" si="45"/>
        <v>4500</v>
      </c>
      <c r="FM113" s="510">
        <f t="shared" si="45"/>
        <v>4550</v>
      </c>
      <c r="FN113" s="510">
        <f t="shared" si="45"/>
        <v>4584</v>
      </c>
      <c r="FO113" s="510">
        <f t="shared" si="45"/>
        <v>4650</v>
      </c>
      <c r="FP113" s="510">
        <f t="shared" si="45"/>
        <v>4714</v>
      </c>
      <c r="FQ113" s="510">
        <f t="shared" si="45"/>
        <v>4748</v>
      </c>
      <c r="FR113" s="510">
        <f t="shared" si="45"/>
        <v>4773</v>
      </c>
      <c r="FS113" s="510">
        <f t="shared" si="45"/>
        <v>4810</v>
      </c>
      <c r="FT113" s="510">
        <f t="shared" si="45"/>
        <v>4882</v>
      </c>
      <c r="FU113" s="510">
        <f t="shared" si="45"/>
        <v>4913</v>
      </c>
      <c r="FV113" s="510">
        <f t="shared" si="45"/>
        <v>4998</v>
      </c>
      <c r="FW113" s="510">
        <f t="shared" si="45"/>
        <v>5093</v>
      </c>
      <c r="FX113" s="510">
        <f t="shared" si="45"/>
        <v>5157</v>
      </c>
      <c r="FY113" s="510">
        <f t="shared" si="45"/>
        <v>5177</v>
      </c>
      <c r="FZ113" s="510">
        <f t="shared" si="45"/>
        <v>5241</v>
      </c>
      <c r="GA113" s="510">
        <f t="shared" si="45"/>
        <v>5332</v>
      </c>
      <c r="GB113" s="510">
        <f t="shared" si="45"/>
        <v>5397</v>
      </c>
      <c r="GC113" s="510">
        <f t="shared" si="45"/>
        <v>5594</v>
      </c>
      <c r="GD113" s="510">
        <f t="shared" si="45"/>
        <v>5995</v>
      </c>
      <c r="GE113" s="510">
        <f t="shared" si="45"/>
        <v>6069</v>
      </c>
      <c r="GF113" s="510">
        <f t="shared" si="45"/>
        <v>6106</v>
      </c>
      <c r="GG113" s="510">
        <f t="shared" si="45"/>
        <v>6167</v>
      </c>
      <c r="GH113" s="510">
        <f t="shared" si="45"/>
        <v>6344</v>
      </c>
      <c r="GI113" s="510">
        <f t="shared" si="45"/>
        <v>6448</v>
      </c>
      <c r="GJ113" s="510">
        <f t="shared" si="45"/>
        <v>6523</v>
      </c>
      <c r="GK113" s="510">
        <f t="shared" si="45"/>
        <v>6636</v>
      </c>
      <c r="GL113" s="510">
        <f t="shared" si="45"/>
        <v>6694</v>
      </c>
      <c r="GM113" s="510">
        <f t="shared" si="45"/>
        <v>6721</v>
      </c>
      <c r="GN113" s="510">
        <f t="shared" si="45"/>
        <v>6795</v>
      </c>
      <c r="GO113" s="510">
        <f t="shared" si="45"/>
        <v>6895</v>
      </c>
      <c r="GP113" s="510">
        <f t="shared" si="45"/>
        <v>6987</v>
      </c>
      <c r="GQ113" s="510">
        <f t="shared" si="45"/>
        <v>7033</v>
      </c>
      <c r="GR113" s="510">
        <f t="shared" si="45"/>
        <v>7116</v>
      </c>
      <c r="GS113" s="510">
        <f t="shared" si="45"/>
        <v>7190</v>
      </c>
      <c r="GT113" s="510">
        <f t="shared" si="45"/>
        <v>7215</v>
      </c>
      <c r="GU113" s="510">
        <f t="shared" si="45"/>
        <v>7277</v>
      </c>
      <c r="GV113" s="510">
        <f t="shared" si="45"/>
        <v>7361</v>
      </c>
      <c r="GW113" s="510">
        <f t="shared" si="45"/>
        <v>7453</v>
      </c>
      <c r="GX113" s="510">
        <f t="shared" si="45"/>
        <v>7531</v>
      </c>
      <c r="GY113" s="510">
        <f t="shared" si="45"/>
        <v>7639</v>
      </c>
      <c r="GZ113" s="510">
        <f t="shared" si="45"/>
        <v>7719</v>
      </c>
      <c r="HA113" s="510">
        <f t="shared" si="45"/>
        <v>7758</v>
      </c>
      <c r="HB113" s="510">
        <f t="shared" si="45"/>
        <v>7839</v>
      </c>
      <c r="HC113" s="510">
        <f t="shared" si="45"/>
        <v>7935</v>
      </c>
      <c r="HD113" s="510">
        <f t="shared" si="45"/>
        <v>8092</v>
      </c>
      <c r="HE113" s="510">
        <f t="shared" si="45"/>
        <v>8273</v>
      </c>
      <c r="HF113" s="510">
        <f t="shared" si="45"/>
        <v>8468</v>
      </c>
      <c r="HG113" s="510">
        <f t="shared" si="45"/>
        <v>8567</v>
      </c>
      <c r="HH113" s="510">
        <f t="shared" si="45"/>
        <v>8648</v>
      </c>
      <c r="HI113" s="510">
        <f t="shared" si="45"/>
        <v>8845</v>
      </c>
      <c r="HJ113" s="510">
        <f t="shared" si="45"/>
        <v>8975</v>
      </c>
      <c r="HK113" s="510">
        <f t="shared" si="45"/>
        <v>9097</v>
      </c>
      <c r="HL113" s="510">
        <f t="shared" si="45"/>
        <v>9416</v>
      </c>
      <c r="HM113" s="510">
        <f t="shared" si="45"/>
        <v>9679</v>
      </c>
      <c r="HN113" s="510">
        <f t="shared" si="45"/>
        <v>9972</v>
      </c>
      <c r="HO113" s="510">
        <f t="shared" si="45"/>
        <v>10228</v>
      </c>
      <c r="HP113" s="510">
        <f t="shared" si="45"/>
        <v>10399</v>
      </c>
      <c r="HQ113" s="510">
        <f t="shared" si="45"/>
        <v>10789</v>
      </c>
      <c r="HR113" s="510">
        <f t="shared" si="45"/>
        <v>10789</v>
      </c>
      <c r="HS113" s="412"/>
      <c r="HT113" s="412"/>
      <c r="HU113" s="412"/>
      <c r="HV113" s="412"/>
      <c r="HW113" s="412"/>
      <c r="HX113" s="412"/>
      <c r="HY113" s="412"/>
      <c r="HZ113" s="412"/>
      <c r="IA113" s="412"/>
      <c r="IB113" s="412"/>
      <c r="IC113" s="412"/>
    </row>
    <row r="114">
      <c r="A114" s="504" t="s">
        <v>83</v>
      </c>
      <c r="B114" s="475">
        <v>0.0</v>
      </c>
      <c r="C114" s="475">
        <v>0.0</v>
      </c>
      <c r="D114" s="475">
        <v>0.0</v>
      </c>
      <c r="E114" s="475">
        <v>0.0</v>
      </c>
      <c r="F114" s="475">
        <v>0.0</v>
      </c>
      <c r="G114" s="475">
        <v>0.0</v>
      </c>
      <c r="H114" s="475">
        <v>0.0</v>
      </c>
      <c r="I114" s="475">
        <v>0.0</v>
      </c>
      <c r="J114" s="475">
        <v>0.0</v>
      </c>
      <c r="K114" s="475">
        <v>0.0</v>
      </c>
      <c r="L114" s="475">
        <v>0.0</v>
      </c>
      <c r="M114" s="475">
        <v>0.0</v>
      </c>
      <c r="N114" s="475">
        <v>0.0</v>
      </c>
      <c r="O114" s="475">
        <f t="shared" ref="O114:HR114" si="46">N114+O94</f>
        <v>0</v>
      </c>
      <c r="P114" s="475">
        <f t="shared" si="46"/>
        <v>0</v>
      </c>
      <c r="Q114" s="475">
        <f t="shared" si="46"/>
        <v>0</v>
      </c>
      <c r="R114" s="475">
        <f t="shared" si="46"/>
        <v>0</v>
      </c>
      <c r="S114" s="475">
        <f t="shared" si="46"/>
        <v>0</v>
      </c>
      <c r="T114" s="475">
        <f t="shared" si="46"/>
        <v>0</v>
      </c>
      <c r="U114" s="475">
        <f t="shared" si="46"/>
        <v>0</v>
      </c>
      <c r="V114" s="475">
        <f t="shared" si="46"/>
        <v>0</v>
      </c>
      <c r="W114" s="475">
        <f t="shared" si="46"/>
        <v>0</v>
      </c>
      <c r="X114" s="475">
        <f t="shared" si="46"/>
        <v>0</v>
      </c>
      <c r="Y114" s="475">
        <f t="shared" si="46"/>
        <v>0</v>
      </c>
      <c r="Z114" s="475">
        <f t="shared" si="46"/>
        <v>0</v>
      </c>
      <c r="AA114" s="475">
        <f t="shared" si="46"/>
        <v>0</v>
      </c>
      <c r="AB114" s="475">
        <f t="shared" si="46"/>
        <v>0</v>
      </c>
      <c r="AC114" s="475">
        <f t="shared" si="46"/>
        <v>0</v>
      </c>
      <c r="AD114" s="475">
        <f t="shared" si="46"/>
        <v>0</v>
      </c>
      <c r="AE114" s="475">
        <f t="shared" si="46"/>
        <v>0</v>
      </c>
      <c r="AF114" s="475">
        <f t="shared" si="46"/>
        <v>0</v>
      </c>
      <c r="AG114" s="509">
        <f t="shared" si="46"/>
        <v>1</v>
      </c>
      <c r="AH114" s="475">
        <f t="shared" si="46"/>
        <v>2</v>
      </c>
      <c r="AI114" s="475">
        <f t="shared" si="46"/>
        <v>3</v>
      </c>
      <c r="AJ114" s="475">
        <f t="shared" si="46"/>
        <v>5</v>
      </c>
      <c r="AK114" s="475">
        <f t="shared" si="46"/>
        <v>5</v>
      </c>
      <c r="AL114" s="475">
        <f t="shared" si="46"/>
        <v>6</v>
      </c>
      <c r="AM114" s="475">
        <f t="shared" si="46"/>
        <v>8</v>
      </c>
      <c r="AN114" s="475">
        <f t="shared" si="46"/>
        <v>12</v>
      </c>
      <c r="AO114" s="475">
        <f t="shared" si="46"/>
        <v>13</v>
      </c>
      <c r="AP114" s="510">
        <f t="shared" si="46"/>
        <v>13</v>
      </c>
      <c r="AQ114" s="510">
        <f t="shared" si="46"/>
        <v>14</v>
      </c>
      <c r="AR114" s="510">
        <f t="shared" si="46"/>
        <v>25</v>
      </c>
      <c r="AS114" s="510">
        <f t="shared" si="46"/>
        <v>39</v>
      </c>
      <c r="AT114" s="510">
        <f t="shared" si="46"/>
        <v>49</v>
      </c>
      <c r="AU114" s="510">
        <f t="shared" si="46"/>
        <v>57</v>
      </c>
      <c r="AV114" s="510">
        <f t="shared" si="46"/>
        <v>69</v>
      </c>
      <c r="AW114" s="510">
        <f t="shared" si="46"/>
        <v>76</v>
      </c>
      <c r="AX114" s="510">
        <f t="shared" si="46"/>
        <v>82</v>
      </c>
      <c r="AY114" s="510">
        <f t="shared" si="46"/>
        <v>94</v>
      </c>
      <c r="AZ114" s="510">
        <f t="shared" si="46"/>
        <v>120</v>
      </c>
      <c r="BA114" s="510">
        <f t="shared" si="46"/>
        <v>130</v>
      </c>
      <c r="BB114" s="510">
        <f t="shared" si="46"/>
        <v>140</v>
      </c>
      <c r="BC114" s="510">
        <f t="shared" si="46"/>
        <v>151</v>
      </c>
      <c r="BD114" s="510">
        <f t="shared" si="46"/>
        <v>173</v>
      </c>
      <c r="BE114" s="510">
        <f t="shared" si="46"/>
        <v>187</v>
      </c>
      <c r="BF114" s="510">
        <f t="shared" si="46"/>
        <v>207</v>
      </c>
      <c r="BG114" s="510">
        <f t="shared" si="46"/>
        <v>226</v>
      </c>
      <c r="BH114" s="510">
        <f t="shared" si="46"/>
        <v>238</v>
      </c>
      <c r="BI114" s="510">
        <f t="shared" si="46"/>
        <v>239</v>
      </c>
      <c r="BJ114" s="510">
        <f t="shared" si="46"/>
        <v>249</v>
      </c>
      <c r="BK114" s="510">
        <f t="shared" si="46"/>
        <v>283</v>
      </c>
      <c r="BL114" s="510">
        <f t="shared" si="46"/>
        <v>311</v>
      </c>
      <c r="BM114" s="510">
        <f t="shared" si="46"/>
        <v>326</v>
      </c>
      <c r="BN114" s="510">
        <f t="shared" si="46"/>
        <v>347</v>
      </c>
      <c r="BO114" s="510">
        <f t="shared" si="46"/>
        <v>380</v>
      </c>
      <c r="BP114" s="510">
        <f t="shared" si="46"/>
        <v>401</v>
      </c>
      <c r="BQ114" s="510">
        <f t="shared" si="46"/>
        <v>414</v>
      </c>
      <c r="BR114" s="510">
        <f t="shared" si="46"/>
        <v>452</v>
      </c>
      <c r="BS114" s="510">
        <f t="shared" si="46"/>
        <v>474</v>
      </c>
      <c r="BT114" s="510">
        <f t="shared" si="46"/>
        <v>489</v>
      </c>
      <c r="BU114" s="510">
        <f t="shared" si="46"/>
        <v>526</v>
      </c>
      <c r="BV114" s="510">
        <f t="shared" si="46"/>
        <v>548</v>
      </c>
      <c r="BW114" s="510">
        <f t="shared" si="46"/>
        <v>566</v>
      </c>
      <c r="BX114" s="510">
        <f t="shared" si="46"/>
        <v>572</v>
      </c>
      <c r="BY114" s="510">
        <f t="shared" si="46"/>
        <v>601</v>
      </c>
      <c r="BZ114" s="510">
        <f t="shared" si="46"/>
        <v>627</v>
      </c>
      <c r="CA114" s="510">
        <f t="shared" si="46"/>
        <v>651</v>
      </c>
      <c r="CB114" s="510">
        <f t="shared" si="46"/>
        <v>678</v>
      </c>
      <c r="CC114" s="510">
        <f t="shared" si="46"/>
        <v>707</v>
      </c>
      <c r="CD114" s="510">
        <f t="shared" si="46"/>
        <v>719</v>
      </c>
      <c r="CE114" s="510">
        <f t="shared" si="46"/>
        <v>727</v>
      </c>
      <c r="CF114" s="510">
        <f t="shared" si="46"/>
        <v>747</v>
      </c>
      <c r="CG114" s="510">
        <f t="shared" si="46"/>
        <v>781</v>
      </c>
      <c r="CH114" s="510">
        <f t="shared" si="46"/>
        <v>804</v>
      </c>
      <c r="CI114" s="510">
        <f t="shared" si="46"/>
        <v>827</v>
      </c>
      <c r="CJ114" s="510">
        <f t="shared" si="46"/>
        <v>849</v>
      </c>
      <c r="CK114" s="510">
        <f t="shared" si="46"/>
        <v>856</v>
      </c>
      <c r="CL114" s="510">
        <f t="shared" si="46"/>
        <v>858</v>
      </c>
      <c r="CM114" s="510">
        <f t="shared" si="46"/>
        <v>883</v>
      </c>
      <c r="CN114" s="510">
        <f t="shared" si="46"/>
        <v>893</v>
      </c>
      <c r="CO114" s="510">
        <f t="shared" si="46"/>
        <v>907</v>
      </c>
      <c r="CP114" s="510">
        <f t="shared" si="46"/>
        <v>916</v>
      </c>
      <c r="CQ114" s="510">
        <f t="shared" si="46"/>
        <v>930</v>
      </c>
      <c r="CR114" s="510">
        <f t="shared" si="46"/>
        <v>944</v>
      </c>
      <c r="CS114" s="510">
        <f t="shared" si="46"/>
        <v>952</v>
      </c>
      <c r="CT114" s="510">
        <f t="shared" si="46"/>
        <v>956</v>
      </c>
      <c r="CU114" s="510">
        <f t="shared" si="46"/>
        <v>986</v>
      </c>
      <c r="CV114" s="510">
        <f t="shared" si="46"/>
        <v>1008</v>
      </c>
      <c r="CW114" s="510">
        <f t="shared" si="46"/>
        <v>1020</v>
      </c>
      <c r="CX114" s="510">
        <f t="shared" si="46"/>
        <v>1023</v>
      </c>
      <c r="CY114" s="510">
        <f t="shared" si="46"/>
        <v>1036</v>
      </c>
      <c r="CZ114" s="510">
        <f t="shared" si="46"/>
        <v>1037</v>
      </c>
      <c r="DA114" s="510">
        <f t="shared" si="46"/>
        <v>1038</v>
      </c>
      <c r="DB114" s="510">
        <f t="shared" si="46"/>
        <v>1051</v>
      </c>
      <c r="DC114" s="510">
        <f t="shared" si="46"/>
        <v>1058</v>
      </c>
      <c r="DD114" s="510">
        <f t="shared" si="46"/>
        <v>1071</v>
      </c>
      <c r="DE114" s="510">
        <f t="shared" si="46"/>
        <v>1080</v>
      </c>
      <c r="DF114" s="510">
        <f t="shared" si="46"/>
        <v>1097</v>
      </c>
      <c r="DG114" s="510">
        <f t="shared" si="46"/>
        <v>1106</v>
      </c>
      <c r="DH114" s="510">
        <f t="shared" si="46"/>
        <v>1107</v>
      </c>
      <c r="DI114" s="510">
        <f t="shared" si="46"/>
        <v>1122</v>
      </c>
      <c r="DJ114" s="510">
        <f t="shared" si="46"/>
        <v>1130</v>
      </c>
      <c r="DK114" s="510">
        <f t="shared" si="46"/>
        <v>1141</v>
      </c>
      <c r="DL114" s="510">
        <f t="shared" si="46"/>
        <v>1164</v>
      </c>
      <c r="DM114" s="510">
        <f t="shared" si="46"/>
        <v>1192</v>
      </c>
      <c r="DN114" s="510">
        <f t="shared" si="46"/>
        <v>1193</v>
      </c>
      <c r="DO114" s="510">
        <f t="shared" si="46"/>
        <v>1195</v>
      </c>
      <c r="DP114" s="510">
        <f t="shared" si="46"/>
        <v>1222</v>
      </c>
      <c r="DQ114" s="510">
        <f t="shared" si="46"/>
        <v>1237</v>
      </c>
      <c r="DR114" s="510">
        <f t="shared" si="46"/>
        <v>1246</v>
      </c>
      <c r="DS114" s="510">
        <f t="shared" si="46"/>
        <v>1262</v>
      </c>
      <c r="DT114" s="510">
        <f t="shared" si="46"/>
        <v>1279</v>
      </c>
      <c r="DU114" s="510">
        <f t="shared" si="46"/>
        <v>1290</v>
      </c>
      <c r="DV114" s="510">
        <f t="shared" si="46"/>
        <v>1291</v>
      </c>
      <c r="DW114" s="510">
        <f t="shared" si="46"/>
        <v>1310</v>
      </c>
      <c r="DX114" s="510">
        <f t="shared" si="46"/>
        <v>1324</v>
      </c>
      <c r="DY114" s="510">
        <f t="shared" si="46"/>
        <v>1334</v>
      </c>
      <c r="DZ114" s="510">
        <f t="shared" si="46"/>
        <v>1345</v>
      </c>
      <c r="EA114" s="510">
        <f t="shared" si="46"/>
        <v>1365</v>
      </c>
      <c r="EB114" s="510">
        <f t="shared" si="46"/>
        <v>1368</v>
      </c>
      <c r="EC114" s="510">
        <f t="shared" si="46"/>
        <v>1370</v>
      </c>
      <c r="ED114" s="510">
        <f t="shared" si="46"/>
        <v>1403</v>
      </c>
      <c r="EE114" s="510">
        <f t="shared" si="46"/>
        <v>1419</v>
      </c>
      <c r="EF114" s="510">
        <f t="shared" si="46"/>
        <v>1434</v>
      </c>
      <c r="EG114" s="510">
        <f t="shared" si="46"/>
        <v>1453</v>
      </c>
      <c r="EH114" s="510">
        <f t="shared" si="46"/>
        <v>1465</v>
      </c>
      <c r="EI114" s="510">
        <f t="shared" si="46"/>
        <v>1484</v>
      </c>
      <c r="EJ114" s="510">
        <f t="shared" si="46"/>
        <v>1492</v>
      </c>
      <c r="EK114" s="510">
        <f t="shared" si="46"/>
        <v>1533</v>
      </c>
      <c r="EL114" s="510">
        <f t="shared" si="46"/>
        <v>1538</v>
      </c>
      <c r="EM114" s="510">
        <f t="shared" si="46"/>
        <v>1547</v>
      </c>
      <c r="EN114" s="510">
        <f t="shared" si="46"/>
        <v>1572</v>
      </c>
      <c r="EO114" s="510">
        <f t="shared" si="46"/>
        <v>1593</v>
      </c>
      <c r="EP114" s="510">
        <f t="shared" si="46"/>
        <v>1595</v>
      </c>
      <c r="EQ114" s="510">
        <f t="shared" si="46"/>
        <v>1595</v>
      </c>
      <c r="ER114" s="510">
        <f t="shared" si="46"/>
        <v>1613</v>
      </c>
      <c r="ES114" s="510">
        <f t="shared" si="46"/>
        <v>1659</v>
      </c>
      <c r="ET114" s="510">
        <f t="shared" si="46"/>
        <v>1668</v>
      </c>
      <c r="EU114" s="510">
        <f t="shared" si="46"/>
        <v>1681</v>
      </c>
      <c r="EV114" s="510">
        <f t="shared" si="46"/>
        <v>1700</v>
      </c>
      <c r="EW114" s="510">
        <f t="shared" si="46"/>
        <v>1719</v>
      </c>
      <c r="EX114" s="510">
        <f t="shared" si="46"/>
        <v>1725</v>
      </c>
      <c r="EY114" s="510">
        <f t="shared" si="46"/>
        <v>1755</v>
      </c>
      <c r="EZ114" s="510">
        <f t="shared" si="46"/>
        <v>1771</v>
      </c>
      <c r="FA114" s="510">
        <f t="shared" si="46"/>
        <v>1789</v>
      </c>
      <c r="FB114" s="510">
        <f t="shared" si="46"/>
        <v>1814</v>
      </c>
      <c r="FC114" s="510">
        <f t="shared" si="46"/>
        <v>1817</v>
      </c>
      <c r="FD114" s="510">
        <f t="shared" si="46"/>
        <v>1840</v>
      </c>
      <c r="FE114" s="510">
        <f t="shared" si="46"/>
        <v>1840</v>
      </c>
      <c r="FF114" s="510">
        <f t="shared" si="46"/>
        <v>1933</v>
      </c>
      <c r="FG114" s="510">
        <f t="shared" si="46"/>
        <v>1952</v>
      </c>
      <c r="FH114" s="510">
        <f t="shared" si="46"/>
        <v>1979</v>
      </c>
      <c r="FI114" s="510">
        <f t="shared" si="46"/>
        <v>2023</v>
      </c>
      <c r="FJ114" s="510">
        <f t="shared" si="46"/>
        <v>2075</v>
      </c>
      <c r="FK114" s="510">
        <f t="shared" si="46"/>
        <v>2090</v>
      </c>
      <c r="FL114" s="510">
        <f t="shared" si="46"/>
        <v>2110</v>
      </c>
      <c r="FM114" s="510">
        <f t="shared" si="46"/>
        <v>2156</v>
      </c>
      <c r="FN114" s="510">
        <f t="shared" si="46"/>
        <v>2212</v>
      </c>
      <c r="FO114" s="510">
        <f t="shared" si="46"/>
        <v>2289</v>
      </c>
      <c r="FP114" s="510">
        <f t="shared" si="46"/>
        <v>2395</v>
      </c>
      <c r="FQ114" s="510">
        <f t="shared" si="46"/>
        <v>2487</v>
      </c>
      <c r="FR114" s="510">
        <f t="shared" si="46"/>
        <v>2537</v>
      </c>
      <c r="FS114" s="510">
        <f t="shared" si="46"/>
        <v>2572</v>
      </c>
      <c r="FT114" s="510">
        <f t="shared" si="46"/>
        <v>2709</v>
      </c>
      <c r="FU114" s="510">
        <f t="shared" si="46"/>
        <v>2866</v>
      </c>
      <c r="FV114" s="510">
        <f t="shared" si="46"/>
        <v>2965</v>
      </c>
      <c r="FW114" s="510">
        <f t="shared" si="46"/>
        <v>3062</v>
      </c>
      <c r="FX114" s="510">
        <f t="shared" si="46"/>
        <v>3233</v>
      </c>
      <c r="FY114" s="510">
        <f t="shared" si="46"/>
        <v>3374</v>
      </c>
      <c r="FZ114" s="510">
        <f t="shared" si="46"/>
        <v>3479</v>
      </c>
      <c r="GA114" s="510">
        <f t="shared" si="46"/>
        <v>3673</v>
      </c>
      <c r="GB114" s="510">
        <f t="shared" si="46"/>
        <v>3898</v>
      </c>
      <c r="GC114" s="510">
        <f t="shared" si="46"/>
        <v>4097</v>
      </c>
      <c r="GD114" s="510">
        <f t="shared" si="46"/>
        <v>4498</v>
      </c>
      <c r="GE114" s="510">
        <f t="shared" si="46"/>
        <v>5048</v>
      </c>
      <c r="GF114" s="510">
        <f t="shared" si="46"/>
        <v>5301</v>
      </c>
      <c r="GG114" s="510">
        <f t="shared" si="46"/>
        <v>5403</v>
      </c>
      <c r="GH114" s="510">
        <f t="shared" si="46"/>
        <v>5727</v>
      </c>
      <c r="GI114" s="510">
        <f t="shared" si="46"/>
        <v>5921</v>
      </c>
      <c r="GJ114" s="510">
        <f t="shared" si="46"/>
        <v>6060</v>
      </c>
      <c r="GK114" s="510">
        <f t="shared" si="46"/>
        <v>6281</v>
      </c>
      <c r="GL114" s="510">
        <f t="shared" si="46"/>
        <v>6400</v>
      </c>
      <c r="GM114" s="510">
        <f t="shared" si="46"/>
        <v>6454</v>
      </c>
      <c r="GN114" s="510">
        <f t="shared" si="46"/>
        <v>6507</v>
      </c>
      <c r="GO114" s="510">
        <f t="shared" si="46"/>
        <v>6579</v>
      </c>
      <c r="GP114" s="510">
        <f t="shared" si="46"/>
        <v>6681</v>
      </c>
      <c r="GQ114" s="510">
        <f t="shared" si="46"/>
        <v>6922</v>
      </c>
      <c r="GR114" s="510">
        <f t="shared" si="46"/>
        <v>7161</v>
      </c>
      <c r="GS114" s="510">
        <f t="shared" si="46"/>
        <v>7286</v>
      </c>
      <c r="GT114" s="510">
        <f t="shared" si="46"/>
        <v>7359</v>
      </c>
      <c r="GU114" s="510">
        <f t="shared" si="46"/>
        <v>7396</v>
      </c>
      <c r="GV114" s="510">
        <f t="shared" si="46"/>
        <v>7593</v>
      </c>
      <c r="GW114" s="510">
        <f t="shared" si="46"/>
        <v>7731</v>
      </c>
      <c r="GX114" s="510">
        <f t="shared" si="46"/>
        <v>7868</v>
      </c>
      <c r="GY114" s="510">
        <f t="shared" si="46"/>
        <v>8036</v>
      </c>
      <c r="GZ114" s="510">
        <f t="shared" si="46"/>
        <v>8169</v>
      </c>
      <c r="HA114" s="510">
        <f t="shared" si="46"/>
        <v>8303</v>
      </c>
      <c r="HB114" s="510">
        <f t="shared" si="46"/>
        <v>8394</v>
      </c>
      <c r="HC114" s="510">
        <f t="shared" si="46"/>
        <v>8533</v>
      </c>
      <c r="HD114" s="510">
        <f t="shared" si="46"/>
        <v>8633</v>
      </c>
      <c r="HE114" s="510">
        <f t="shared" si="46"/>
        <v>8738</v>
      </c>
      <c r="HF114" s="510">
        <f t="shared" si="46"/>
        <v>8861</v>
      </c>
      <c r="HG114" s="510">
        <f t="shared" si="46"/>
        <v>9071</v>
      </c>
      <c r="HH114" s="510">
        <f t="shared" si="46"/>
        <v>9197</v>
      </c>
      <c r="HI114" s="510">
        <f t="shared" si="46"/>
        <v>9355</v>
      </c>
      <c r="HJ114" s="510">
        <f t="shared" si="46"/>
        <v>9633</v>
      </c>
      <c r="HK114" s="510">
        <f t="shared" si="46"/>
        <v>9908</v>
      </c>
      <c r="HL114" s="510">
        <f t="shared" si="46"/>
        <v>10222</v>
      </c>
      <c r="HM114" s="510">
        <f t="shared" si="46"/>
        <v>10406</v>
      </c>
      <c r="HN114" s="510">
        <f t="shared" si="46"/>
        <v>10579</v>
      </c>
      <c r="HO114" s="510">
        <f t="shared" si="46"/>
        <v>10706</v>
      </c>
      <c r="HP114" s="510">
        <f t="shared" si="46"/>
        <v>10761</v>
      </c>
      <c r="HQ114" s="510">
        <f t="shared" si="46"/>
        <v>11060</v>
      </c>
      <c r="HR114" s="510">
        <f t="shared" si="46"/>
        <v>11060</v>
      </c>
      <c r="HS114" s="412"/>
      <c r="HT114" s="412"/>
      <c r="HU114" s="412"/>
      <c r="HV114" s="412"/>
      <c r="HW114" s="412"/>
      <c r="HX114" s="412"/>
      <c r="HY114" s="412"/>
      <c r="HZ114" s="412"/>
      <c r="IA114" s="412"/>
      <c r="IB114" s="412"/>
      <c r="IC114" s="412"/>
    </row>
    <row r="115">
      <c r="A115" s="504" t="s">
        <v>84</v>
      </c>
      <c r="B115" s="475">
        <v>0.0</v>
      </c>
      <c r="C115" s="475">
        <v>0.0</v>
      </c>
      <c r="D115" s="475">
        <v>0.0</v>
      </c>
      <c r="E115" s="475">
        <v>0.0</v>
      </c>
      <c r="F115" s="475">
        <v>0.0</v>
      </c>
      <c r="G115" s="475">
        <v>0.0</v>
      </c>
      <c r="H115" s="475">
        <v>0.0</v>
      </c>
      <c r="I115" s="475">
        <v>0.0</v>
      </c>
      <c r="J115" s="475">
        <v>0.0</v>
      </c>
      <c r="K115" s="475">
        <v>0.0</v>
      </c>
      <c r="L115" s="475">
        <v>0.0</v>
      </c>
      <c r="M115" s="475">
        <v>0.0</v>
      </c>
      <c r="N115" s="475">
        <v>0.0</v>
      </c>
      <c r="O115" s="475">
        <f t="shared" ref="O115:HR115" si="47">N115+O95</f>
        <v>0</v>
      </c>
      <c r="P115" s="475">
        <f t="shared" si="47"/>
        <v>0</v>
      </c>
      <c r="Q115" s="475">
        <f t="shared" si="47"/>
        <v>0</v>
      </c>
      <c r="R115" s="475">
        <f t="shared" si="47"/>
        <v>0</v>
      </c>
      <c r="S115" s="475">
        <f t="shared" si="47"/>
        <v>0</v>
      </c>
      <c r="T115" s="475">
        <f t="shared" si="47"/>
        <v>0</v>
      </c>
      <c r="U115" s="475">
        <f t="shared" si="47"/>
        <v>0</v>
      </c>
      <c r="V115" s="475">
        <f t="shared" si="47"/>
        <v>0</v>
      </c>
      <c r="W115" s="475">
        <f t="shared" si="47"/>
        <v>0</v>
      </c>
      <c r="X115" s="475">
        <f t="shared" si="47"/>
        <v>0</v>
      </c>
      <c r="Y115" s="475">
        <f t="shared" si="47"/>
        <v>0</v>
      </c>
      <c r="Z115" s="475">
        <f t="shared" si="47"/>
        <v>0</v>
      </c>
      <c r="AA115" s="475">
        <f t="shared" si="47"/>
        <v>0</v>
      </c>
      <c r="AB115" s="475">
        <f t="shared" si="47"/>
        <v>0</v>
      </c>
      <c r="AC115" s="475">
        <f t="shared" si="47"/>
        <v>0</v>
      </c>
      <c r="AD115" s="475">
        <f t="shared" si="47"/>
        <v>0</v>
      </c>
      <c r="AE115" s="475">
        <f t="shared" si="47"/>
        <v>0</v>
      </c>
      <c r="AF115" s="475">
        <f t="shared" si="47"/>
        <v>0</v>
      </c>
      <c r="AG115" s="475">
        <f t="shared" si="47"/>
        <v>0</v>
      </c>
      <c r="AH115" s="475">
        <f t="shared" si="47"/>
        <v>0</v>
      </c>
      <c r="AI115" s="475">
        <f t="shared" si="47"/>
        <v>0</v>
      </c>
      <c r="AJ115" s="475">
        <f t="shared" si="47"/>
        <v>0</v>
      </c>
      <c r="AK115" s="509">
        <f t="shared" si="47"/>
        <v>6</v>
      </c>
      <c r="AL115" s="475">
        <f t="shared" si="47"/>
        <v>7</v>
      </c>
      <c r="AM115" s="475">
        <f t="shared" si="47"/>
        <v>9</v>
      </c>
      <c r="AN115" s="475">
        <f t="shared" si="47"/>
        <v>14</v>
      </c>
      <c r="AO115" s="475">
        <f t="shared" si="47"/>
        <v>17</v>
      </c>
      <c r="AP115" s="510">
        <f t="shared" si="47"/>
        <v>19</v>
      </c>
      <c r="AQ115" s="510">
        <f t="shared" si="47"/>
        <v>25</v>
      </c>
      <c r="AR115" s="510">
        <f t="shared" si="47"/>
        <v>34</v>
      </c>
      <c r="AS115" s="510">
        <f t="shared" si="47"/>
        <v>42</v>
      </c>
      <c r="AT115" s="510">
        <f t="shared" si="47"/>
        <v>56</v>
      </c>
      <c r="AU115" s="510">
        <f t="shared" si="47"/>
        <v>63</v>
      </c>
      <c r="AV115" s="510">
        <f t="shared" si="47"/>
        <v>63</v>
      </c>
      <c r="AW115" s="510">
        <f t="shared" si="47"/>
        <v>79</v>
      </c>
      <c r="AX115" s="510">
        <f t="shared" si="47"/>
        <v>93</v>
      </c>
      <c r="AY115" s="510">
        <f t="shared" si="47"/>
        <v>102</v>
      </c>
      <c r="AZ115" s="510">
        <f t="shared" si="47"/>
        <v>115</v>
      </c>
      <c r="BA115" s="510">
        <f t="shared" si="47"/>
        <v>139</v>
      </c>
      <c r="BB115" s="510">
        <f t="shared" si="47"/>
        <v>167</v>
      </c>
      <c r="BC115" s="510">
        <f t="shared" si="47"/>
        <v>174</v>
      </c>
      <c r="BD115" s="510">
        <f t="shared" si="47"/>
        <v>204</v>
      </c>
      <c r="BE115" s="510">
        <f t="shared" si="47"/>
        <v>221</v>
      </c>
      <c r="BF115" s="510">
        <f t="shared" si="47"/>
        <v>248</v>
      </c>
      <c r="BG115" s="510">
        <f t="shared" si="47"/>
        <v>278</v>
      </c>
      <c r="BH115" s="510">
        <f t="shared" si="47"/>
        <v>278</v>
      </c>
      <c r="BI115" s="510">
        <f t="shared" si="47"/>
        <v>294</v>
      </c>
      <c r="BJ115" s="510">
        <f t="shared" si="47"/>
        <v>328</v>
      </c>
      <c r="BK115" s="510">
        <f t="shared" si="47"/>
        <v>364</v>
      </c>
      <c r="BL115" s="510">
        <f t="shared" si="47"/>
        <v>408</v>
      </c>
      <c r="BM115" s="510">
        <f t="shared" si="47"/>
        <v>430</v>
      </c>
      <c r="BN115" s="510">
        <f t="shared" si="47"/>
        <v>456</v>
      </c>
      <c r="BO115" s="510">
        <f t="shared" si="47"/>
        <v>493</v>
      </c>
      <c r="BP115" s="510">
        <f t="shared" si="47"/>
        <v>506</v>
      </c>
      <c r="BQ115" s="510">
        <f t="shared" si="47"/>
        <v>520</v>
      </c>
      <c r="BR115" s="510">
        <f t="shared" si="47"/>
        <v>539</v>
      </c>
      <c r="BS115" s="510">
        <f t="shared" si="47"/>
        <v>579</v>
      </c>
      <c r="BT115" s="510">
        <f t="shared" si="47"/>
        <v>629</v>
      </c>
      <c r="BU115" s="510">
        <f t="shared" si="47"/>
        <v>660</v>
      </c>
      <c r="BV115" s="510">
        <f t="shared" si="47"/>
        <v>682</v>
      </c>
      <c r="BW115" s="510">
        <f t="shared" si="47"/>
        <v>682</v>
      </c>
      <c r="BX115" s="510">
        <f t="shared" si="47"/>
        <v>722</v>
      </c>
      <c r="BY115" s="510">
        <f t="shared" si="47"/>
        <v>742</v>
      </c>
      <c r="BZ115" s="510">
        <f t="shared" si="47"/>
        <v>742</v>
      </c>
      <c r="CA115" s="510">
        <f t="shared" si="47"/>
        <v>742</v>
      </c>
      <c r="CB115" s="510">
        <f t="shared" si="47"/>
        <v>901</v>
      </c>
      <c r="CC115" s="510">
        <f t="shared" si="47"/>
        <v>933</v>
      </c>
      <c r="CD115" s="510">
        <f t="shared" si="47"/>
        <v>933</v>
      </c>
      <c r="CE115" s="510">
        <f t="shared" si="47"/>
        <v>961</v>
      </c>
      <c r="CF115" s="510">
        <f t="shared" si="47"/>
        <v>1006</v>
      </c>
      <c r="CG115" s="510">
        <f t="shared" si="47"/>
        <v>1051</v>
      </c>
      <c r="CH115" s="510">
        <f t="shared" si="47"/>
        <v>1094</v>
      </c>
      <c r="CI115" s="510">
        <f t="shared" si="47"/>
        <v>1122</v>
      </c>
      <c r="CJ115" s="510">
        <f t="shared" si="47"/>
        <v>1122</v>
      </c>
      <c r="CK115" s="510">
        <f t="shared" si="47"/>
        <v>1241</v>
      </c>
      <c r="CL115" s="510">
        <f t="shared" si="47"/>
        <v>1254</v>
      </c>
      <c r="CM115" s="510">
        <f t="shared" si="47"/>
        <v>1300</v>
      </c>
      <c r="CN115" s="510">
        <f t="shared" si="47"/>
        <v>1319</v>
      </c>
      <c r="CO115" s="510">
        <f t="shared" si="47"/>
        <v>1338</v>
      </c>
      <c r="CP115" s="510">
        <f t="shared" si="47"/>
        <v>1348</v>
      </c>
      <c r="CQ115" s="510">
        <f t="shared" si="47"/>
        <v>1348</v>
      </c>
      <c r="CR115" s="510">
        <f t="shared" si="47"/>
        <v>1387</v>
      </c>
      <c r="CS115" s="510">
        <f t="shared" si="47"/>
        <v>1398</v>
      </c>
      <c r="CT115" s="510">
        <f t="shared" si="47"/>
        <v>1425</v>
      </c>
      <c r="CU115" s="510">
        <f t="shared" si="47"/>
        <v>1464</v>
      </c>
      <c r="CV115" s="510">
        <f t="shared" si="47"/>
        <v>1485</v>
      </c>
      <c r="CW115" s="510">
        <f t="shared" si="47"/>
        <v>1505</v>
      </c>
      <c r="CX115" s="510">
        <f t="shared" si="47"/>
        <v>1540</v>
      </c>
      <c r="CY115" s="510">
        <f t="shared" si="47"/>
        <v>1556</v>
      </c>
      <c r="CZ115" s="510">
        <f t="shared" si="47"/>
        <v>1566</v>
      </c>
      <c r="DA115" s="510">
        <f t="shared" si="47"/>
        <v>1566</v>
      </c>
      <c r="DB115" s="510">
        <f t="shared" si="47"/>
        <v>1590</v>
      </c>
      <c r="DC115" s="510">
        <f t="shared" si="47"/>
        <v>1605</v>
      </c>
      <c r="DD115" s="510">
        <f t="shared" si="47"/>
        <v>1652</v>
      </c>
      <c r="DE115" s="510">
        <f t="shared" si="47"/>
        <v>1686</v>
      </c>
      <c r="DF115" s="510">
        <f t="shared" si="47"/>
        <v>1686</v>
      </c>
      <c r="DG115" s="510">
        <f t="shared" si="47"/>
        <v>1734</v>
      </c>
      <c r="DH115" s="510">
        <f t="shared" si="47"/>
        <v>1790</v>
      </c>
      <c r="DI115" s="510">
        <f t="shared" si="47"/>
        <v>1871</v>
      </c>
      <c r="DJ115" s="510">
        <f t="shared" si="47"/>
        <v>1882</v>
      </c>
      <c r="DK115" s="510">
        <f t="shared" si="47"/>
        <v>1882</v>
      </c>
      <c r="DL115" s="510">
        <f t="shared" si="47"/>
        <v>1938</v>
      </c>
      <c r="DM115" s="510">
        <f t="shared" si="47"/>
        <v>1938</v>
      </c>
      <c r="DN115" s="510">
        <f t="shared" si="47"/>
        <v>1958</v>
      </c>
      <c r="DO115" s="510">
        <f t="shared" si="47"/>
        <v>1972</v>
      </c>
      <c r="DP115" s="510">
        <f t="shared" si="47"/>
        <v>1998</v>
      </c>
      <c r="DQ115" s="510">
        <f t="shared" si="47"/>
        <v>2016</v>
      </c>
      <c r="DR115" s="510">
        <f t="shared" si="47"/>
        <v>2066</v>
      </c>
      <c r="DS115" s="510">
        <f t="shared" si="47"/>
        <v>2075</v>
      </c>
      <c r="DT115" s="510">
        <f t="shared" si="47"/>
        <v>2081</v>
      </c>
      <c r="DU115" s="510">
        <f t="shared" si="47"/>
        <v>2099</v>
      </c>
      <c r="DV115" s="510">
        <f t="shared" si="47"/>
        <v>2111</v>
      </c>
      <c r="DW115" s="510">
        <f t="shared" si="47"/>
        <v>2139</v>
      </c>
      <c r="DX115" s="510">
        <f t="shared" si="47"/>
        <v>2176</v>
      </c>
      <c r="DY115" s="510">
        <f t="shared" si="47"/>
        <v>2213</v>
      </c>
      <c r="DZ115" s="510">
        <f t="shared" si="47"/>
        <v>2229</v>
      </c>
      <c r="EA115" s="510">
        <f t="shared" si="47"/>
        <v>2245</v>
      </c>
      <c r="EB115" s="510">
        <f t="shared" si="47"/>
        <v>2262</v>
      </c>
      <c r="EC115" s="510">
        <f t="shared" si="47"/>
        <v>2269</v>
      </c>
      <c r="ED115" s="510">
        <f t="shared" si="47"/>
        <v>2302</v>
      </c>
      <c r="EE115" s="510">
        <f t="shared" si="47"/>
        <v>2317</v>
      </c>
      <c r="EF115" s="510">
        <f t="shared" si="47"/>
        <v>2324</v>
      </c>
      <c r="EG115" s="510">
        <f t="shared" si="47"/>
        <v>2340</v>
      </c>
      <c r="EH115" s="510">
        <f t="shared" si="47"/>
        <v>2344</v>
      </c>
      <c r="EI115" s="510">
        <f t="shared" si="47"/>
        <v>2357</v>
      </c>
      <c r="EJ115" s="510">
        <f t="shared" si="47"/>
        <v>2370</v>
      </c>
      <c r="EK115" s="510">
        <f t="shared" si="47"/>
        <v>2383</v>
      </c>
      <c r="EL115" s="510">
        <f t="shared" si="47"/>
        <v>2400</v>
      </c>
      <c r="EM115" s="510">
        <f t="shared" si="47"/>
        <v>2446</v>
      </c>
      <c r="EN115" s="510">
        <f t="shared" si="47"/>
        <v>2455</v>
      </c>
      <c r="EO115" s="510">
        <f t="shared" si="47"/>
        <v>2490</v>
      </c>
      <c r="EP115" s="510">
        <f t="shared" si="47"/>
        <v>2504</v>
      </c>
      <c r="EQ115" s="510">
        <f t="shared" si="47"/>
        <v>2527</v>
      </c>
      <c r="ER115" s="510">
        <f t="shared" si="47"/>
        <v>2550</v>
      </c>
      <c r="ES115" s="510">
        <f t="shared" si="47"/>
        <v>2561</v>
      </c>
      <c r="ET115" s="510">
        <f t="shared" si="47"/>
        <v>2588</v>
      </c>
      <c r="EU115" s="510">
        <f t="shared" si="47"/>
        <v>2624</v>
      </c>
      <c r="EV115" s="510">
        <f t="shared" si="47"/>
        <v>2649</v>
      </c>
      <c r="EW115" s="510">
        <f t="shared" si="47"/>
        <v>2714</v>
      </c>
      <c r="EX115" s="510">
        <f t="shared" si="47"/>
        <v>2724</v>
      </c>
      <c r="EY115" s="510">
        <f t="shared" si="47"/>
        <v>2766</v>
      </c>
      <c r="EZ115" s="510">
        <f t="shared" si="47"/>
        <v>2786</v>
      </c>
      <c r="FA115" s="510">
        <f t="shared" si="47"/>
        <v>2802</v>
      </c>
      <c r="FB115" s="510">
        <f t="shared" si="47"/>
        <v>2830</v>
      </c>
      <c r="FC115" s="510">
        <f t="shared" si="47"/>
        <v>2860</v>
      </c>
      <c r="FD115" s="510">
        <f t="shared" si="47"/>
        <v>2860</v>
      </c>
      <c r="FE115" s="510">
        <f t="shared" si="47"/>
        <v>2924</v>
      </c>
      <c r="FF115" s="510">
        <f t="shared" si="47"/>
        <v>2986</v>
      </c>
      <c r="FG115" s="510">
        <f t="shared" si="47"/>
        <v>3014</v>
      </c>
      <c r="FH115" s="510">
        <f t="shared" si="47"/>
        <v>3040</v>
      </c>
      <c r="FI115" s="510">
        <f t="shared" si="47"/>
        <v>3046</v>
      </c>
      <c r="FJ115" s="510">
        <f t="shared" si="47"/>
        <v>3075</v>
      </c>
      <c r="FK115" s="510">
        <f t="shared" si="47"/>
        <v>3098</v>
      </c>
      <c r="FL115" s="510">
        <f t="shared" si="47"/>
        <v>3149</v>
      </c>
      <c r="FM115" s="510">
        <f t="shared" si="47"/>
        <v>3227</v>
      </c>
      <c r="FN115" s="510">
        <f t="shared" si="47"/>
        <v>3248</v>
      </c>
      <c r="FO115" s="510">
        <f t="shared" si="47"/>
        <v>3269</v>
      </c>
      <c r="FP115" s="510">
        <f t="shared" si="47"/>
        <v>3347</v>
      </c>
      <c r="FQ115" s="510">
        <f t="shared" si="47"/>
        <v>3347</v>
      </c>
      <c r="FR115" s="510">
        <f t="shared" si="47"/>
        <v>3372</v>
      </c>
      <c r="FS115" s="510">
        <f t="shared" si="47"/>
        <v>3428</v>
      </c>
      <c r="FT115" s="510">
        <f t="shared" si="47"/>
        <v>3461</v>
      </c>
      <c r="FU115" s="510">
        <f t="shared" si="47"/>
        <v>3560</v>
      </c>
      <c r="FV115" s="510">
        <f t="shared" si="47"/>
        <v>3599</v>
      </c>
      <c r="FW115" s="510">
        <f t="shared" si="47"/>
        <v>3644</v>
      </c>
      <c r="FX115" s="510">
        <f t="shared" si="47"/>
        <v>3644</v>
      </c>
      <c r="FY115" s="510">
        <f t="shared" si="47"/>
        <v>3668</v>
      </c>
      <c r="FZ115" s="510">
        <f t="shared" si="47"/>
        <v>3699</v>
      </c>
      <c r="GA115" s="510">
        <f t="shared" si="47"/>
        <v>3726</v>
      </c>
      <c r="GB115" s="510">
        <f t="shared" si="47"/>
        <v>3779</v>
      </c>
      <c r="GC115" s="510">
        <f t="shared" si="47"/>
        <v>3840</v>
      </c>
      <c r="GD115" s="510">
        <f t="shared" si="47"/>
        <v>4038</v>
      </c>
      <c r="GE115" s="510">
        <f t="shared" si="47"/>
        <v>4415</v>
      </c>
      <c r="GF115" s="510">
        <f t="shared" si="47"/>
        <v>4421</v>
      </c>
      <c r="GG115" s="510">
        <f t="shared" si="47"/>
        <v>4522</v>
      </c>
      <c r="GH115" s="510">
        <f t="shared" si="47"/>
        <v>4692</v>
      </c>
      <c r="GI115" s="510">
        <f t="shared" si="47"/>
        <v>4839</v>
      </c>
      <c r="GJ115" s="510">
        <f t="shared" si="47"/>
        <v>4943</v>
      </c>
      <c r="GK115" s="510">
        <f t="shared" si="47"/>
        <v>5005</v>
      </c>
      <c r="GL115" s="510">
        <f t="shared" si="47"/>
        <v>5120</v>
      </c>
      <c r="GM115" s="510">
        <f t="shared" si="47"/>
        <v>5256</v>
      </c>
      <c r="GN115" s="510">
        <f t="shared" si="47"/>
        <v>5282</v>
      </c>
      <c r="GO115" s="510">
        <f t="shared" si="47"/>
        <v>5327</v>
      </c>
      <c r="GP115" s="510">
        <f t="shared" si="47"/>
        <v>5395</v>
      </c>
      <c r="GQ115" s="510">
        <f t="shared" si="47"/>
        <v>5448</v>
      </c>
      <c r="GR115" s="510">
        <f t="shared" si="47"/>
        <v>5477</v>
      </c>
      <c r="GS115" s="510">
        <f t="shared" si="47"/>
        <v>5536</v>
      </c>
      <c r="GT115" s="510">
        <f t="shared" si="47"/>
        <v>5557</v>
      </c>
      <c r="GU115" s="510">
        <f t="shared" si="47"/>
        <v>5578</v>
      </c>
      <c r="GV115" s="510">
        <f t="shared" si="47"/>
        <v>5638</v>
      </c>
      <c r="GW115" s="510">
        <f t="shared" si="47"/>
        <v>5678</v>
      </c>
      <c r="GX115" s="510">
        <f t="shared" si="47"/>
        <v>5732</v>
      </c>
      <c r="GY115" s="510">
        <f t="shared" si="47"/>
        <v>5732</v>
      </c>
      <c r="GZ115" s="510">
        <f t="shared" si="47"/>
        <v>5778</v>
      </c>
      <c r="HA115" s="510">
        <f t="shared" si="47"/>
        <v>5810</v>
      </c>
      <c r="HB115" s="510">
        <f t="shared" si="47"/>
        <v>5843</v>
      </c>
      <c r="HC115" s="510">
        <f t="shared" si="47"/>
        <v>5905</v>
      </c>
      <c r="HD115" s="510">
        <f t="shared" si="47"/>
        <v>6041</v>
      </c>
      <c r="HE115" s="510">
        <f t="shared" si="47"/>
        <v>6085</v>
      </c>
      <c r="HF115" s="510">
        <f t="shared" si="47"/>
        <v>6141</v>
      </c>
      <c r="HG115" s="510">
        <f t="shared" si="47"/>
        <v>6197</v>
      </c>
      <c r="HH115" s="510">
        <f t="shared" si="47"/>
        <v>6251</v>
      </c>
      <c r="HI115" s="510">
        <f t="shared" si="47"/>
        <v>6303</v>
      </c>
      <c r="HJ115" s="510">
        <f t="shared" si="47"/>
        <v>6371</v>
      </c>
      <c r="HK115" s="510">
        <f t="shared" si="47"/>
        <v>6433</v>
      </c>
      <c r="HL115" s="510">
        <f t="shared" si="47"/>
        <v>6493</v>
      </c>
      <c r="HM115" s="510">
        <f t="shared" si="47"/>
        <v>6532</v>
      </c>
      <c r="HN115" s="510">
        <f t="shared" si="47"/>
        <v>6597</v>
      </c>
      <c r="HO115" s="510">
        <f t="shared" si="47"/>
        <v>6657</v>
      </c>
      <c r="HP115" s="510">
        <f t="shared" si="47"/>
        <v>6749</v>
      </c>
      <c r="HQ115" s="510">
        <f t="shared" si="47"/>
        <v>6821</v>
      </c>
      <c r="HR115" s="510">
        <f t="shared" si="47"/>
        <v>6821</v>
      </c>
      <c r="HS115" s="412"/>
      <c r="HT115" s="412"/>
      <c r="HU115" s="412"/>
      <c r="HV115" s="412"/>
      <c r="HW115" s="412"/>
      <c r="HX115" s="412"/>
      <c r="HY115" s="412"/>
      <c r="HZ115" s="412"/>
      <c r="IA115" s="412"/>
      <c r="IB115" s="412"/>
      <c r="IC115" s="412"/>
    </row>
    <row r="116">
      <c r="A116" s="504" t="s">
        <v>85</v>
      </c>
      <c r="B116" s="475">
        <v>0.0</v>
      </c>
      <c r="C116" s="475">
        <v>0.0</v>
      </c>
      <c r="D116" s="475">
        <v>0.0</v>
      </c>
      <c r="E116" s="475">
        <v>0.0</v>
      </c>
      <c r="F116" s="475">
        <v>0.0</v>
      </c>
      <c r="G116" s="475">
        <v>0.0</v>
      </c>
      <c r="H116" s="475">
        <v>0.0</v>
      </c>
      <c r="I116" s="475">
        <v>0.0</v>
      </c>
      <c r="J116" s="475">
        <v>0.0</v>
      </c>
      <c r="K116" s="475">
        <v>0.0</v>
      </c>
      <c r="L116" s="475">
        <v>0.0</v>
      </c>
      <c r="M116" s="475">
        <v>0.0</v>
      </c>
      <c r="N116" s="475">
        <v>0.0</v>
      </c>
      <c r="O116" s="475">
        <f t="shared" ref="O116:HR116" si="48">N116+O96</f>
        <v>0</v>
      </c>
      <c r="P116" s="475">
        <f t="shared" si="48"/>
        <v>0</v>
      </c>
      <c r="Q116" s="475">
        <f t="shared" si="48"/>
        <v>0</v>
      </c>
      <c r="R116" s="475">
        <f t="shared" si="48"/>
        <v>0</v>
      </c>
      <c r="S116" s="475">
        <f t="shared" si="48"/>
        <v>0</v>
      </c>
      <c r="T116" s="475">
        <f t="shared" si="48"/>
        <v>0</v>
      </c>
      <c r="U116" s="475">
        <f t="shared" si="48"/>
        <v>0</v>
      </c>
      <c r="V116" s="475">
        <f t="shared" si="48"/>
        <v>0</v>
      </c>
      <c r="W116" s="475">
        <f t="shared" si="48"/>
        <v>0</v>
      </c>
      <c r="X116" s="475">
        <f t="shared" si="48"/>
        <v>0</v>
      </c>
      <c r="Y116" s="475">
        <f t="shared" si="48"/>
        <v>0</v>
      </c>
      <c r="Z116" s="509">
        <f t="shared" si="48"/>
        <v>11</v>
      </c>
      <c r="AA116" s="475">
        <f t="shared" si="48"/>
        <v>11</v>
      </c>
      <c r="AB116" s="475">
        <f t="shared" si="48"/>
        <v>11</v>
      </c>
      <c r="AC116" s="475">
        <f t="shared" si="48"/>
        <v>14</v>
      </c>
      <c r="AD116" s="475">
        <f t="shared" si="48"/>
        <v>17</v>
      </c>
      <c r="AE116" s="475">
        <f t="shared" si="48"/>
        <v>17</v>
      </c>
      <c r="AF116" s="475">
        <f t="shared" si="48"/>
        <v>17</v>
      </c>
      <c r="AG116" s="475">
        <f t="shared" si="48"/>
        <v>37</v>
      </c>
      <c r="AH116" s="475">
        <f t="shared" si="48"/>
        <v>38</v>
      </c>
      <c r="AI116" s="475">
        <f t="shared" si="48"/>
        <v>38</v>
      </c>
      <c r="AJ116" s="475">
        <f t="shared" si="48"/>
        <v>53</v>
      </c>
      <c r="AK116" s="475">
        <f t="shared" si="48"/>
        <v>84</v>
      </c>
      <c r="AL116" s="475">
        <f t="shared" si="48"/>
        <v>95</v>
      </c>
      <c r="AM116" s="475">
        <f t="shared" si="48"/>
        <v>99</v>
      </c>
      <c r="AN116" s="475">
        <f t="shared" si="48"/>
        <v>105</v>
      </c>
      <c r="AO116" s="475">
        <f t="shared" si="48"/>
        <v>121</v>
      </c>
      <c r="AP116" s="510">
        <f t="shared" si="48"/>
        <v>126</v>
      </c>
      <c r="AQ116" s="510">
        <f t="shared" si="48"/>
        <v>132</v>
      </c>
      <c r="AR116" s="510">
        <f t="shared" si="48"/>
        <v>139</v>
      </c>
      <c r="AS116" s="510">
        <f t="shared" si="48"/>
        <v>142</v>
      </c>
      <c r="AT116" s="510">
        <f t="shared" si="48"/>
        <v>150</v>
      </c>
      <c r="AU116" s="510">
        <f t="shared" si="48"/>
        <v>161</v>
      </c>
      <c r="AV116" s="510">
        <f t="shared" si="48"/>
        <v>182</v>
      </c>
      <c r="AW116" s="510">
        <f t="shared" si="48"/>
        <v>194</v>
      </c>
      <c r="AX116" s="510">
        <f t="shared" si="48"/>
        <v>202</v>
      </c>
      <c r="AY116" s="510">
        <f t="shared" si="48"/>
        <v>211</v>
      </c>
      <c r="AZ116" s="510">
        <f t="shared" si="48"/>
        <v>227</v>
      </c>
      <c r="BA116" s="510">
        <f t="shared" si="48"/>
        <v>251</v>
      </c>
      <c r="BB116" s="510">
        <f t="shared" si="48"/>
        <v>274</v>
      </c>
      <c r="BC116" s="510">
        <f t="shared" si="48"/>
        <v>283</v>
      </c>
      <c r="BD116" s="510">
        <f t="shared" si="48"/>
        <v>287</v>
      </c>
      <c r="BE116" s="510">
        <f t="shared" si="48"/>
        <v>318</v>
      </c>
      <c r="BF116" s="510">
        <f t="shared" si="48"/>
        <v>346</v>
      </c>
      <c r="BG116" s="510">
        <f t="shared" si="48"/>
        <v>362</v>
      </c>
      <c r="BH116" s="510">
        <f t="shared" si="48"/>
        <v>383</v>
      </c>
      <c r="BI116" s="510">
        <f t="shared" si="48"/>
        <v>388</v>
      </c>
      <c r="BJ116" s="510">
        <f t="shared" si="48"/>
        <v>402</v>
      </c>
      <c r="BK116" s="510">
        <f t="shared" si="48"/>
        <v>408</v>
      </c>
      <c r="BL116" s="510">
        <f t="shared" si="48"/>
        <v>419</v>
      </c>
      <c r="BM116" s="510">
        <f t="shared" si="48"/>
        <v>422</v>
      </c>
      <c r="BN116" s="510">
        <f t="shared" si="48"/>
        <v>430</v>
      </c>
      <c r="BO116" s="510">
        <f t="shared" si="48"/>
        <v>442</v>
      </c>
      <c r="BP116" s="510">
        <f t="shared" si="48"/>
        <v>446</v>
      </c>
      <c r="BQ116" s="510">
        <f t="shared" si="48"/>
        <v>454</v>
      </c>
      <c r="BR116" s="510">
        <f t="shared" si="48"/>
        <v>455</v>
      </c>
      <c r="BS116" s="510">
        <f t="shared" si="48"/>
        <v>480</v>
      </c>
      <c r="BT116" s="510">
        <f t="shared" si="48"/>
        <v>511</v>
      </c>
      <c r="BU116" s="510">
        <f t="shared" si="48"/>
        <v>547</v>
      </c>
      <c r="BV116" s="510">
        <f t="shared" si="48"/>
        <v>563</v>
      </c>
      <c r="BW116" s="510">
        <f t="shared" si="48"/>
        <v>610</v>
      </c>
      <c r="BX116" s="510">
        <f t="shared" si="48"/>
        <v>691</v>
      </c>
      <c r="BY116" s="510">
        <f t="shared" si="48"/>
        <v>754</v>
      </c>
      <c r="BZ116" s="510">
        <f t="shared" si="48"/>
        <v>764</v>
      </c>
      <c r="CA116" s="510">
        <f t="shared" si="48"/>
        <v>779</v>
      </c>
      <c r="CB116" s="510">
        <f t="shared" si="48"/>
        <v>796</v>
      </c>
      <c r="CC116" s="510">
        <f t="shared" si="48"/>
        <v>872</v>
      </c>
      <c r="CD116" s="510">
        <f t="shared" si="48"/>
        <v>919</v>
      </c>
      <c r="CE116" s="510">
        <f t="shared" si="48"/>
        <v>929</v>
      </c>
      <c r="CF116" s="510">
        <f t="shared" si="48"/>
        <v>932</v>
      </c>
      <c r="CG116" s="510">
        <f t="shared" si="48"/>
        <v>949</v>
      </c>
      <c r="CH116" s="510">
        <f t="shared" si="48"/>
        <v>970</v>
      </c>
      <c r="CI116" s="510">
        <f t="shared" si="48"/>
        <v>998</v>
      </c>
      <c r="CJ116" s="510">
        <f t="shared" si="48"/>
        <v>1023</v>
      </c>
      <c r="CK116" s="510">
        <f t="shared" si="48"/>
        <v>1041</v>
      </c>
      <c r="CL116" s="510">
        <f t="shared" si="48"/>
        <v>1055</v>
      </c>
      <c r="CM116" s="510">
        <f t="shared" si="48"/>
        <v>1063</v>
      </c>
      <c r="CN116" s="510">
        <f t="shared" si="48"/>
        <v>1069</v>
      </c>
      <c r="CO116" s="510">
        <f t="shared" si="48"/>
        <v>1074</v>
      </c>
      <c r="CP116" s="510">
        <f t="shared" si="48"/>
        <v>1079</v>
      </c>
      <c r="CQ116" s="510">
        <f t="shared" si="48"/>
        <v>1084</v>
      </c>
      <c r="CR116" s="510">
        <f t="shared" si="48"/>
        <v>1089</v>
      </c>
      <c r="CS116" s="510">
        <f t="shared" si="48"/>
        <v>1093</v>
      </c>
      <c r="CT116" s="510">
        <f t="shared" si="48"/>
        <v>1098</v>
      </c>
      <c r="CU116" s="510">
        <f t="shared" si="48"/>
        <v>1103</v>
      </c>
      <c r="CV116" s="510">
        <f t="shared" si="48"/>
        <v>1109</v>
      </c>
      <c r="CW116" s="510">
        <f t="shared" si="48"/>
        <v>1111</v>
      </c>
      <c r="CX116" s="510">
        <f t="shared" si="48"/>
        <v>1116</v>
      </c>
      <c r="CY116" s="510">
        <f t="shared" si="48"/>
        <v>1131</v>
      </c>
      <c r="CZ116" s="510">
        <f t="shared" si="48"/>
        <v>1132</v>
      </c>
      <c r="DA116" s="510">
        <f t="shared" si="48"/>
        <v>1136</v>
      </c>
      <c r="DB116" s="510">
        <f t="shared" si="48"/>
        <v>1148</v>
      </c>
      <c r="DC116" s="510">
        <f t="shared" si="48"/>
        <v>1165</v>
      </c>
      <c r="DD116" s="510">
        <f t="shared" si="48"/>
        <v>1173</v>
      </c>
      <c r="DE116" s="510">
        <f t="shared" si="48"/>
        <v>1182</v>
      </c>
      <c r="DF116" s="510">
        <f t="shared" si="48"/>
        <v>1187</v>
      </c>
      <c r="DG116" s="510">
        <f t="shared" si="48"/>
        <v>1191</v>
      </c>
      <c r="DH116" s="510">
        <f t="shared" si="48"/>
        <v>1191</v>
      </c>
      <c r="DI116" s="510">
        <f t="shared" si="48"/>
        <v>1210</v>
      </c>
      <c r="DJ116" s="510">
        <f t="shared" si="48"/>
        <v>1221</v>
      </c>
      <c r="DK116" s="510">
        <f t="shared" si="48"/>
        <v>1256</v>
      </c>
      <c r="DL116" s="510">
        <f t="shared" si="48"/>
        <v>1286</v>
      </c>
      <c r="DM116" s="510">
        <f t="shared" si="48"/>
        <v>1316</v>
      </c>
      <c r="DN116" s="510">
        <f t="shared" si="48"/>
        <v>1354</v>
      </c>
      <c r="DO116" s="510">
        <f t="shared" si="48"/>
        <v>1365</v>
      </c>
      <c r="DP116" s="510">
        <f t="shared" si="48"/>
        <v>1383</v>
      </c>
      <c r="DQ116" s="510">
        <f t="shared" si="48"/>
        <v>1470</v>
      </c>
      <c r="DR116" s="510">
        <f t="shared" si="48"/>
        <v>1519</v>
      </c>
      <c r="DS116" s="510">
        <f t="shared" si="48"/>
        <v>1604</v>
      </c>
      <c r="DT116" s="510">
        <f t="shared" si="48"/>
        <v>1747</v>
      </c>
      <c r="DU116" s="510">
        <f t="shared" si="48"/>
        <v>1759</v>
      </c>
      <c r="DV116" s="510">
        <f t="shared" si="48"/>
        <v>1769</v>
      </c>
      <c r="DW116" s="510">
        <f t="shared" si="48"/>
        <v>1855</v>
      </c>
      <c r="DX116" s="510">
        <f t="shared" si="48"/>
        <v>1959</v>
      </c>
      <c r="DY116" s="510">
        <f t="shared" si="48"/>
        <v>2059</v>
      </c>
      <c r="DZ116" s="510">
        <f t="shared" si="48"/>
        <v>2181</v>
      </c>
      <c r="EA116" s="510">
        <f t="shared" si="48"/>
        <v>2220</v>
      </c>
      <c r="EB116" s="510">
        <f t="shared" si="48"/>
        <v>2311</v>
      </c>
      <c r="EC116" s="510">
        <f t="shared" si="48"/>
        <v>2323</v>
      </c>
      <c r="ED116" s="510">
        <f t="shared" si="48"/>
        <v>2389</v>
      </c>
      <c r="EE116" s="510">
        <f t="shared" si="48"/>
        <v>2508</v>
      </c>
      <c r="EF116" s="510">
        <f t="shared" si="48"/>
        <v>2619</v>
      </c>
      <c r="EG116" s="510">
        <f t="shared" si="48"/>
        <v>2697</v>
      </c>
      <c r="EH116" s="510">
        <f t="shared" si="48"/>
        <v>2711</v>
      </c>
      <c r="EI116" s="510">
        <f t="shared" si="48"/>
        <v>2717</v>
      </c>
      <c r="EJ116" s="510">
        <f t="shared" si="48"/>
        <v>2755</v>
      </c>
      <c r="EK116" s="510">
        <f t="shared" si="48"/>
        <v>2778</v>
      </c>
      <c r="EL116" s="510">
        <f t="shared" si="48"/>
        <v>2825</v>
      </c>
      <c r="EM116" s="510">
        <f t="shared" si="48"/>
        <v>2884</v>
      </c>
      <c r="EN116" s="510">
        <f t="shared" si="48"/>
        <v>2922</v>
      </c>
      <c r="EO116" s="510">
        <f t="shared" si="48"/>
        <v>2965</v>
      </c>
      <c r="EP116" s="510">
        <f t="shared" si="48"/>
        <v>2991</v>
      </c>
      <c r="EQ116" s="510">
        <f t="shared" si="48"/>
        <v>3024</v>
      </c>
      <c r="ER116" s="510">
        <f t="shared" si="48"/>
        <v>3044</v>
      </c>
      <c r="ES116" s="510">
        <f t="shared" si="48"/>
        <v>3085</v>
      </c>
      <c r="ET116" s="510">
        <f t="shared" si="48"/>
        <v>3109</v>
      </c>
      <c r="EU116" s="510">
        <f t="shared" si="48"/>
        <v>3139</v>
      </c>
      <c r="EV116" s="510">
        <f t="shared" si="48"/>
        <v>3163</v>
      </c>
      <c r="EW116" s="510">
        <f t="shared" si="48"/>
        <v>3197</v>
      </c>
      <c r="EX116" s="510">
        <f t="shared" si="48"/>
        <v>3215</v>
      </c>
      <c r="EY116" s="510">
        <f t="shared" si="48"/>
        <v>3255</v>
      </c>
      <c r="EZ116" s="510">
        <f t="shared" si="48"/>
        <v>3290</v>
      </c>
      <c r="FA116" s="510">
        <f t="shared" si="48"/>
        <v>3345</v>
      </c>
      <c r="FB116" s="510">
        <f t="shared" si="48"/>
        <v>3367</v>
      </c>
      <c r="FC116" s="510">
        <f t="shared" si="48"/>
        <v>3394</v>
      </c>
      <c r="FD116" s="510">
        <f t="shared" si="48"/>
        <v>3403</v>
      </c>
      <c r="FE116" s="510">
        <f t="shared" si="48"/>
        <v>3411</v>
      </c>
      <c r="FF116" s="510">
        <f t="shared" si="48"/>
        <v>3483</v>
      </c>
      <c r="FG116" s="510">
        <f t="shared" si="48"/>
        <v>3495</v>
      </c>
      <c r="FH116" s="510">
        <f t="shared" si="48"/>
        <v>3555</v>
      </c>
      <c r="FI116" s="510">
        <f t="shared" si="48"/>
        <v>3594</v>
      </c>
      <c r="FJ116" s="510">
        <f t="shared" si="48"/>
        <v>3603</v>
      </c>
      <c r="FK116" s="510">
        <f t="shared" si="48"/>
        <v>3630</v>
      </c>
      <c r="FL116" s="510">
        <f t="shared" si="48"/>
        <v>3648</v>
      </c>
      <c r="FM116" s="510">
        <f t="shared" si="48"/>
        <v>3667</v>
      </c>
      <c r="FN116" s="510">
        <f t="shared" si="48"/>
        <v>3673</v>
      </c>
      <c r="FO116" s="510">
        <f t="shared" si="48"/>
        <v>3722</v>
      </c>
      <c r="FP116" s="510">
        <f t="shared" si="48"/>
        <v>3763</v>
      </c>
      <c r="FQ116" s="510">
        <f t="shared" si="48"/>
        <v>3803</v>
      </c>
      <c r="FR116" s="510">
        <f t="shared" si="48"/>
        <v>3821</v>
      </c>
      <c r="FS116" s="510">
        <f t="shared" si="48"/>
        <v>3824</v>
      </c>
      <c r="FT116" s="510">
        <f t="shared" si="48"/>
        <v>3876</v>
      </c>
      <c r="FU116" s="510">
        <f t="shared" si="48"/>
        <v>3924</v>
      </c>
      <c r="FV116" s="510">
        <f t="shared" si="48"/>
        <v>3951</v>
      </c>
      <c r="FW116" s="510">
        <f t="shared" si="48"/>
        <v>4048</v>
      </c>
      <c r="FX116" s="510">
        <f t="shared" si="48"/>
        <v>4126</v>
      </c>
      <c r="FY116" s="510">
        <f t="shared" si="48"/>
        <v>4159</v>
      </c>
      <c r="FZ116" s="510">
        <f t="shared" si="48"/>
        <v>4168</v>
      </c>
      <c r="GA116" s="510">
        <f t="shared" si="48"/>
        <v>4226</v>
      </c>
      <c r="GB116" s="510">
        <f t="shared" si="48"/>
        <v>4248</v>
      </c>
      <c r="GC116" s="510">
        <f t="shared" si="48"/>
        <v>4288</v>
      </c>
      <c r="GD116" s="510">
        <f t="shared" si="48"/>
        <v>4319</v>
      </c>
      <c r="GE116" s="510">
        <f t="shared" si="48"/>
        <v>4368</v>
      </c>
      <c r="GF116" s="510">
        <f t="shared" si="48"/>
        <v>4426</v>
      </c>
      <c r="GG116" s="510">
        <f t="shared" si="48"/>
        <v>4438</v>
      </c>
      <c r="GH116" s="510">
        <f t="shared" si="48"/>
        <v>4584</v>
      </c>
      <c r="GI116" s="510">
        <f t="shared" si="48"/>
        <v>4623</v>
      </c>
      <c r="GJ116" s="510">
        <f t="shared" si="48"/>
        <v>4680</v>
      </c>
      <c r="GK116" s="510">
        <f t="shared" si="48"/>
        <v>4728</v>
      </c>
      <c r="GL116" s="510">
        <f t="shared" si="48"/>
        <v>4759</v>
      </c>
      <c r="GM116" s="510">
        <f t="shared" si="48"/>
        <v>4817</v>
      </c>
      <c r="GN116" s="510">
        <f t="shared" si="48"/>
        <v>4900</v>
      </c>
      <c r="GO116" s="510">
        <f t="shared" si="48"/>
        <v>4938</v>
      </c>
      <c r="GP116" s="510">
        <f t="shared" si="48"/>
        <v>5015</v>
      </c>
      <c r="GQ116" s="510">
        <f t="shared" si="48"/>
        <v>5047</v>
      </c>
      <c r="GR116" s="510">
        <f t="shared" si="48"/>
        <v>5056</v>
      </c>
      <c r="GS116" s="510">
        <f t="shared" si="48"/>
        <v>5071</v>
      </c>
      <c r="GT116" s="510">
        <f t="shared" si="48"/>
        <v>5078</v>
      </c>
      <c r="GU116" s="510">
        <f t="shared" si="48"/>
        <v>5078</v>
      </c>
      <c r="GV116" s="510">
        <f t="shared" si="48"/>
        <v>5094</v>
      </c>
      <c r="GW116" s="510">
        <f t="shared" si="48"/>
        <v>5170</v>
      </c>
      <c r="GX116" s="510">
        <f t="shared" si="48"/>
        <v>5186</v>
      </c>
      <c r="GY116" s="510">
        <f t="shared" si="48"/>
        <v>5203</v>
      </c>
      <c r="GZ116" s="510">
        <f t="shared" si="48"/>
        <v>5231</v>
      </c>
      <c r="HA116" s="510">
        <f t="shared" si="48"/>
        <v>5239</v>
      </c>
      <c r="HB116" s="510">
        <f t="shared" si="48"/>
        <v>5245</v>
      </c>
      <c r="HC116" s="510">
        <f t="shared" si="48"/>
        <v>5297</v>
      </c>
      <c r="HD116" s="510">
        <f t="shared" si="48"/>
        <v>5316</v>
      </c>
      <c r="HE116" s="510">
        <f t="shared" si="48"/>
        <v>5351</v>
      </c>
      <c r="HF116" s="510">
        <f t="shared" si="48"/>
        <v>5409</v>
      </c>
      <c r="HG116" s="510">
        <f t="shared" si="48"/>
        <v>5430</v>
      </c>
      <c r="HH116" s="510">
        <f t="shared" si="48"/>
        <v>5454</v>
      </c>
      <c r="HI116" s="510">
        <f t="shared" si="48"/>
        <v>5462</v>
      </c>
      <c r="HJ116" s="510">
        <f t="shared" si="48"/>
        <v>5471</v>
      </c>
      <c r="HK116" s="510">
        <f t="shared" si="48"/>
        <v>5520</v>
      </c>
      <c r="HL116" s="510">
        <f t="shared" si="48"/>
        <v>5608</v>
      </c>
      <c r="HM116" s="510">
        <f t="shared" si="48"/>
        <v>5671</v>
      </c>
      <c r="HN116" s="510">
        <f t="shared" si="48"/>
        <v>5785</v>
      </c>
      <c r="HO116" s="510">
        <f t="shared" si="48"/>
        <v>5826</v>
      </c>
      <c r="HP116" s="510">
        <f t="shared" si="48"/>
        <v>5919</v>
      </c>
      <c r="HQ116" s="510">
        <f t="shared" si="48"/>
        <v>5960</v>
      </c>
      <c r="HR116" s="510">
        <f t="shared" si="48"/>
        <v>5960</v>
      </c>
      <c r="HS116" s="412"/>
      <c r="HT116" s="412"/>
      <c r="HU116" s="412"/>
      <c r="HV116" s="412"/>
      <c r="HW116" s="412"/>
      <c r="HX116" s="412"/>
      <c r="HY116" s="412"/>
      <c r="HZ116" s="412"/>
      <c r="IA116" s="412"/>
      <c r="IB116" s="412"/>
      <c r="IC116" s="412"/>
    </row>
    <row r="117">
      <c r="A117" s="504" t="s">
        <v>86</v>
      </c>
      <c r="B117" s="475">
        <v>0.0</v>
      </c>
      <c r="C117" s="475">
        <v>0.0</v>
      </c>
      <c r="D117" s="475">
        <v>0.0</v>
      </c>
      <c r="E117" s="475">
        <v>0.0</v>
      </c>
      <c r="F117" s="475">
        <v>0.0</v>
      </c>
      <c r="G117" s="475">
        <v>0.0</v>
      </c>
      <c r="H117" s="475">
        <v>0.0</v>
      </c>
      <c r="I117" s="475">
        <v>0.0</v>
      </c>
      <c r="J117" s="475">
        <v>0.0</v>
      </c>
      <c r="K117" s="475">
        <v>0.0</v>
      </c>
      <c r="L117" s="475">
        <v>0.0</v>
      </c>
      <c r="M117" s="475">
        <v>0.0</v>
      </c>
      <c r="N117" s="475">
        <v>0.0</v>
      </c>
      <c r="O117" s="475">
        <f t="shared" ref="O117:HR117" si="49">N117+O97</f>
        <v>0</v>
      </c>
      <c r="P117" s="475">
        <f t="shared" si="49"/>
        <v>0</v>
      </c>
      <c r="Q117" s="475">
        <f t="shared" si="49"/>
        <v>0</v>
      </c>
      <c r="R117" s="475">
        <f t="shared" si="49"/>
        <v>0</v>
      </c>
      <c r="S117" s="475">
        <f t="shared" si="49"/>
        <v>0</v>
      </c>
      <c r="T117" s="475">
        <f t="shared" si="49"/>
        <v>0</v>
      </c>
      <c r="U117" s="475">
        <f t="shared" si="49"/>
        <v>0</v>
      </c>
      <c r="V117" s="475">
        <f t="shared" si="49"/>
        <v>0</v>
      </c>
      <c r="W117" s="475">
        <f t="shared" si="49"/>
        <v>0</v>
      </c>
      <c r="X117" s="475">
        <f t="shared" si="49"/>
        <v>0</v>
      </c>
      <c r="Y117" s="475">
        <f t="shared" si="49"/>
        <v>0</v>
      </c>
      <c r="Z117" s="475">
        <f t="shared" si="49"/>
        <v>0</v>
      </c>
      <c r="AA117" s="475">
        <f t="shared" si="49"/>
        <v>0</v>
      </c>
      <c r="AB117" s="475">
        <f t="shared" si="49"/>
        <v>0</v>
      </c>
      <c r="AC117" s="475">
        <f t="shared" si="49"/>
        <v>0</v>
      </c>
      <c r="AD117" s="475">
        <f t="shared" si="49"/>
        <v>0</v>
      </c>
      <c r="AE117" s="475">
        <f t="shared" si="49"/>
        <v>0</v>
      </c>
      <c r="AF117" s="475">
        <f t="shared" si="49"/>
        <v>0</v>
      </c>
      <c r="AG117" s="475">
        <f t="shared" si="49"/>
        <v>0</v>
      </c>
      <c r="AH117" s="475">
        <f t="shared" si="49"/>
        <v>0</v>
      </c>
      <c r="AI117" s="509">
        <f t="shared" si="49"/>
        <v>2</v>
      </c>
      <c r="AJ117" s="475">
        <f t="shared" si="49"/>
        <v>4</v>
      </c>
      <c r="AK117" s="475">
        <f t="shared" si="49"/>
        <v>5</v>
      </c>
      <c r="AL117" s="475">
        <f t="shared" si="49"/>
        <v>5</v>
      </c>
      <c r="AM117" s="475">
        <f t="shared" si="49"/>
        <v>8</v>
      </c>
      <c r="AN117" s="475">
        <f t="shared" si="49"/>
        <v>9</v>
      </c>
      <c r="AO117" s="475">
        <f t="shared" si="49"/>
        <v>11</v>
      </c>
      <c r="AP117" s="510">
        <f t="shared" si="49"/>
        <v>13</v>
      </c>
      <c r="AQ117" s="510">
        <f t="shared" si="49"/>
        <v>16</v>
      </c>
      <c r="AR117" s="510">
        <f t="shared" si="49"/>
        <v>21</v>
      </c>
      <c r="AS117" s="510">
        <f t="shared" si="49"/>
        <v>25</v>
      </c>
      <c r="AT117" s="510">
        <f t="shared" si="49"/>
        <v>28</v>
      </c>
      <c r="AU117" s="510">
        <f t="shared" si="49"/>
        <v>32</v>
      </c>
      <c r="AV117" s="510">
        <f t="shared" si="49"/>
        <v>39</v>
      </c>
      <c r="AW117" s="510">
        <f t="shared" si="49"/>
        <v>47</v>
      </c>
      <c r="AX117" s="510">
        <f t="shared" si="49"/>
        <v>59</v>
      </c>
      <c r="AY117" s="510">
        <f t="shared" si="49"/>
        <v>62</v>
      </c>
      <c r="AZ117" s="510">
        <f t="shared" si="49"/>
        <v>71</v>
      </c>
      <c r="BA117" s="510">
        <f t="shared" si="49"/>
        <v>81</v>
      </c>
      <c r="BB117" s="510">
        <f t="shared" si="49"/>
        <v>89</v>
      </c>
      <c r="BC117" s="510">
        <f t="shared" si="49"/>
        <v>92</v>
      </c>
      <c r="BD117" s="510">
        <f t="shared" si="49"/>
        <v>105</v>
      </c>
      <c r="BE117" s="510">
        <f t="shared" si="49"/>
        <v>115</v>
      </c>
      <c r="BF117" s="510">
        <f t="shared" si="49"/>
        <v>122</v>
      </c>
      <c r="BG117" s="510">
        <f t="shared" si="49"/>
        <v>123</v>
      </c>
      <c r="BH117" s="510">
        <f t="shared" si="49"/>
        <v>123</v>
      </c>
      <c r="BI117" s="510">
        <f t="shared" si="49"/>
        <v>137</v>
      </c>
      <c r="BJ117" s="510">
        <f t="shared" si="49"/>
        <v>137</v>
      </c>
      <c r="BK117" s="510">
        <f t="shared" si="49"/>
        <v>142</v>
      </c>
      <c r="BL117" s="510">
        <f t="shared" si="49"/>
        <v>146</v>
      </c>
      <c r="BM117" s="510">
        <f t="shared" si="49"/>
        <v>146</v>
      </c>
      <c r="BN117" s="510">
        <f t="shared" si="49"/>
        <v>156</v>
      </c>
      <c r="BO117" s="510">
        <f t="shared" si="49"/>
        <v>161</v>
      </c>
      <c r="BP117" s="510">
        <f t="shared" si="49"/>
        <v>182</v>
      </c>
      <c r="BQ117" s="510">
        <f t="shared" si="49"/>
        <v>188</v>
      </c>
      <c r="BR117" s="510">
        <f t="shared" si="49"/>
        <v>202</v>
      </c>
      <c r="BS117" s="510">
        <f t="shared" si="49"/>
        <v>220</v>
      </c>
      <c r="BT117" s="510">
        <f t="shared" si="49"/>
        <v>228</v>
      </c>
      <c r="BU117" s="510">
        <f t="shared" si="49"/>
        <v>257</v>
      </c>
      <c r="BV117" s="510">
        <f t="shared" si="49"/>
        <v>270</v>
      </c>
      <c r="BW117" s="510">
        <f t="shared" si="49"/>
        <v>279</v>
      </c>
      <c r="BX117" s="510">
        <f t="shared" si="49"/>
        <v>285</v>
      </c>
      <c r="BY117" s="510">
        <f t="shared" si="49"/>
        <v>304</v>
      </c>
      <c r="BZ117" s="510">
        <f t="shared" si="49"/>
        <v>317</v>
      </c>
      <c r="CA117" s="510">
        <f t="shared" si="49"/>
        <v>335</v>
      </c>
      <c r="CB117" s="510">
        <f t="shared" si="49"/>
        <v>346</v>
      </c>
      <c r="CC117" s="510">
        <f t="shared" si="49"/>
        <v>352</v>
      </c>
      <c r="CD117" s="510">
        <f t="shared" si="49"/>
        <v>357</v>
      </c>
      <c r="CE117" s="510">
        <f t="shared" si="49"/>
        <v>361</v>
      </c>
      <c r="CF117" s="510">
        <f t="shared" si="49"/>
        <v>368</v>
      </c>
      <c r="CG117" s="510">
        <f t="shared" si="49"/>
        <v>375</v>
      </c>
      <c r="CH117" s="510">
        <f t="shared" si="49"/>
        <v>381</v>
      </c>
      <c r="CI117" s="510">
        <f t="shared" si="49"/>
        <v>390</v>
      </c>
      <c r="CJ117" s="510">
        <f t="shared" si="49"/>
        <v>392</v>
      </c>
      <c r="CK117" s="510">
        <f t="shared" si="49"/>
        <v>399</v>
      </c>
      <c r="CL117" s="510">
        <f t="shared" si="49"/>
        <v>404</v>
      </c>
      <c r="CM117" s="510">
        <f t="shared" si="49"/>
        <v>407</v>
      </c>
      <c r="CN117" s="510">
        <f t="shared" si="49"/>
        <v>414</v>
      </c>
      <c r="CO117" s="510">
        <f t="shared" si="49"/>
        <v>424</v>
      </c>
      <c r="CP117" s="510">
        <f t="shared" si="49"/>
        <v>427</v>
      </c>
      <c r="CQ117" s="510">
        <f t="shared" si="49"/>
        <v>433</v>
      </c>
      <c r="CR117" s="510">
        <f t="shared" si="49"/>
        <v>442</v>
      </c>
      <c r="CS117" s="510">
        <f t="shared" si="49"/>
        <v>444</v>
      </c>
      <c r="CT117" s="510">
        <f t="shared" si="49"/>
        <v>446</v>
      </c>
      <c r="CU117" s="510">
        <f t="shared" si="49"/>
        <v>454</v>
      </c>
      <c r="CV117" s="510">
        <f t="shared" si="49"/>
        <v>458</v>
      </c>
      <c r="CW117" s="510">
        <f t="shared" si="49"/>
        <v>461</v>
      </c>
      <c r="CX117" s="510">
        <f t="shared" si="49"/>
        <v>468</v>
      </c>
      <c r="CY117" s="510">
        <f t="shared" si="49"/>
        <v>471</v>
      </c>
      <c r="CZ117" s="510">
        <f t="shared" si="49"/>
        <v>476</v>
      </c>
      <c r="DA117" s="510">
        <f t="shared" si="49"/>
        <v>478</v>
      </c>
      <c r="DB117" s="510">
        <f t="shared" si="49"/>
        <v>484</v>
      </c>
      <c r="DC117" s="510">
        <f t="shared" si="49"/>
        <v>492</v>
      </c>
      <c r="DD117" s="510">
        <f t="shared" si="49"/>
        <v>498</v>
      </c>
      <c r="DE117" s="510">
        <f t="shared" si="49"/>
        <v>502</v>
      </c>
      <c r="DF117" s="510">
        <f t="shared" si="49"/>
        <v>503</v>
      </c>
      <c r="DG117" s="510">
        <f t="shared" si="49"/>
        <v>504</v>
      </c>
      <c r="DH117" s="510">
        <f t="shared" si="49"/>
        <v>514</v>
      </c>
      <c r="DI117" s="510">
        <f t="shared" si="49"/>
        <v>514</v>
      </c>
      <c r="DJ117" s="510">
        <f t="shared" si="49"/>
        <v>515</v>
      </c>
      <c r="DK117" s="510">
        <f t="shared" si="49"/>
        <v>517</v>
      </c>
      <c r="DL117" s="510">
        <f t="shared" si="49"/>
        <v>520</v>
      </c>
      <c r="DM117" s="510">
        <f t="shared" si="49"/>
        <v>522</v>
      </c>
      <c r="DN117" s="510">
        <f t="shared" si="49"/>
        <v>523</v>
      </c>
      <c r="DO117" s="510">
        <f t="shared" si="49"/>
        <v>523</v>
      </c>
      <c r="DP117" s="510">
        <f t="shared" si="49"/>
        <v>528</v>
      </c>
      <c r="DQ117" s="510">
        <f t="shared" si="49"/>
        <v>530</v>
      </c>
      <c r="DR117" s="510">
        <f t="shared" si="49"/>
        <v>532</v>
      </c>
      <c r="DS117" s="510">
        <f t="shared" si="49"/>
        <v>534</v>
      </c>
      <c r="DT117" s="510">
        <f t="shared" si="49"/>
        <v>537</v>
      </c>
      <c r="DU117" s="510">
        <f t="shared" si="49"/>
        <v>548</v>
      </c>
      <c r="DV117" s="510">
        <f t="shared" si="49"/>
        <v>552</v>
      </c>
      <c r="DW117" s="510">
        <f t="shared" si="49"/>
        <v>558</v>
      </c>
      <c r="DX117" s="510">
        <f t="shared" si="49"/>
        <v>559</v>
      </c>
      <c r="DY117" s="510">
        <f t="shared" si="49"/>
        <v>564</v>
      </c>
      <c r="DZ117" s="510">
        <f t="shared" si="49"/>
        <v>571</v>
      </c>
      <c r="EA117" s="510">
        <f t="shared" si="49"/>
        <v>575</v>
      </c>
      <c r="EB117" s="510">
        <f t="shared" si="49"/>
        <v>580</v>
      </c>
      <c r="EC117" s="510">
        <f t="shared" si="49"/>
        <v>592</v>
      </c>
      <c r="ED117" s="510">
        <f t="shared" si="49"/>
        <v>594</v>
      </c>
      <c r="EE117" s="510">
        <f t="shared" si="49"/>
        <v>605</v>
      </c>
      <c r="EF117" s="510">
        <f t="shared" si="49"/>
        <v>608</v>
      </c>
      <c r="EG117" s="510">
        <f t="shared" si="49"/>
        <v>611</v>
      </c>
      <c r="EH117" s="510">
        <f t="shared" si="49"/>
        <v>618</v>
      </c>
      <c r="EI117" s="510">
        <f t="shared" si="49"/>
        <v>619</v>
      </c>
      <c r="EJ117" s="510">
        <f t="shared" si="49"/>
        <v>623</v>
      </c>
      <c r="EK117" s="510">
        <f t="shared" si="49"/>
        <v>632</v>
      </c>
      <c r="EL117" s="510">
        <f t="shared" si="49"/>
        <v>636</v>
      </c>
      <c r="EM117" s="510">
        <f t="shared" si="49"/>
        <v>640</v>
      </c>
      <c r="EN117" s="510">
        <f t="shared" si="49"/>
        <v>644</v>
      </c>
      <c r="EO117" s="510">
        <f t="shared" si="49"/>
        <v>644</v>
      </c>
      <c r="EP117" s="510">
        <f t="shared" si="49"/>
        <v>648</v>
      </c>
      <c r="EQ117" s="510">
        <f t="shared" si="49"/>
        <v>652</v>
      </c>
      <c r="ER117" s="510">
        <f t="shared" si="49"/>
        <v>658</v>
      </c>
      <c r="ES117" s="510">
        <f t="shared" si="49"/>
        <v>665</v>
      </c>
      <c r="ET117" s="510">
        <f t="shared" si="49"/>
        <v>673</v>
      </c>
      <c r="EU117" s="510">
        <f t="shared" si="49"/>
        <v>678</v>
      </c>
      <c r="EV117" s="510">
        <f t="shared" si="49"/>
        <v>678</v>
      </c>
      <c r="EW117" s="510">
        <f t="shared" si="49"/>
        <v>679</v>
      </c>
      <c r="EX117" s="510">
        <f t="shared" si="49"/>
        <v>680</v>
      </c>
      <c r="EY117" s="510">
        <f t="shared" si="49"/>
        <v>683</v>
      </c>
      <c r="EZ117" s="510">
        <f t="shared" si="49"/>
        <v>689</v>
      </c>
      <c r="FA117" s="510">
        <f t="shared" si="49"/>
        <v>694</v>
      </c>
      <c r="FB117" s="510">
        <f t="shared" si="49"/>
        <v>697</v>
      </c>
      <c r="FC117" s="510">
        <f t="shared" si="49"/>
        <v>699</v>
      </c>
      <c r="FD117" s="510">
        <f t="shared" si="49"/>
        <v>700</v>
      </c>
      <c r="FE117" s="510">
        <f t="shared" si="49"/>
        <v>708</v>
      </c>
      <c r="FF117" s="510">
        <f t="shared" si="49"/>
        <v>712</v>
      </c>
      <c r="FG117" s="510">
        <f t="shared" si="49"/>
        <v>719</v>
      </c>
      <c r="FH117" s="510">
        <f t="shared" si="49"/>
        <v>736</v>
      </c>
      <c r="FI117" s="510">
        <f t="shared" si="49"/>
        <v>744</v>
      </c>
      <c r="FJ117" s="510">
        <f t="shared" si="49"/>
        <v>749</v>
      </c>
      <c r="FK117" s="510">
        <f t="shared" si="49"/>
        <v>750</v>
      </c>
      <c r="FL117" s="510">
        <f t="shared" si="49"/>
        <v>754</v>
      </c>
      <c r="FM117" s="510">
        <f t="shared" si="49"/>
        <v>754</v>
      </c>
      <c r="FN117" s="510">
        <f t="shared" si="49"/>
        <v>758</v>
      </c>
      <c r="FO117" s="510">
        <f t="shared" si="49"/>
        <v>778</v>
      </c>
      <c r="FP117" s="510">
        <f t="shared" si="49"/>
        <v>786</v>
      </c>
      <c r="FQ117" s="510">
        <f t="shared" si="49"/>
        <v>795</v>
      </c>
      <c r="FR117" s="510">
        <f t="shared" si="49"/>
        <v>800</v>
      </c>
      <c r="FS117" s="510">
        <f t="shared" si="49"/>
        <v>806</v>
      </c>
      <c r="FT117" s="510">
        <f t="shared" si="49"/>
        <v>823</v>
      </c>
      <c r="FU117" s="510">
        <f t="shared" si="49"/>
        <v>837</v>
      </c>
      <c r="FV117" s="510">
        <f t="shared" si="49"/>
        <v>849</v>
      </c>
      <c r="FW117" s="510">
        <f t="shared" si="49"/>
        <v>884</v>
      </c>
      <c r="FX117" s="510">
        <f t="shared" si="49"/>
        <v>910</v>
      </c>
      <c r="FY117" s="510">
        <f t="shared" si="49"/>
        <v>931</v>
      </c>
      <c r="FZ117" s="510">
        <f t="shared" si="49"/>
        <v>937</v>
      </c>
      <c r="GA117" s="510">
        <f t="shared" si="49"/>
        <v>1036</v>
      </c>
      <c r="GB117" s="510">
        <f t="shared" si="49"/>
        <v>1058</v>
      </c>
      <c r="GC117" s="510">
        <f t="shared" si="49"/>
        <v>1104</v>
      </c>
      <c r="GD117" s="510">
        <f t="shared" si="49"/>
        <v>1120</v>
      </c>
      <c r="GE117" s="510">
        <f t="shared" si="49"/>
        <v>1314</v>
      </c>
      <c r="GF117" s="510">
        <f t="shared" si="49"/>
        <v>1319</v>
      </c>
      <c r="GG117" s="510">
        <f t="shared" si="49"/>
        <v>1461</v>
      </c>
      <c r="GH117" s="510">
        <f t="shared" si="49"/>
        <v>1546</v>
      </c>
      <c r="GI117" s="510">
        <f t="shared" si="49"/>
        <v>1652</v>
      </c>
      <c r="GJ117" s="510">
        <f t="shared" si="49"/>
        <v>1722</v>
      </c>
      <c r="GK117" s="510">
        <f t="shared" si="49"/>
        <v>1785</v>
      </c>
      <c r="GL117" s="510">
        <f t="shared" si="49"/>
        <v>2060</v>
      </c>
      <c r="GM117" s="510">
        <f t="shared" si="49"/>
        <v>2080</v>
      </c>
      <c r="GN117" s="510">
        <f t="shared" si="49"/>
        <v>2102</v>
      </c>
      <c r="GO117" s="510">
        <f t="shared" si="49"/>
        <v>2124</v>
      </c>
      <c r="GP117" s="510">
        <f t="shared" si="49"/>
        <v>2124</v>
      </c>
      <c r="GQ117" s="510">
        <f t="shared" si="49"/>
        <v>2168</v>
      </c>
      <c r="GR117" s="510">
        <f t="shared" si="49"/>
        <v>2204</v>
      </c>
      <c r="GS117" s="510">
        <f t="shared" si="49"/>
        <v>2238</v>
      </c>
      <c r="GT117" s="510">
        <f t="shared" si="49"/>
        <v>2295</v>
      </c>
      <c r="GU117" s="510">
        <f t="shared" si="49"/>
        <v>2296</v>
      </c>
      <c r="GV117" s="510">
        <f t="shared" si="49"/>
        <v>2332</v>
      </c>
      <c r="GW117" s="510">
        <f t="shared" si="49"/>
        <v>2338</v>
      </c>
      <c r="GX117" s="510">
        <f t="shared" si="49"/>
        <v>2346</v>
      </c>
      <c r="GY117" s="510">
        <f t="shared" si="49"/>
        <v>2346</v>
      </c>
      <c r="GZ117" s="510">
        <f t="shared" si="49"/>
        <v>2346</v>
      </c>
      <c r="HA117" s="510">
        <f t="shared" si="49"/>
        <v>2571</v>
      </c>
      <c r="HB117" s="510">
        <f t="shared" si="49"/>
        <v>2600</v>
      </c>
      <c r="HC117" s="510">
        <f t="shared" si="49"/>
        <v>2666</v>
      </c>
      <c r="HD117" s="510">
        <f t="shared" si="49"/>
        <v>2733</v>
      </c>
      <c r="HE117" s="510">
        <f t="shared" si="49"/>
        <v>3068</v>
      </c>
      <c r="HF117" s="510">
        <f t="shared" si="49"/>
        <v>3179</v>
      </c>
      <c r="HG117" s="510">
        <f t="shared" si="49"/>
        <v>3262</v>
      </c>
      <c r="HH117" s="510">
        <f t="shared" si="49"/>
        <v>3269</v>
      </c>
      <c r="HI117" s="510">
        <f t="shared" si="49"/>
        <v>3307</v>
      </c>
      <c r="HJ117" s="510">
        <f t="shared" si="49"/>
        <v>3468</v>
      </c>
      <c r="HK117" s="510">
        <f t="shared" si="49"/>
        <v>3575</v>
      </c>
      <c r="HL117" s="510">
        <f t="shared" si="49"/>
        <v>3729</v>
      </c>
      <c r="HM117" s="510">
        <f t="shared" si="49"/>
        <v>3810</v>
      </c>
      <c r="HN117" s="510">
        <f t="shared" si="49"/>
        <v>3968</v>
      </c>
      <c r="HO117" s="510">
        <f t="shared" si="49"/>
        <v>4016</v>
      </c>
      <c r="HP117" s="510">
        <f t="shared" si="49"/>
        <v>4047</v>
      </c>
      <c r="HQ117" s="510">
        <f t="shared" si="49"/>
        <v>4148</v>
      </c>
      <c r="HR117" s="510">
        <f t="shared" si="49"/>
        <v>4148</v>
      </c>
      <c r="HS117" s="412"/>
      <c r="HT117" s="412"/>
      <c r="HU117" s="412"/>
      <c r="HV117" s="412"/>
      <c r="HW117" s="412"/>
      <c r="HX117" s="412"/>
      <c r="HY117" s="412"/>
      <c r="HZ117" s="412"/>
      <c r="IA117" s="412"/>
      <c r="IB117" s="412"/>
      <c r="IC117" s="412"/>
    </row>
    <row r="118">
      <c r="A118" s="504" t="s">
        <v>87</v>
      </c>
      <c r="B118" s="475">
        <v>0.0</v>
      </c>
      <c r="C118" s="475">
        <v>0.0</v>
      </c>
      <c r="D118" s="475">
        <v>0.0</v>
      </c>
      <c r="E118" s="475">
        <v>0.0</v>
      </c>
      <c r="F118" s="475">
        <v>0.0</v>
      </c>
      <c r="G118" s="475">
        <v>0.0</v>
      </c>
      <c r="H118" s="475">
        <v>0.0</v>
      </c>
      <c r="I118" s="475">
        <v>0.0</v>
      </c>
      <c r="J118" s="475">
        <v>0.0</v>
      </c>
      <c r="K118" s="475">
        <v>0.0</v>
      </c>
      <c r="L118" s="475">
        <v>0.0</v>
      </c>
      <c r="M118" s="475">
        <v>0.0</v>
      </c>
      <c r="N118" s="475">
        <v>0.0</v>
      </c>
      <c r="O118" s="475">
        <f t="shared" ref="O118:HR118" si="50">N118+O98</f>
        <v>0</v>
      </c>
      <c r="P118" s="475">
        <f t="shared" si="50"/>
        <v>0</v>
      </c>
      <c r="Q118" s="475">
        <f t="shared" si="50"/>
        <v>0</v>
      </c>
      <c r="R118" s="475">
        <f t="shared" si="50"/>
        <v>0</v>
      </c>
      <c r="S118" s="475">
        <f t="shared" si="50"/>
        <v>0</v>
      </c>
      <c r="T118" s="475">
        <f t="shared" si="50"/>
        <v>0</v>
      </c>
      <c r="U118" s="475">
        <f t="shared" si="50"/>
        <v>0</v>
      </c>
      <c r="V118" s="475">
        <f t="shared" si="50"/>
        <v>0</v>
      </c>
      <c r="W118" s="475">
        <f t="shared" si="50"/>
        <v>0</v>
      </c>
      <c r="X118" s="475">
        <f t="shared" si="50"/>
        <v>0</v>
      </c>
      <c r="Y118" s="475">
        <f t="shared" si="50"/>
        <v>0</v>
      </c>
      <c r="Z118" s="475">
        <f t="shared" si="50"/>
        <v>0</v>
      </c>
      <c r="AA118" s="475">
        <f t="shared" si="50"/>
        <v>0</v>
      </c>
      <c r="AB118" s="475">
        <f t="shared" si="50"/>
        <v>0</v>
      </c>
      <c r="AC118" s="475">
        <f t="shared" si="50"/>
        <v>0</v>
      </c>
      <c r="AD118" s="475">
        <f t="shared" si="50"/>
        <v>0</v>
      </c>
      <c r="AE118" s="475">
        <f t="shared" si="50"/>
        <v>0</v>
      </c>
      <c r="AF118" s="475">
        <f t="shared" si="50"/>
        <v>0</v>
      </c>
      <c r="AG118" s="475">
        <f t="shared" si="50"/>
        <v>0</v>
      </c>
      <c r="AH118" s="475">
        <f t="shared" si="50"/>
        <v>0</v>
      </c>
      <c r="AI118" s="475">
        <f t="shared" si="50"/>
        <v>0</v>
      </c>
      <c r="AJ118" s="475">
        <f t="shared" si="50"/>
        <v>0</v>
      </c>
      <c r="AK118" s="509">
        <f t="shared" si="50"/>
        <v>1</v>
      </c>
      <c r="AL118" s="475">
        <f t="shared" si="50"/>
        <v>1</v>
      </c>
      <c r="AM118" s="475">
        <f t="shared" si="50"/>
        <v>4</v>
      </c>
      <c r="AN118" s="475">
        <f t="shared" si="50"/>
        <v>15</v>
      </c>
      <c r="AO118" s="475">
        <f t="shared" si="50"/>
        <v>15</v>
      </c>
      <c r="AP118" s="510">
        <f t="shared" si="50"/>
        <v>15</v>
      </c>
      <c r="AQ118" s="510">
        <f t="shared" si="50"/>
        <v>29</v>
      </c>
      <c r="AR118" s="510">
        <f t="shared" si="50"/>
        <v>29</v>
      </c>
      <c r="AS118" s="510">
        <f t="shared" si="50"/>
        <v>38</v>
      </c>
      <c r="AT118" s="510">
        <f t="shared" si="50"/>
        <v>40</v>
      </c>
      <c r="AU118" s="510">
        <f t="shared" si="50"/>
        <v>40</v>
      </c>
      <c r="AV118" s="510">
        <f t="shared" si="50"/>
        <v>40</v>
      </c>
      <c r="AW118" s="510">
        <f t="shared" si="50"/>
        <v>54</v>
      </c>
      <c r="AX118" s="510">
        <f t="shared" si="50"/>
        <v>100</v>
      </c>
      <c r="AY118" s="510">
        <f t="shared" si="50"/>
        <v>102</v>
      </c>
      <c r="AZ118" s="510">
        <f t="shared" si="50"/>
        <v>124</v>
      </c>
      <c r="BA118" s="510">
        <f t="shared" si="50"/>
        <v>132</v>
      </c>
      <c r="BB118" s="510">
        <f t="shared" si="50"/>
        <v>132</v>
      </c>
      <c r="BC118" s="510">
        <f t="shared" si="50"/>
        <v>137</v>
      </c>
      <c r="BD118" s="510">
        <f t="shared" si="50"/>
        <v>146</v>
      </c>
      <c r="BE118" s="510">
        <f t="shared" si="50"/>
        <v>170</v>
      </c>
      <c r="BF118" s="510">
        <f t="shared" si="50"/>
        <v>198</v>
      </c>
      <c r="BG118" s="510">
        <f t="shared" si="50"/>
        <v>223</v>
      </c>
      <c r="BH118" s="510">
        <f t="shared" si="50"/>
        <v>243</v>
      </c>
      <c r="BI118" s="510">
        <f t="shared" si="50"/>
        <v>257</v>
      </c>
      <c r="BJ118" s="510">
        <f t="shared" si="50"/>
        <v>272</v>
      </c>
      <c r="BK118" s="510">
        <f t="shared" si="50"/>
        <v>286</v>
      </c>
      <c r="BL118" s="510">
        <f t="shared" si="50"/>
        <v>355</v>
      </c>
      <c r="BM118" s="510">
        <f t="shared" si="50"/>
        <v>438</v>
      </c>
      <c r="BN118" s="510">
        <f t="shared" si="50"/>
        <v>473</v>
      </c>
      <c r="BO118" s="510">
        <f t="shared" si="50"/>
        <v>486</v>
      </c>
      <c r="BP118" s="510">
        <f t="shared" si="50"/>
        <v>516</v>
      </c>
      <c r="BQ118" s="510">
        <f t="shared" si="50"/>
        <v>547</v>
      </c>
      <c r="BR118" s="510">
        <f t="shared" si="50"/>
        <v>576</v>
      </c>
      <c r="BS118" s="510">
        <f t="shared" si="50"/>
        <v>675</v>
      </c>
      <c r="BT118" s="510">
        <f t="shared" si="50"/>
        <v>716</v>
      </c>
      <c r="BU118" s="510">
        <f t="shared" si="50"/>
        <v>734</v>
      </c>
      <c r="BV118" s="510">
        <f t="shared" si="50"/>
        <v>759</v>
      </c>
      <c r="BW118" s="510">
        <f t="shared" si="50"/>
        <v>884</v>
      </c>
      <c r="BX118" s="510">
        <f t="shared" si="50"/>
        <v>884</v>
      </c>
      <c r="BY118" s="510">
        <f t="shared" si="50"/>
        <v>964</v>
      </c>
      <c r="BZ118" s="510">
        <f t="shared" si="50"/>
        <v>1016</v>
      </c>
      <c r="CA118" s="510">
        <f t="shared" si="50"/>
        <v>1053</v>
      </c>
      <c r="CB118" s="510">
        <f t="shared" si="50"/>
        <v>1063</v>
      </c>
      <c r="CC118" s="510">
        <f t="shared" si="50"/>
        <v>1110</v>
      </c>
      <c r="CD118" s="510">
        <f t="shared" si="50"/>
        <v>1110</v>
      </c>
      <c r="CE118" s="510">
        <f t="shared" si="50"/>
        <v>1137</v>
      </c>
      <c r="CF118" s="510">
        <f t="shared" si="50"/>
        <v>1241</v>
      </c>
      <c r="CG118" s="510">
        <f t="shared" si="50"/>
        <v>1276</v>
      </c>
      <c r="CH118" s="510">
        <f t="shared" si="50"/>
        <v>1287</v>
      </c>
      <c r="CI118" s="510">
        <f t="shared" si="50"/>
        <v>1362</v>
      </c>
      <c r="CJ118" s="510">
        <f t="shared" si="50"/>
        <v>1439</v>
      </c>
      <c r="CK118" s="510">
        <f t="shared" si="50"/>
        <v>1456</v>
      </c>
      <c r="CL118" s="510">
        <f t="shared" si="50"/>
        <v>1460</v>
      </c>
      <c r="CM118" s="510">
        <f t="shared" si="50"/>
        <v>1460</v>
      </c>
      <c r="CN118" s="510">
        <f t="shared" si="50"/>
        <v>1548</v>
      </c>
      <c r="CO118" s="510">
        <f t="shared" si="50"/>
        <v>1589</v>
      </c>
      <c r="CP118" s="510">
        <f t="shared" si="50"/>
        <v>1621</v>
      </c>
      <c r="CQ118" s="510">
        <f t="shared" si="50"/>
        <v>1693</v>
      </c>
      <c r="CR118" s="510">
        <f t="shared" si="50"/>
        <v>1706</v>
      </c>
      <c r="CS118" s="510">
        <f t="shared" si="50"/>
        <v>1706</v>
      </c>
      <c r="CT118" s="510">
        <f t="shared" si="50"/>
        <v>1732</v>
      </c>
      <c r="CU118" s="510">
        <f t="shared" si="50"/>
        <v>1810</v>
      </c>
      <c r="CV118" s="510">
        <f t="shared" si="50"/>
        <v>1846</v>
      </c>
      <c r="CW118" s="510">
        <f t="shared" si="50"/>
        <v>1868</v>
      </c>
      <c r="CX118" s="510">
        <f t="shared" si="50"/>
        <v>1871</v>
      </c>
      <c r="CY118" s="510">
        <f t="shared" si="50"/>
        <v>1907</v>
      </c>
      <c r="CZ118" s="510">
        <f t="shared" si="50"/>
        <v>1915</v>
      </c>
      <c r="DA118" s="510">
        <f t="shared" si="50"/>
        <v>1918</v>
      </c>
      <c r="DB118" s="510">
        <f t="shared" si="50"/>
        <v>1918</v>
      </c>
      <c r="DC118" s="510">
        <f t="shared" si="50"/>
        <v>2031</v>
      </c>
      <c r="DD118" s="510">
        <f t="shared" si="50"/>
        <v>2060</v>
      </c>
      <c r="DE118" s="510">
        <f t="shared" si="50"/>
        <v>2095</v>
      </c>
      <c r="DF118" s="510">
        <f t="shared" si="50"/>
        <v>2129</v>
      </c>
      <c r="DG118" s="510">
        <f t="shared" si="50"/>
        <v>2129</v>
      </c>
      <c r="DH118" s="510">
        <f t="shared" si="50"/>
        <v>2140</v>
      </c>
      <c r="DI118" s="510">
        <f t="shared" si="50"/>
        <v>2140</v>
      </c>
      <c r="DJ118" s="510">
        <f t="shared" si="50"/>
        <v>2201</v>
      </c>
      <c r="DK118" s="510">
        <f t="shared" si="50"/>
        <v>2201</v>
      </c>
      <c r="DL118" s="510">
        <f t="shared" si="50"/>
        <v>2235</v>
      </c>
      <c r="DM118" s="510">
        <f t="shared" si="50"/>
        <v>2255</v>
      </c>
      <c r="DN118" s="510">
        <f t="shared" si="50"/>
        <v>2255</v>
      </c>
      <c r="DO118" s="510">
        <f t="shared" si="50"/>
        <v>2291</v>
      </c>
      <c r="DP118" s="510">
        <f t="shared" si="50"/>
        <v>2317</v>
      </c>
      <c r="DQ118" s="510">
        <f t="shared" si="50"/>
        <v>2353</v>
      </c>
      <c r="DR118" s="510">
        <f t="shared" si="50"/>
        <v>2353</v>
      </c>
      <c r="DS118" s="510">
        <f t="shared" si="50"/>
        <v>2381</v>
      </c>
      <c r="DT118" s="510">
        <f t="shared" si="50"/>
        <v>2390</v>
      </c>
      <c r="DU118" s="510">
        <f t="shared" si="50"/>
        <v>2390</v>
      </c>
      <c r="DV118" s="510">
        <f t="shared" si="50"/>
        <v>2395</v>
      </c>
      <c r="DW118" s="510">
        <f t="shared" si="50"/>
        <v>2395</v>
      </c>
      <c r="DX118" s="510">
        <f t="shared" si="50"/>
        <v>2426</v>
      </c>
      <c r="DY118" s="510">
        <f t="shared" si="50"/>
        <v>2426</v>
      </c>
      <c r="DZ118" s="510">
        <f t="shared" si="50"/>
        <v>2426</v>
      </c>
      <c r="EA118" s="510">
        <f t="shared" si="50"/>
        <v>2426</v>
      </c>
      <c r="EB118" s="510">
        <f t="shared" si="50"/>
        <v>2426</v>
      </c>
      <c r="EC118" s="510">
        <f t="shared" si="50"/>
        <v>2452</v>
      </c>
      <c r="ED118" s="510">
        <f t="shared" si="50"/>
        <v>2473</v>
      </c>
      <c r="EE118" s="510">
        <f t="shared" si="50"/>
        <v>2491</v>
      </c>
      <c r="EF118" s="510">
        <f t="shared" si="50"/>
        <v>2491</v>
      </c>
      <c r="EG118" s="510">
        <f t="shared" si="50"/>
        <v>2505</v>
      </c>
      <c r="EH118" s="510">
        <f t="shared" si="50"/>
        <v>2505</v>
      </c>
      <c r="EI118" s="510">
        <f t="shared" si="50"/>
        <v>2505</v>
      </c>
      <c r="EJ118" s="510">
        <f t="shared" si="50"/>
        <v>2513</v>
      </c>
      <c r="EK118" s="510">
        <f t="shared" si="50"/>
        <v>2513</v>
      </c>
      <c r="EL118" s="510">
        <f t="shared" si="50"/>
        <v>2523</v>
      </c>
      <c r="EM118" s="510">
        <f t="shared" si="50"/>
        <v>2523</v>
      </c>
      <c r="EN118" s="510">
        <f t="shared" si="50"/>
        <v>2523</v>
      </c>
      <c r="EO118" s="510">
        <f t="shared" si="50"/>
        <v>2523</v>
      </c>
      <c r="EP118" s="510">
        <f t="shared" si="50"/>
        <v>2523</v>
      </c>
      <c r="EQ118" s="510">
        <f t="shared" si="50"/>
        <v>2536</v>
      </c>
      <c r="ER118" s="510">
        <f t="shared" si="50"/>
        <v>2536</v>
      </c>
      <c r="ES118" s="510">
        <f t="shared" si="50"/>
        <v>2543</v>
      </c>
      <c r="ET118" s="510">
        <f t="shared" si="50"/>
        <v>2543</v>
      </c>
      <c r="EU118" s="510">
        <f t="shared" si="50"/>
        <v>2571</v>
      </c>
      <c r="EV118" s="510">
        <f t="shared" si="50"/>
        <v>2571</v>
      </c>
      <c r="EW118" s="510">
        <f t="shared" si="50"/>
        <v>2571</v>
      </c>
      <c r="EX118" s="510">
        <f t="shared" si="50"/>
        <v>2582</v>
      </c>
      <c r="EY118" s="510">
        <f t="shared" si="50"/>
        <v>2594</v>
      </c>
      <c r="EZ118" s="510">
        <f t="shared" si="50"/>
        <v>2597</v>
      </c>
      <c r="FA118" s="510">
        <f t="shared" si="50"/>
        <v>2601</v>
      </c>
      <c r="FB118" s="510">
        <f t="shared" si="50"/>
        <v>2614</v>
      </c>
      <c r="FC118" s="510">
        <f t="shared" si="50"/>
        <v>2614</v>
      </c>
      <c r="FD118" s="510">
        <f t="shared" si="50"/>
        <v>2614</v>
      </c>
      <c r="FE118" s="510">
        <f t="shared" si="50"/>
        <v>2618</v>
      </c>
      <c r="FF118" s="510">
        <f t="shared" si="50"/>
        <v>2640</v>
      </c>
      <c r="FG118" s="510">
        <f t="shared" si="50"/>
        <v>2662</v>
      </c>
      <c r="FH118" s="510">
        <f t="shared" si="50"/>
        <v>2668</v>
      </c>
      <c r="FI118" s="510">
        <f t="shared" si="50"/>
        <v>2679</v>
      </c>
      <c r="FJ118" s="510">
        <f t="shared" si="50"/>
        <v>2679</v>
      </c>
      <c r="FK118" s="510">
        <f t="shared" si="50"/>
        <v>2679</v>
      </c>
      <c r="FL118" s="510">
        <f t="shared" si="50"/>
        <v>2699</v>
      </c>
      <c r="FM118" s="510">
        <f t="shared" si="50"/>
        <v>2730</v>
      </c>
      <c r="FN118" s="510">
        <f t="shared" si="50"/>
        <v>2792</v>
      </c>
      <c r="FO118" s="510">
        <f t="shared" si="50"/>
        <v>2792</v>
      </c>
      <c r="FP118" s="510">
        <f t="shared" si="50"/>
        <v>2802</v>
      </c>
      <c r="FQ118" s="510">
        <f t="shared" si="50"/>
        <v>2815</v>
      </c>
      <c r="FR118" s="510">
        <f t="shared" si="50"/>
        <v>2833</v>
      </c>
      <c r="FS118" s="510">
        <f t="shared" si="50"/>
        <v>2844</v>
      </c>
      <c r="FT118" s="510">
        <f t="shared" si="50"/>
        <v>2868</v>
      </c>
      <c r="FU118" s="510">
        <f t="shared" si="50"/>
        <v>2882</v>
      </c>
      <c r="FV118" s="510">
        <f t="shared" si="50"/>
        <v>2913</v>
      </c>
      <c r="FW118" s="510">
        <f t="shared" si="50"/>
        <v>2933</v>
      </c>
      <c r="FX118" s="510">
        <f t="shared" si="50"/>
        <v>2947</v>
      </c>
      <c r="FY118" s="510">
        <f t="shared" si="50"/>
        <v>2947</v>
      </c>
      <c r="FZ118" s="510">
        <f t="shared" si="50"/>
        <v>2960</v>
      </c>
      <c r="GA118" s="510">
        <f t="shared" si="50"/>
        <v>2977</v>
      </c>
      <c r="GB118" s="510">
        <f t="shared" si="50"/>
        <v>2998</v>
      </c>
      <c r="GC118" s="510">
        <f t="shared" si="50"/>
        <v>3074</v>
      </c>
      <c r="GD118" s="510">
        <f t="shared" si="50"/>
        <v>3190</v>
      </c>
      <c r="GE118" s="510">
        <f t="shared" si="50"/>
        <v>3190</v>
      </c>
      <c r="GF118" s="510">
        <f t="shared" si="50"/>
        <v>3201</v>
      </c>
      <c r="GG118" s="510">
        <f t="shared" si="50"/>
        <v>3331</v>
      </c>
      <c r="GH118" s="510">
        <f t="shared" si="50"/>
        <v>3387</v>
      </c>
      <c r="GI118" s="510">
        <f t="shared" si="50"/>
        <v>3492</v>
      </c>
      <c r="GJ118" s="510">
        <f t="shared" si="50"/>
        <v>3492</v>
      </c>
      <c r="GK118" s="510">
        <f t="shared" si="50"/>
        <v>3530</v>
      </c>
      <c r="GL118" s="510">
        <f t="shared" si="50"/>
        <v>3543</v>
      </c>
      <c r="GM118" s="510">
        <f t="shared" si="50"/>
        <v>3562</v>
      </c>
      <c r="GN118" s="510">
        <f t="shared" si="50"/>
        <v>3582</v>
      </c>
      <c r="GO118" s="510">
        <f t="shared" si="50"/>
        <v>3604</v>
      </c>
      <c r="GP118" s="510">
        <f t="shared" si="50"/>
        <v>3620</v>
      </c>
      <c r="GQ118" s="510">
        <f t="shared" si="50"/>
        <v>3632</v>
      </c>
      <c r="GR118" s="510">
        <f t="shared" si="50"/>
        <v>3642</v>
      </c>
      <c r="GS118" s="510">
        <f t="shared" si="50"/>
        <v>3642</v>
      </c>
      <c r="GT118" s="510">
        <f t="shared" si="50"/>
        <v>3642</v>
      </c>
      <c r="GU118" s="510">
        <f t="shared" si="50"/>
        <v>3718</v>
      </c>
      <c r="GV118" s="510">
        <f t="shared" si="50"/>
        <v>3718</v>
      </c>
      <c r="GW118" s="510">
        <f t="shared" si="50"/>
        <v>3867</v>
      </c>
      <c r="GX118" s="510">
        <f t="shared" si="50"/>
        <v>3901</v>
      </c>
      <c r="GY118" s="510">
        <f t="shared" si="50"/>
        <v>3914</v>
      </c>
      <c r="GZ118" s="510">
        <f t="shared" si="50"/>
        <v>3928</v>
      </c>
      <c r="HA118" s="510">
        <f t="shared" si="50"/>
        <v>3936</v>
      </c>
      <c r="HB118" s="510">
        <f t="shared" si="50"/>
        <v>4013</v>
      </c>
      <c r="HC118" s="510">
        <f t="shared" si="50"/>
        <v>4087</v>
      </c>
      <c r="HD118" s="510">
        <f t="shared" si="50"/>
        <v>4112</v>
      </c>
      <c r="HE118" s="510">
        <f t="shared" si="50"/>
        <v>4137</v>
      </c>
      <c r="HF118" s="510">
        <f t="shared" si="50"/>
        <v>4165</v>
      </c>
      <c r="HG118" s="510">
        <f t="shared" si="50"/>
        <v>4165</v>
      </c>
      <c r="HH118" s="510">
        <f t="shared" si="50"/>
        <v>4165</v>
      </c>
      <c r="HI118" s="510">
        <f t="shared" si="50"/>
        <v>4220</v>
      </c>
      <c r="HJ118" s="510">
        <f t="shared" si="50"/>
        <v>4269</v>
      </c>
      <c r="HK118" s="510">
        <f t="shared" si="50"/>
        <v>4307</v>
      </c>
      <c r="HL118" s="510">
        <f t="shared" si="50"/>
        <v>4307</v>
      </c>
      <c r="HM118" s="510">
        <f t="shared" si="50"/>
        <v>4389</v>
      </c>
      <c r="HN118" s="510">
        <f t="shared" si="50"/>
        <v>4389</v>
      </c>
      <c r="HO118" s="510">
        <f t="shared" si="50"/>
        <v>4389</v>
      </c>
      <c r="HP118" s="510">
        <f t="shared" si="50"/>
        <v>4502</v>
      </c>
      <c r="HQ118" s="510">
        <f t="shared" si="50"/>
        <v>4502</v>
      </c>
      <c r="HR118" s="510">
        <f t="shared" si="50"/>
        <v>4502</v>
      </c>
      <c r="HS118" s="412"/>
      <c r="HT118" s="412"/>
      <c r="HU118" s="412"/>
      <c r="HV118" s="412"/>
      <c r="HW118" s="412"/>
      <c r="HX118" s="412"/>
      <c r="HY118" s="412"/>
      <c r="HZ118" s="412"/>
      <c r="IA118" s="412"/>
      <c r="IB118" s="412"/>
      <c r="IC118" s="412"/>
    </row>
    <row r="119">
      <c r="A119" s="504" t="s">
        <v>88</v>
      </c>
      <c r="B119" s="475">
        <v>0.0</v>
      </c>
      <c r="C119" s="475">
        <v>0.0</v>
      </c>
      <c r="D119" s="475">
        <v>0.0</v>
      </c>
      <c r="E119" s="475">
        <v>0.0</v>
      </c>
      <c r="F119" s="475">
        <v>0.0</v>
      </c>
      <c r="G119" s="475">
        <v>0.0</v>
      </c>
      <c r="H119" s="475">
        <v>0.0</v>
      </c>
      <c r="I119" s="475">
        <v>0.0</v>
      </c>
      <c r="J119" s="475">
        <v>0.0</v>
      </c>
      <c r="K119" s="475">
        <v>0.0</v>
      </c>
      <c r="L119" s="475">
        <v>0.0</v>
      </c>
      <c r="M119" s="475">
        <v>0.0</v>
      </c>
      <c r="N119" s="475">
        <v>0.0</v>
      </c>
      <c r="O119" s="475">
        <f t="shared" ref="O119:HR119" si="51">N119+O99</f>
        <v>0</v>
      </c>
      <c r="P119" s="475">
        <f t="shared" si="51"/>
        <v>0</v>
      </c>
      <c r="Q119" s="475">
        <f t="shared" si="51"/>
        <v>0</v>
      </c>
      <c r="R119" s="475">
        <f t="shared" si="51"/>
        <v>0</v>
      </c>
      <c r="S119" s="475">
        <f t="shared" si="51"/>
        <v>0</v>
      </c>
      <c r="T119" s="475">
        <f t="shared" si="51"/>
        <v>0</v>
      </c>
      <c r="U119" s="475">
        <f t="shared" si="51"/>
        <v>0</v>
      </c>
      <c r="V119" s="475">
        <f t="shared" si="51"/>
        <v>0</v>
      </c>
      <c r="W119" s="475">
        <f t="shared" si="51"/>
        <v>0</v>
      </c>
      <c r="X119" s="475">
        <f t="shared" si="51"/>
        <v>0</v>
      </c>
      <c r="Y119" s="475">
        <f t="shared" si="51"/>
        <v>0</v>
      </c>
      <c r="Z119" s="475">
        <f t="shared" si="51"/>
        <v>0</v>
      </c>
      <c r="AA119" s="475">
        <f t="shared" si="51"/>
        <v>0</v>
      </c>
      <c r="AB119" s="475">
        <f t="shared" si="51"/>
        <v>0</v>
      </c>
      <c r="AC119" s="475">
        <f t="shared" si="51"/>
        <v>0</v>
      </c>
      <c r="AD119" s="475">
        <f t="shared" si="51"/>
        <v>0</v>
      </c>
      <c r="AE119" s="475">
        <f t="shared" si="51"/>
        <v>0</v>
      </c>
      <c r="AF119" s="475">
        <f t="shared" si="51"/>
        <v>0</v>
      </c>
      <c r="AG119" s="475">
        <f t="shared" si="51"/>
        <v>0</v>
      </c>
      <c r="AH119" s="509">
        <f t="shared" si="51"/>
        <v>9</v>
      </c>
      <c r="AI119" s="475">
        <f t="shared" si="51"/>
        <v>9</v>
      </c>
      <c r="AJ119" s="475">
        <f t="shared" si="51"/>
        <v>10</v>
      </c>
      <c r="AK119" s="475">
        <f t="shared" si="51"/>
        <v>10</v>
      </c>
      <c r="AL119" s="475">
        <f t="shared" si="51"/>
        <v>10</v>
      </c>
      <c r="AM119" s="475">
        <f t="shared" si="51"/>
        <v>13</v>
      </c>
      <c r="AN119" s="475">
        <f t="shared" si="51"/>
        <v>14</v>
      </c>
      <c r="AO119" s="475">
        <f t="shared" si="51"/>
        <v>18</v>
      </c>
      <c r="AP119" s="510">
        <f t="shared" si="51"/>
        <v>30</v>
      </c>
      <c r="AQ119" s="510">
        <f t="shared" si="51"/>
        <v>40</v>
      </c>
      <c r="AR119" s="510">
        <f t="shared" si="51"/>
        <v>49</v>
      </c>
      <c r="AS119" s="510">
        <f t="shared" si="51"/>
        <v>49</v>
      </c>
      <c r="AT119" s="510">
        <f t="shared" si="51"/>
        <v>63</v>
      </c>
      <c r="AU119" s="510">
        <f t="shared" si="51"/>
        <v>66</v>
      </c>
      <c r="AV119" s="510">
        <f t="shared" si="51"/>
        <v>81</v>
      </c>
      <c r="AW119" s="510">
        <f t="shared" si="51"/>
        <v>90</v>
      </c>
      <c r="AX119" s="510">
        <f t="shared" si="51"/>
        <v>104</v>
      </c>
      <c r="AY119" s="510">
        <f t="shared" si="51"/>
        <v>128</v>
      </c>
      <c r="AZ119" s="510">
        <f t="shared" si="51"/>
        <v>150</v>
      </c>
      <c r="BA119" s="510">
        <f t="shared" si="51"/>
        <v>160</v>
      </c>
      <c r="BB119" s="510">
        <f t="shared" si="51"/>
        <v>161</v>
      </c>
      <c r="BC119" s="510">
        <f t="shared" si="51"/>
        <v>173</v>
      </c>
      <c r="BD119" s="510">
        <f t="shared" si="51"/>
        <v>180</v>
      </c>
      <c r="BE119" s="510">
        <f t="shared" si="51"/>
        <v>192</v>
      </c>
      <c r="BF119" s="510">
        <f t="shared" si="51"/>
        <v>199</v>
      </c>
      <c r="BG119" s="510">
        <f t="shared" si="51"/>
        <v>205</v>
      </c>
      <c r="BH119" s="510">
        <f t="shared" si="51"/>
        <v>207</v>
      </c>
      <c r="BI119" s="510">
        <f t="shared" si="51"/>
        <v>207</v>
      </c>
      <c r="BJ119" s="510">
        <f t="shared" si="51"/>
        <v>222</v>
      </c>
      <c r="BK119" s="510">
        <f t="shared" si="51"/>
        <v>226</v>
      </c>
      <c r="BL119" s="510">
        <f t="shared" si="51"/>
        <v>226</v>
      </c>
      <c r="BM119" s="510">
        <f t="shared" si="51"/>
        <v>241</v>
      </c>
      <c r="BN119" s="510">
        <f t="shared" si="51"/>
        <v>243</v>
      </c>
      <c r="BO119" s="510">
        <f t="shared" si="51"/>
        <v>247</v>
      </c>
      <c r="BP119" s="510">
        <f t="shared" si="51"/>
        <v>249</v>
      </c>
      <c r="BQ119" s="510">
        <f t="shared" si="51"/>
        <v>252</v>
      </c>
      <c r="BR119" s="510">
        <f t="shared" si="51"/>
        <v>258</v>
      </c>
      <c r="BS119" s="510">
        <f t="shared" si="51"/>
        <v>264</v>
      </c>
      <c r="BT119" s="510">
        <f t="shared" si="51"/>
        <v>266</v>
      </c>
      <c r="BU119" s="510">
        <f t="shared" si="51"/>
        <v>273</v>
      </c>
      <c r="BV119" s="510">
        <f t="shared" si="51"/>
        <v>278</v>
      </c>
      <c r="BW119" s="510">
        <f t="shared" si="51"/>
        <v>286</v>
      </c>
      <c r="BX119" s="510">
        <f t="shared" si="51"/>
        <v>292</v>
      </c>
      <c r="BY119" s="510">
        <f t="shared" si="51"/>
        <v>301</v>
      </c>
      <c r="BZ119" s="510">
        <f t="shared" si="51"/>
        <v>310</v>
      </c>
      <c r="CA119" s="510">
        <f t="shared" si="51"/>
        <v>313</v>
      </c>
      <c r="CB119" s="510">
        <f t="shared" si="51"/>
        <v>316</v>
      </c>
      <c r="CC119" s="510">
        <f t="shared" si="51"/>
        <v>318</v>
      </c>
      <c r="CD119" s="510">
        <f t="shared" si="51"/>
        <v>319</v>
      </c>
      <c r="CE119" s="510">
        <f t="shared" si="51"/>
        <v>319</v>
      </c>
      <c r="CF119" s="510">
        <f t="shared" si="51"/>
        <v>320</v>
      </c>
      <c r="CG119" s="510">
        <f t="shared" si="51"/>
        <v>322</v>
      </c>
      <c r="CH119" s="510">
        <f t="shared" si="51"/>
        <v>326</v>
      </c>
      <c r="CI119" s="510">
        <f t="shared" si="51"/>
        <v>327</v>
      </c>
      <c r="CJ119" s="510">
        <f t="shared" si="51"/>
        <v>328</v>
      </c>
      <c r="CK119" s="510">
        <f t="shared" si="51"/>
        <v>331</v>
      </c>
      <c r="CL119" s="510">
        <f t="shared" si="51"/>
        <v>331</v>
      </c>
      <c r="CM119" s="510">
        <f t="shared" si="51"/>
        <v>332</v>
      </c>
      <c r="CN119" s="510">
        <f t="shared" si="51"/>
        <v>333</v>
      </c>
      <c r="CO119" s="510">
        <f t="shared" si="51"/>
        <v>334</v>
      </c>
      <c r="CP119" s="510">
        <f t="shared" si="51"/>
        <v>334</v>
      </c>
      <c r="CQ119" s="510">
        <f t="shared" si="51"/>
        <v>334</v>
      </c>
      <c r="CR119" s="510">
        <f t="shared" si="51"/>
        <v>335</v>
      </c>
      <c r="CS119" s="510">
        <f t="shared" si="51"/>
        <v>336</v>
      </c>
      <c r="CT119" s="510">
        <f t="shared" si="51"/>
        <v>337</v>
      </c>
      <c r="CU119" s="510">
        <f t="shared" si="51"/>
        <v>339</v>
      </c>
      <c r="CV119" s="510">
        <f t="shared" si="51"/>
        <v>339</v>
      </c>
      <c r="CW119" s="510">
        <f t="shared" si="51"/>
        <v>339</v>
      </c>
      <c r="CX119" s="510">
        <f t="shared" si="51"/>
        <v>340</v>
      </c>
      <c r="CY119" s="510">
        <f t="shared" si="51"/>
        <v>342</v>
      </c>
      <c r="CZ119" s="510">
        <f t="shared" si="51"/>
        <v>343</v>
      </c>
      <c r="DA119" s="510">
        <f t="shared" si="51"/>
        <v>343</v>
      </c>
      <c r="DB119" s="510">
        <f t="shared" si="51"/>
        <v>345</v>
      </c>
      <c r="DC119" s="510">
        <f t="shared" si="51"/>
        <v>345</v>
      </c>
      <c r="DD119" s="510">
        <f t="shared" si="51"/>
        <v>345</v>
      </c>
      <c r="DE119" s="510">
        <f t="shared" si="51"/>
        <v>345</v>
      </c>
      <c r="DF119" s="510">
        <f t="shared" si="51"/>
        <v>345</v>
      </c>
      <c r="DG119" s="510">
        <f t="shared" si="51"/>
        <v>349</v>
      </c>
      <c r="DH119" s="510">
        <f t="shared" si="51"/>
        <v>350</v>
      </c>
      <c r="DI119" s="510">
        <f t="shared" si="51"/>
        <v>350</v>
      </c>
      <c r="DJ119" s="510">
        <f t="shared" si="51"/>
        <v>352</v>
      </c>
      <c r="DK119" s="510">
        <f t="shared" si="51"/>
        <v>352</v>
      </c>
      <c r="DL119" s="510">
        <f t="shared" si="51"/>
        <v>358</v>
      </c>
      <c r="DM119" s="510">
        <f t="shared" si="51"/>
        <v>363</v>
      </c>
      <c r="DN119" s="510">
        <f t="shared" si="51"/>
        <v>364</v>
      </c>
      <c r="DO119" s="510">
        <f t="shared" si="51"/>
        <v>368</v>
      </c>
      <c r="DP119" s="510">
        <f t="shared" si="51"/>
        <v>378</v>
      </c>
      <c r="DQ119" s="510">
        <f t="shared" si="51"/>
        <v>382</v>
      </c>
      <c r="DR119" s="510">
        <f t="shared" si="51"/>
        <v>393</v>
      </c>
      <c r="DS119" s="510">
        <f t="shared" si="51"/>
        <v>403</v>
      </c>
      <c r="DT119" s="510">
        <f t="shared" si="51"/>
        <v>412</v>
      </c>
      <c r="DU119" s="510">
        <f t="shared" si="51"/>
        <v>413</v>
      </c>
      <c r="DV119" s="510">
        <f t="shared" si="51"/>
        <v>417</v>
      </c>
      <c r="DW119" s="510">
        <f t="shared" si="51"/>
        <v>431</v>
      </c>
      <c r="DX119" s="510">
        <f t="shared" si="51"/>
        <v>440</v>
      </c>
      <c r="DY119" s="510">
        <f t="shared" si="51"/>
        <v>443</v>
      </c>
      <c r="DZ119" s="510">
        <f t="shared" si="51"/>
        <v>449</v>
      </c>
      <c r="EA119" s="510">
        <f t="shared" si="51"/>
        <v>460</v>
      </c>
      <c r="EB119" s="510">
        <f t="shared" si="51"/>
        <v>468</v>
      </c>
      <c r="EC119" s="510">
        <f t="shared" si="51"/>
        <v>480</v>
      </c>
      <c r="ED119" s="510">
        <f t="shared" si="51"/>
        <v>495</v>
      </c>
      <c r="EE119" s="510">
        <f t="shared" si="51"/>
        <v>501</v>
      </c>
      <c r="EF119" s="510">
        <f t="shared" si="51"/>
        <v>515</v>
      </c>
      <c r="EG119" s="510">
        <f t="shared" si="51"/>
        <v>535</v>
      </c>
      <c r="EH119" s="510">
        <f t="shared" si="51"/>
        <v>545</v>
      </c>
      <c r="EI119" s="510">
        <f t="shared" si="51"/>
        <v>566</v>
      </c>
      <c r="EJ119" s="510">
        <f t="shared" si="51"/>
        <v>587</v>
      </c>
      <c r="EK119" s="510">
        <f t="shared" si="51"/>
        <v>606</v>
      </c>
      <c r="EL119" s="510">
        <f t="shared" si="51"/>
        <v>627</v>
      </c>
      <c r="EM119" s="510">
        <f t="shared" si="51"/>
        <v>647</v>
      </c>
      <c r="EN119" s="510">
        <f t="shared" si="51"/>
        <v>673</v>
      </c>
      <c r="EO119" s="510">
        <f t="shared" si="51"/>
        <v>687</v>
      </c>
      <c r="EP119" s="510">
        <f t="shared" si="51"/>
        <v>711</v>
      </c>
      <c r="EQ119" s="510">
        <f t="shared" si="51"/>
        <v>729</v>
      </c>
      <c r="ER119" s="510">
        <f t="shared" si="51"/>
        <v>748</v>
      </c>
      <c r="ES119" s="510">
        <f t="shared" si="51"/>
        <v>763</v>
      </c>
      <c r="ET119" s="510">
        <f t="shared" si="51"/>
        <v>773</v>
      </c>
      <c r="EU119" s="510">
        <f t="shared" si="51"/>
        <v>788</v>
      </c>
      <c r="EV119" s="510">
        <f t="shared" si="51"/>
        <v>799</v>
      </c>
      <c r="EW119" s="510">
        <f t="shared" si="51"/>
        <v>805</v>
      </c>
      <c r="EX119" s="510">
        <f t="shared" si="51"/>
        <v>808</v>
      </c>
      <c r="EY119" s="510">
        <f t="shared" si="51"/>
        <v>819</v>
      </c>
      <c r="EZ119" s="510">
        <f t="shared" si="51"/>
        <v>825</v>
      </c>
      <c r="FA119" s="510">
        <f t="shared" si="51"/>
        <v>828</v>
      </c>
      <c r="FB119" s="510">
        <f t="shared" si="51"/>
        <v>846</v>
      </c>
      <c r="FC119" s="510">
        <f t="shared" si="51"/>
        <v>862</v>
      </c>
      <c r="FD119" s="510">
        <f t="shared" si="51"/>
        <v>865</v>
      </c>
      <c r="FE119" s="510">
        <f t="shared" si="51"/>
        <v>890</v>
      </c>
      <c r="FF119" s="510">
        <f t="shared" si="51"/>
        <v>924</v>
      </c>
      <c r="FG119" s="510">
        <f t="shared" si="51"/>
        <v>947</v>
      </c>
      <c r="FH119" s="510">
        <f t="shared" si="51"/>
        <v>972</v>
      </c>
      <c r="FI119" s="510">
        <f t="shared" si="51"/>
        <v>1001</v>
      </c>
      <c r="FJ119" s="510">
        <f t="shared" si="51"/>
        <v>1056</v>
      </c>
      <c r="FK119" s="510">
        <f t="shared" si="51"/>
        <v>1099</v>
      </c>
      <c r="FL119" s="510">
        <f t="shared" si="51"/>
        <v>1113</v>
      </c>
      <c r="FM119" s="510">
        <f t="shared" si="51"/>
        <v>1129</v>
      </c>
      <c r="FN119" s="510">
        <f t="shared" si="51"/>
        <v>1142</v>
      </c>
      <c r="FO119" s="510">
        <f t="shared" si="51"/>
        <v>1155</v>
      </c>
      <c r="FP119" s="510">
        <f t="shared" si="51"/>
        <v>1184</v>
      </c>
      <c r="FQ119" s="510">
        <f t="shared" si="51"/>
        <v>1211</v>
      </c>
      <c r="FR119" s="510">
        <f t="shared" si="51"/>
        <v>1222</v>
      </c>
      <c r="FS119" s="510">
        <f t="shared" si="51"/>
        <v>1230</v>
      </c>
      <c r="FT119" s="510">
        <f t="shared" si="51"/>
        <v>1251</v>
      </c>
      <c r="FU119" s="510">
        <f t="shared" si="51"/>
        <v>1263</v>
      </c>
      <c r="FV119" s="510">
        <f t="shared" si="51"/>
        <v>1282</v>
      </c>
      <c r="FW119" s="510">
        <f t="shared" si="51"/>
        <v>1304</v>
      </c>
      <c r="FX119" s="510">
        <f t="shared" si="51"/>
        <v>1328</v>
      </c>
      <c r="FY119" s="510">
        <f t="shared" si="51"/>
        <v>1348</v>
      </c>
      <c r="FZ119" s="510">
        <f t="shared" si="51"/>
        <v>1381</v>
      </c>
      <c r="GA119" s="510">
        <f t="shared" si="51"/>
        <v>1427</v>
      </c>
      <c r="GB119" s="510">
        <f t="shared" si="51"/>
        <v>1449</v>
      </c>
      <c r="GC119" s="510">
        <f t="shared" si="51"/>
        <v>1488</v>
      </c>
      <c r="GD119" s="510">
        <f t="shared" si="51"/>
        <v>1591</v>
      </c>
      <c r="GE119" s="510">
        <f t="shared" si="51"/>
        <v>1791</v>
      </c>
      <c r="GF119" s="510">
        <f t="shared" si="51"/>
        <v>1887</v>
      </c>
      <c r="GG119" s="510">
        <f t="shared" si="51"/>
        <v>1938</v>
      </c>
      <c r="GH119" s="510">
        <f t="shared" si="51"/>
        <v>1997</v>
      </c>
      <c r="GI119" s="510">
        <f t="shared" si="51"/>
        <v>2084</v>
      </c>
      <c r="GJ119" s="510">
        <f t="shared" si="51"/>
        <v>2124</v>
      </c>
      <c r="GK119" s="510">
        <f t="shared" si="51"/>
        <v>2141</v>
      </c>
      <c r="GL119" s="510">
        <f t="shared" si="51"/>
        <v>2182</v>
      </c>
      <c r="GM119" s="510">
        <f t="shared" si="51"/>
        <v>2242</v>
      </c>
      <c r="GN119" s="510">
        <f t="shared" si="51"/>
        <v>2279</v>
      </c>
      <c r="GO119" s="510">
        <f t="shared" si="51"/>
        <v>2332</v>
      </c>
      <c r="GP119" s="510">
        <f t="shared" si="51"/>
        <v>2377</v>
      </c>
      <c r="GQ119" s="510">
        <f t="shared" si="51"/>
        <v>2426</v>
      </c>
      <c r="GR119" s="510">
        <f t="shared" si="51"/>
        <v>2456</v>
      </c>
      <c r="GS119" s="510">
        <f t="shared" si="51"/>
        <v>2498</v>
      </c>
      <c r="GT119" s="510">
        <f t="shared" si="51"/>
        <v>2519</v>
      </c>
      <c r="GU119" s="510">
        <f t="shared" si="51"/>
        <v>2546</v>
      </c>
      <c r="GV119" s="510">
        <f t="shared" si="51"/>
        <v>2567</v>
      </c>
      <c r="GW119" s="510">
        <f t="shared" si="51"/>
        <v>2598</v>
      </c>
      <c r="GX119" s="510">
        <f t="shared" si="51"/>
        <v>2623</v>
      </c>
      <c r="GY119" s="510">
        <f t="shared" si="51"/>
        <v>2658</v>
      </c>
      <c r="GZ119" s="510">
        <f t="shared" si="51"/>
        <v>2679</v>
      </c>
      <c r="HA119" s="510">
        <f t="shared" si="51"/>
        <v>2730</v>
      </c>
      <c r="HB119" s="510">
        <f t="shared" si="51"/>
        <v>2761</v>
      </c>
      <c r="HC119" s="510">
        <f t="shared" si="51"/>
        <v>2819</v>
      </c>
      <c r="HD119" s="510">
        <f t="shared" si="51"/>
        <v>2872</v>
      </c>
      <c r="HE119" s="510">
        <f t="shared" si="51"/>
        <v>2915</v>
      </c>
      <c r="HF119" s="510">
        <f t="shared" si="51"/>
        <v>2944</v>
      </c>
      <c r="HG119" s="510">
        <f t="shared" si="51"/>
        <v>2966</v>
      </c>
      <c r="HH119" s="510">
        <f t="shared" si="51"/>
        <v>3027</v>
      </c>
      <c r="HI119" s="510">
        <f t="shared" si="51"/>
        <v>3037</v>
      </c>
      <c r="HJ119" s="510">
        <f t="shared" si="51"/>
        <v>3091</v>
      </c>
      <c r="HK119" s="510">
        <f t="shared" si="51"/>
        <v>3157</v>
      </c>
      <c r="HL119" s="510">
        <f t="shared" si="51"/>
        <v>3213</v>
      </c>
      <c r="HM119" s="510">
        <f t="shared" si="51"/>
        <v>3263</v>
      </c>
      <c r="HN119" s="510">
        <f t="shared" si="51"/>
        <v>3329</v>
      </c>
      <c r="HO119" s="510">
        <f t="shared" si="51"/>
        <v>3423</v>
      </c>
      <c r="HP119" s="510">
        <f t="shared" si="51"/>
        <v>3458</v>
      </c>
      <c r="HQ119" s="510">
        <f t="shared" si="51"/>
        <v>3540</v>
      </c>
      <c r="HR119" s="510">
        <f t="shared" si="51"/>
        <v>3540</v>
      </c>
      <c r="HS119" s="412"/>
      <c r="HT119" s="412"/>
      <c r="HU119" s="412"/>
      <c r="HV119" s="412"/>
      <c r="HW119" s="412"/>
      <c r="HX119" s="412"/>
      <c r="HY119" s="412"/>
      <c r="HZ119" s="412"/>
      <c r="IA119" s="412"/>
      <c r="IB119" s="412"/>
      <c r="IC119" s="412"/>
    </row>
    <row r="120">
      <c r="A120" s="511" t="s">
        <v>89</v>
      </c>
      <c r="B120" s="475">
        <v>0.0</v>
      </c>
      <c r="C120" s="475">
        <v>0.0</v>
      </c>
      <c r="D120" s="475">
        <v>0.0</v>
      </c>
      <c r="E120" s="475">
        <v>0.0</v>
      </c>
      <c r="F120" s="475">
        <v>0.0</v>
      </c>
      <c r="G120" s="475">
        <v>0.0</v>
      </c>
      <c r="H120" s="475">
        <v>0.0</v>
      </c>
      <c r="I120" s="475">
        <v>0.0</v>
      </c>
      <c r="J120" s="475">
        <v>0.0</v>
      </c>
      <c r="K120" s="475">
        <v>0.0</v>
      </c>
      <c r="L120" s="475">
        <v>0.0</v>
      </c>
      <c r="M120" s="475">
        <v>0.0</v>
      </c>
      <c r="N120" s="475">
        <v>0.0</v>
      </c>
      <c r="O120" s="475">
        <f t="shared" ref="O120:HR120" si="52">N120+O100</f>
        <v>0</v>
      </c>
      <c r="P120" s="475">
        <f t="shared" si="52"/>
        <v>0</v>
      </c>
      <c r="Q120" s="475">
        <f t="shared" si="52"/>
        <v>0</v>
      </c>
      <c r="R120" s="475">
        <f t="shared" si="52"/>
        <v>0</v>
      </c>
      <c r="S120" s="475">
        <f t="shared" si="52"/>
        <v>0</v>
      </c>
      <c r="T120" s="475">
        <f t="shared" si="52"/>
        <v>0</v>
      </c>
      <c r="U120" s="475">
        <f t="shared" si="52"/>
        <v>0</v>
      </c>
      <c r="V120" s="475">
        <f t="shared" si="52"/>
        <v>0</v>
      </c>
      <c r="W120" s="475">
        <f t="shared" si="52"/>
        <v>0</v>
      </c>
      <c r="X120" s="475">
        <f t="shared" si="52"/>
        <v>0</v>
      </c>
      <c r="Y120" s="475">
        <f t="shared" si="52"/>
        <v>0</v>
      </c>
      <c r="Z120" s="475">
        <f t="shared" si="52"/>
        <v>0</v>
      </c>
      <c r="AA120" s="475">
        <f t="shared" si="52"/>
        <v>0</v>
      </c>
      <c r="AB120" s="475">
        <f t="shared" si="52"/>
        <v>0</v>
      </c>
      <c r="AC120" s="475">
        <f t="shared" si="52"/>
        <v>0</v>
      </c>
      <c r="AD120" s="475">
        <f t="shared" si="52"/>
        <v>0</v>
      </c>
      <c r="AE120" s="475">
        <f t="shared" si="52"/>
        <v>0</v>
      </c>
      <c r="AF120" s="475">
        <f t="shared" si="52"/>
        <v>0</v>
      </c>
      <c r="AG120" s="475">
        <f t="shared" si="52"/>
        <v>0</v>
      </c>
      <c r="AH120" s="475">
        <f t="shared" si="52"/>
        <v>0</v>
      </c>
      <c r="AI120" s="475">
        <f t="shared" si="52"/>
        <v>0</v>
      </c>
      <c r="AJ120" s="475">
        <f t="shared" si="52"/>
        <v>0</v>
      </c>
      <c r="AK120" s="475">
        <f t="shared" si="52"/>
        <v>5</v>
      </c>
      <c r="AL120" s="475">
        <f t="shared" si="52"/>
        <v>11</v>
      </c>
      <c r="AM120" s="475">
        <f t="shared" si="52"/>
        <v>12</v>
      </c>
      <c r="AN120" s="475">
        <f t="shared" si="52"/>
        <v>16</v>
      </c>
      <c r="AO120" s="475">
        <f t="shared" si="52"/>
        <v>16</v>
      </c>
      <c r="AP120" s="510">
        <f t="shared" si="52"/>
        <v>16</v>
      </c>
      <c r="AQ120" s="510">
        <f t="shared" si="52"/>
        <v>20</v>
      </c>
      <c r="AR120" s="510">
        <f t="shared" si="52"/>
        <v>21</v>
      </c>
      <c r="AS120" s="510">
        <f t="shared" si="52"/>
        <v>21</v>
      </c>
      <c r="AT120" s="510">
        <f t="shared" si="52"/>
        <v>21</v>
      </c>
      <c r="AU120" s="510">
        <f t="shared" si="52"/>
        <v>39</v>
      </c>
      <c r="AV120" s="510">
        <f t="shared" si="52"/>
        <v>39</v>
      </c>
      <c r="AW120" s="510">
        <f t="shared" si="52"/>
        <v>39</v>
      </c>
      <c r="AX120" s="510">
        <f t="shared" si="52"/>
        <v>77</v>
      </c>
      <c r="AY120" s="510">
        <f t="shared" si="52"/>
        <v>88</v>
      </c>
      <c r="AZ120" s="510">
        <f t="shared" si="52"/>
        <v>104</v>
      </c>
      <c r="BA120" s="510">
        <f t="shared" si="52"/>
        <v>120</v>
      </c>
      <c r="BB120" s="510">
        <f t="shared" si="52"/>
        <v>123</v>
      </c>
      <c r="BC120" s="510">
        <f t="shared" si="52"/>
        <v>125</v>
      </c>
      <c r="BD120" s="510">
        <f t="shared" si="52"/>
        <v>131</v>
      </c>
      <c r="BE120" s="510">
        <f t="shared" si="52"/>
        <v>149</v>
      </c>
      <c r="BF120" s="510">
        <f t="shared" si="52"/>
        <v>167</v>
      </c>
      <c r="BG120" s="510">
        <f t="shared" si="52"/>
        <v>191</v>
      </c>
      <c r="BH120" s="510">
        <f t="shared" si="52"/>
        <v>193</v>
      </c>
      <c r="BI120" s="510">
        <f t="shared" si="52"/>
        <v>198</v>
      </c>
      <c r="BJ120" s="510">
        <f t="shared" si="52"/>
        <v>203</v>
      </c>
      <c r="BK120" s="510">
        <f t="shared" si="52"/>
        <v>210</v>
      </c>
      <c r="BL120" s="510">
        <f t="shared" si="52"/>
        <v>220</v>
      </c>
      <c r="BM120" s="510">
        <f t="shared" si="52"/>
        <v>230</v>
      </c>
      <c r="BN120" s="510">
        <f t="shared" si="52"/>
        <v>239</v>
      </c>
      <c r="BO120" s="510">
        <f t="shared" si="52"/>
        <v>239</v>
      </c>
      <c r="BP120" s="510">
        <f t="shared" si="52"/>
        <v>246</v>
      </c>
      <c r="BQ120" s="510">
        <f t="shared" si="52"/>
        <v>251</v>
      </c>
      <c r="BR120" s="510">
        <f t="shared" si="52"/>
        <v>260</v>
      </c>
      <c r="BS120" s="510">
        <f t="shared" si="52"/>
        <v>264</v>
      </c>
      <c r="BT120" s="510">
        <f t="shared" si="52"/>
        <v>282</v>
      </c>
      <c r="BU120" s="510">
        <f t="shared" si="52"/>
        <v>306</v>
      </c>
      <c r="BV120" s="510">
        <f t="shared" si="52"/>
        <v>309</v>
      </c>
      <c r="BW120" s="510">
        <f t="shared" si="52"/>
        <v>340</v>
      </c>
      <c r="BX120" s="510">
        <f t="shared" si="52"/>
        <v>343</v>
      </c>
      <c r="BY120" s="510">
        <f t="shared" si="52"/>
        <v>352</v>
      </c>
      <c r="BZ120" s="510">
        <f t="shared" si="52"/>
        <v>380</v>
      </c>
      <c r="CA120" s="510">
        <f t="shared" si="52"/>
        <v>388</v>
      </c>
      <c r="CB120" s="510">
        <f t="shared" si="52"/>
        <v>397</v>
      </c>
      <c r="CC120" s="510">
        <f t="shared" si="52"/>
        <v>412</v>
      </c>
      <c r="CD120" s="510">
        <f t="shared" si="52"/>
        <v>429</v>
      </c>
      <c r="CE120" s="510">
        <f t="shared" si="52"/>
        <v>430</v>
      </c>
      <c r="CF120" s="510">
        <f t="shared" si="52"/>
        <v>430</v>
      </c>
      <c r="CG120" s="510">
        <f t="shared" si="52"/>
        <v>443</v>
      </c>
      <c r="CH120" s="510">
        <f t="shared" si="52"/>
        <v>449</v>
      </c>
      <c r="CI120" s="510">
        <f t="shared" si="52"/>
        <v>459</v>
      </c>
      <c r="CJ120" s="510">
        <f t="shared" si="52"/>
        <v>460</v>
      </c>
      <c r="CK120" s="510">
        <f t="shared" si="52"/>
        <v>471</v>
      </c>
      <c r="CL120" s="510">
        <f t="shared" si="52"/>
        <v>474</v>
      </c>
      <c r="CM120" s="510">
        <f t="shared" si="52"/>
        <v>478</v>
      </c>
      <c r="CN120" s="510">
        <f t="shared" si="52"/>
        <v>486</v>
      </c>
      <c r="CO120" s="510">
        <f t="shared" si="52"/>
        <v>488</v>
      </c>
      <c r="CP120" s="510">
        <f t="shared" si="52"/>
        <v>494</v>
      </c>
      <c r="CQ120" s="510">
        <f t="shared" si="52"/>
        <v>496</v>
      </c>
      <c r="CR120" s="510">
        <f t="shared" si="52"/>
        <v>500</v>
      </c>
      <c r="CS120" s="510">
        <f t="shared" si="52"/>
        <v>502</v>
      </c>
      <c r="CT120" s="510">
        <f t="shared" si="52"/>
        <v>513</v>
      </c>
      <c r="CU120" s="510">
        <f t="shared" si="52"/>
        <v>513</v>
      </c>
      <c r="CV120" s="510">
        <f t="shared" si="52"/>
        <v>513</v>
      </c>
      <c r="CW120" s="510">
        <f t="shared" si="52"/>
        <v>513</v>
      </c>
      <c r="CX120" s="510">
        <f t="shared" si="52"/>
        <v>513</v>
      </c>
      <c r="CY120" s="510">
        <f t="shared" si="52"/>
        <v>514</v>
      </c>
      <c r="CZ120" s="510">
        <f t="shared" si="52"/>
        <v>515</v>
      </c>
      <c r="DA120" s="510">
        <f t="shared" si="52"/>
        <v>516</v>
      </c>
      <c r="DB120" s="510">
        <f t="shared" si="52"/>
        <v>519</v>
      </c>
      <c r="DC120" s="510">
        <f t="shared" si="52"/>
        <v>527</v>
      </c>
      <c r="DD120" s="510">
        <f t="shared" si="52"/>
        <v>528</v>
      </c>
      <c r="DE120" s="510">
        <f t="shared" si="52"/>
        <v>532</v>
      </c>
      <c r="DF120" s="510">
        <f t="shared" si="52"/>
        <v>533</v>
      </c>
      <c r="DG120" s="510">
        <f t="shared" si="52"/>
        <v>534</v>
      </c>
      <c r="DH120" s="510">
        <f t="shared" si="52"/>
        <v>534</v>
      </c>
      <c r="DI120" s="510">
        <f t="shared" si="52"/>
        <v>534</v>
      </c>
      <c r="DJ120" s="510">
        <f t="shared" si="52"/>
        <v>537</v>
      </c>
      <c r="DK120" s="510">
        <f t="shared" si="52"/>
        <v>537</v>
      </c>
      <c r="DL120" s="510">
        <f t="shared" si="52"/>
        <v>539</v>
      </c>
      <c r="DM120" s="510">
        <f t="shared" si="52"/>
        <v>539</v>
      </c>
      <c r="DN120" s="510">
        <f t="shared" si="52"/>
        <v>539</v>
      </c>
      <c r="DO120" s="510">
        <f t="shared" si="52"/>
        <v>539</v>
      </c>
      <c r="DP120" s="510">
        <f t="shared" si="52"/>
        <v>540</v>
      </c>
      <c r="DQ120" s="510">
        <f t="shared" si="52"/>
        <v>541</v>
      </c>
      <c r="DR120" s="510">
        <f t="shared" si="52"/>
        <v>542</v>
      </c>
      <c r="DS120" s="510">
        <f t="shared" si="52"/>
        <v>543</v>
      </c>
      <c r="DT120" s="510">
        <f t="shared" si="52"/>
        <v>545</v>
      </c>
      <c r="DU120" s="510">
        <f t="shared" si="52"/>
        <v>545</v>
      </c>
      <c r="DV120" s="510">
        <f t="shared" si="52"/>
        <v>547</v>
      </c>
      <c r="DW120" s="510">
        <f t="shared" si="52"/>
        <v>549</v>
      </c>
      <c r="DX120" s="510">
        <f t="shared" si="52"/>
        <v>553</v>
      </c>
      <c r="DY120" s="510">
        <f t="shared" si="52"/>
        <v>553</v>
      </c>
      <c r="DZ120" s="510">
        <f t="shared" si="52"/>
        <v>557</v>
      </c>
      <c r="EA120" s="510">
        <f t="shared" si="52"/>
        <v>565</v>
      </c>
      <c r="EB120" s="510">
        <f t="shared" si="52"/>
        <v>565</v>
      </c>
      <c r="EC120" s="510">
        <f t="shared" si="52"/>
        <v>565</v>
      </c>
      <c r="ED120" s="510">
        <f t="shared" si="52"/>
        <v>567</v>
      </c>
      <c r="EE120" s="510">
        <f t="shared" si="52"/>
        <v>569</v>
      </c>
      <c r="EF120" s="510">
        <f t="shared" si="52"/>
        <v>575</v>
      </c>
      <c r="EG120" s="510">
        <f t="shared" si="52"/>
        <v>581</v>
      </c>
      <c r="EH120" s="510">
        <f t="shared" si="52"/>
        <v>584</v>
      </c>
      <c r="EI120" s="510">
        <f t="shared" si="52"/>
        <v>584</v>
      </c>
      <c r="EJ120" s="510">
        <f t="shared" si="52"/>
        <v>586</v>
      </c>
      <c r="EK120" s="510">
        <f t="shared" si="52"/>
        <v>592</v>
      </c>
      <c r="EL120" s="510">
        <f t="shared" si="52"/>
        <v>595</v>
      </c>
      <c r="EM120" s="510">
        <f t="shared" si="52"/>
        <v>603</v>
      </c>
      <c r="EN120" s="510">
        <f t="shared" si="52"/>
        <v>607</v>
      </c>
      <c r="EO120" s="510">
        <f t="shared" si="52"/>
        <v>607</v>
      </c>
      <c r="EP120" s="510">
        <f t="shared" si="52"/>
        <v>607</v>
      </c>
      <c r="EQ120" s="510">
        <f t="shared" si="52"/>
        <v>608</v>
      </c>
      <c r="ER120" s="510">
        <f t="shared" si="52"/>
        <v>619</v>
      </c>
      <c r="ES120" s="510">
        <f t="shared" si="52"/>
        <v>623</v>
      </c>
      <c r="ET120" s="510">
        <f t="shared" si="52"/>
        <v>630</v>
      </c>
      <c r="EU120" s="510">
        <f t="shared" si="52"/>
        <v>631</v>
      </c>
      <c r="EV120" s="510">
        <f t="shared" si="52"/>
        <v>633</v>
      </c>
      <c r="EW120" s="510">
        <f t="shared" si="52"/>
        <v>633</v>
      </c>
      <c r="EX120" s="510">
        <f t="shared" si="52"/>
        <v>633</v>
      </c>
      <c r="EY120" s="510">
        <f t="shared" si="52"/>
        <v>637</v>
      </c>
      <c r="EZ120" s="510">
        <f t="shared" si="52"/>
        <v>638</v>
      </c>
      <c r="FA120" s="510">
        <f t="shared" si="52"/>
        <v>643</v>
      </c>
      <c r="FB120" s="510">
        <f t="shared" si="52"/>
        <v>648</v>
      </c>
      <c r="FC120" s="510">
        <f t="shared" si="52"/>
        <v>648</v>
      </c>
      <c r="FD120" s="510">
        <f t="shared" si="52"/>
        <v>650</v>
      </c>
      <c r="FE120" s="510">
        <f t="shared" si="52"/>
        <v>650</v>
      </c>
      <c r="FF120" s="510">
        <f t="shared" si="52"/>
        <v>651</v>
      </c>
      <c r="FG120" s="510">
        <f t="shared" si="52"/>
        <v>656</v>
      </c>
      <c r="FH120" s="510">
        <f t="shared" si="52"/>
        <v>660</v>
      </c>
      <c r="FI120" s="510">
        <f t="shared" si="52"/>
        <v>671</v>
      </c>
      <c r="FJ120" s="510">
        <f t="shared" si="52"/>
        <v>676</v>
      </c>
      <c r="FK120" s="510">
        <f t="shared" si="52"/>
        <v>679</v>
      </c>
      <c r="FL120" s="510">
        <f t="shared" si="52"/>
        <v>679</v>
      </c>
      <c r="FM120" s="510">
        <f t="shared" si="52"/>
        <v>683</v>
      </c>
      <c r="FN120" s="510">
        <f t="shared" si="52"/>
        <v>685</v>
      </c>
      <c r="FO120" s="510">
        <f t="shared" si="52"/>
        <v>692</v>
      </c>
      <c r="FP120" s="510">
        <f t="shared" si="52"/>
        <v>701</v>
      </c>
      <c r="FQ120" s="510">
        <f t="shared" si="52"/>
        <v>714</v>
      </c>
      <c r="FR120" s="510">
        <f t="shared" si="52"/>
        <v>716</v>
      </c>
      <c r="FS120" s="510">
        <f t="shared" si="52"/>
        <v>717</v>
      </c>
      <c r="FT120" s="510">
        <f t="shared" si="52"/>
        <v>727</v>
      </c>
      <c r="FU120" s="510">
        <f t="shared" si="52"/>
        <v>731</v>
      </c>
      <c r="FV120" s="510">
        <f t="shared" si="52"/>
        <v>754</v>
      </c>
      <c r="FW120" s="510">
        <f t="shared" si="52"/>
        <v>763</v>
      </c>
      <c r="FX120" s="510">
        <f t="shared" si="52"/>
        <v>765</v>
      </c>
      <c r="FY120" s="510">
        <f t="shared" si="52"/>
        <v>768</v>
      </c>
      <c r="FZ120" s="510">
        <f t="shared" si="52"/>
        <v>768</v>
      </c>
      <c r="GA120" s="510">
        <f t="shared" si="52"/>
        <v>771</v>
      </c>
      <c r="GB120" s="510">
        <f t="shared" si="52"/>
        <v>778</v>
      </c>
      <c r="GC120" s="510">
        <f t="shared" si="52"/>
        <v>785</v>
      </c>
      <c r="GD120" s="510">
        <f t="shared" si="52"/>
        <v>791</v>
      </c>
      <c r="GE120" s="510">
        <f t="shared" si="52"/>
        <v>853</v>
      </c>
      <c r="GF120" s="510">
        <f t="shared" si="52"/>
        <v>868</v>
      </c>
      <c r="GG120" s="510">
        <f t="shared" si="52"/>
        <v>910</v>
      </c>
      <c r="GH120" s="510">
        <f t="shared" si="52"/>
        <v>929</v>
      </c>
      <c r="GI120" s="510">
        <f t="shared" si="52"/>
        <v>941</v>
      </c>
      <c r="GJ120" s="510">
        <f t="shared" si="52"/>
        <v>965</v>
      </c>
      <c r="GK120" s="510">
        <f t="shared" si="52"/>
        <v>985</v>
      </c>
      <c r="GL120" s="510">
        <f t="shared" si="52"/>
        <v>998</v>
      </c>
      <c r="GM120" s="510">
        <f t="shared" si="52"/>
        <v>1005</v>
      </c>
      <c r="GN120" s="510">
        <f t="shared" si="52"/>
        <v>1009</v>
      </c>
      <c r="GO120" s="510">
        <f t="shared" si="52"/>
        <v>1040</v>
      </c>
      <c r="GP120" s="510">
        <f t="shared" si="52"/>
        <v>1049</v>
      </c>
      <c r="GQ120" s="510">
        <f t="shared" si="52"/>
        <v>1056</v>
      </c>
      <c r="GR120" s="510">
        <f t="shared" si="52"/>
        <v>1089</v>
      </c>
      <c r="GS120" s="510">
        <f t="shared" si="52"/>
        <v>1097</v>
      </c>
      <c r="GT120" s="510">
        <f t="shared" si="52"/>
        <v>1102</v>
      </c>
      <c r="GU120" s="510">
        <f t="shared" si="52"/>
        <v>1102</v>
      </c>
      <c r="GV120" s="510">
        <f t="shared" si="52"/>
        <v>1111</v>
      </c>
      <c r="GW120" s="510">
        <f t="shared" si="52"/>
        <v>1139</v>
      </c>
      <c r="GX120" s="510">
        <f t="shared" si="52"/>
        <v>1142</v>
      </c>
      <c r="GY120" s="510">
        <f t="shared" si="52"/>
        <v>1169</v>
      </c>
      <c r="GZ120" s="510">
        <f t="shared" si="52"/>
        <v>1179</v>
      </c>
      <c r="HA120" s="510">
        <f t="shared" si="52"/>
        <v>1189</v>
      </c>
      <c r="HB120" s="510">
        <f t="shared" si="52"/>
        <v>1197</v>
      </c>
      <c r="HC120" s="510">
        <f t="shared" si="52"/>
        <v>1201</v>
      </c>
      <c r="HD120" s="510">
        <f t="shared" si="52"/>
        <v>1220</v>
      </c>
      <c r="HE120" s="510">
        <f t="shared" si="52"/>
        <v>1260</v>
      </c>
      <c r="HF120" s="510">
        <f t="shared" si="52"/>
        <v>1282</v>
      </c>
      <c r="HG120" s="510">
        <f t="shared" si="52"/>
        <v>1288</v>
      </c>
      <c r="HH120" s="510">
        <f t="shared" si="52"/>
        <v>1304</v>
      </c>
      <c r="HI120" s="510">
        <f t="shared" si="52"/>
        <v>1312</v>
      </c>
      <c r="HJ120" s="510">
        <f t="shared" si="52"/>
        <v>1363</v>
      </c>
      <c r="HK120" s="510">
        <f t="shared" si="52"/>
        <v>1401</v>
      </c>
      <c r="HL120" s="510">
        <f t="shared" si="52"/>
        <v>1452</v>
      </c>
      <c r="HM120" s="510">
        <f t="shared" si="52"/>
        <v>1475</v>
      </c>
      <c r="HN120" s="510">
        <f t="shared" si="52"/>
        <v>1514</v>
      </c>
      <c r="HO120" s="510">
        <f t="shared" si="52"/>
        <v>1529</v>
      </c>
      <c r="HP120" s="510">
        <f t="shared" si="52"/>
        <v>1535</v>
      </c>
      <c r="HQ120" s="510">
        <f t="shared" si="52"/>
        <v>1583</v>
      </c>
      <c r="HR120" s="510">
        <f t="shared" si="52"/>
        <v>1583</v>
      </c>
      <c r="HS120" s="412"/>
      <c r="HT120" s="412"/>
      <c r="HU120" s="412"/>
      <c r="HV120" s="412"/>
      <c r="HW120" s="412"/>
      <c r="HX120" s="412"/>
      <c r="HY120" s="412"/>
      <c r="HZ120" s="412"/>
      <c r="IA120" s="412"/>
      <c r="IB120" s="412"/>
      <c r="IC120" s="412"/>
    </row>
    <row r="121">
      <c r="A121" s="504" t="s">
        <v>90</v>
      </c>
      <c r="B121" s="475">
        <v>0.0</v>
      </c>
      <c r="C121" s="475">
        <v>0.0</v>
      </c>
      <c r="D121" s="475">
        <v>0.0</v>
      </c>
      <c r="E121" s="475">
        <v>0.0</v>
      </c>
      <c r="F121" s="475">
        <v>0.0</v>
      </c>
      <c r="G121" s="475">
        <v>0.0</v>
      </c>
      <c r="H121" s="475">
        <v>0.0</v>
      </c>
      <c r="I121" s="475">
        <v>0.0</v>
      </c>
      <c r="J121" s="475">
        <v>0.0</v>
      </c>
      <c r="K121" s="475">
        <v>0.0</v>
      </c>
      <c r="L121" s="475">
        <v>0.0</v>
      </c>
      <c r="M121" s="475">
        <v>0.0</v>
      </c>
      <c r="N121" s="475">
        <v>0.0</v>
      </c>
      <c r="O121" s="475">
        <f t="shared" ref="O121:HR121" si="53">N121+O101</f>
        <v>0</v>
      </c>
      <c r="P121" s="475">
        <f t="shared" si="53"/>
        <v>0</v>
      </c>
      <c r="Q121" s="475">
        <f t="shared" si="53"/>
        <v>0</v>
      </c>
      <c r="R121" s="475">
        <f t="shared" si="53"/>
        <v>0</v>
      </c>
      <c r="S121" s="475">
        <f t="shared" si="53"/>
        <v>0</v>
      </c>
      <c r="T121" s="475">
        <f t="shared" si="53"/>
        <v>0</v>
      </c>
      <c r="U121" s="475">
        <f t="shared" si="53"/>
        <v>0</v>
      </c>
      <c r="V121" s="475">
        <f t="shared" si="53"/>
        <v>0</v>
      </c>
      <c r="W121" s="475">
        <f t="shared" si="53"/>
        <v>0</v>
      </c>
      <c r="X121" s="475">
        <f t="shared" si="53"/>
        <v>0</v>
      </c>
      <c r="Y121" s="475">
        <f t="shared" si="53"/>
        <v>0</v>
      </c>
      <c r="Z121" s="509">
        <f t="shared" si="53"/>
        <v>8</v>
      </c>
      <c r="AA121" s="475">
        <f t="shared" si="53"/>
        <v>13</v>
      </c>
      <c r="AB121" s="475">
        <f t="shared" si="53"/>
        <v>14</v>
      </c>
      <c r="AC121" s="475">
        <f t="shared" si="53"/>
        <v>14</v>
      </c>
      <c r="AD121" s="475">
        <f t="shared" si="53"/>
        <v>22</v>
      </c>
      <c r="AE121" s="475">
        <f t="shared" si="53"/>
        <v>22</v>
      </c>
      <c r="AF121" s="475">
        <f t="shared" si="53"/>
        <v>22</v>
      </c>
      <c r="AG121" s="475">
        <f t="shared" si="53"/>
        <v>23</v>
      </c>
      <c r="AH121" s="475">
        <f t="shared" si="53"/>
        <v>26</v>
      </c>
      <c r="AI121" s="475">
        <f t="shared" si="53"/>
        <v>37</v>
      </c>
      <c r="AJ121" s="475">
        <f t="shared" si="53"/>
        <v>45</v>
      </c>
      <c r="AK121" s="475">
        <f t="shared" si="53"/>
        <v>49</v>
      </c>
      <c r="AL121" s="475">
        <f t="shared" si="53"/>
        <v>53</v>
      </c>
      <c r="AM121" s="475">
        <f t="shared" si="53"/>
        <v>61</v>
      </c>
      <c r="AN121" s="475">
        <f t="shared" si="53"/>
        <v>71</v>
      </c>
      <c r="AO121" s="475">
        <f t="shared" si="53"/>
        <v>76</v>
      </c>
      <c r="AP121" s="510">
        <f t="shared" si="53"/>
        <v>78</v>
      </c>
      <c r="AQ121" s="510">
        <f t="shared" si="53"/>
        <v>82</v>
      </c>
      <c r="AR121" s="510">
        <f t="shared" si="53"/>
        <v>86</v>
      </c>
      <c r="AS121" s="510">
        <f t="shared" si="53"/>
        <v>92</v>
      </c>
      <c r="AT121" s="510">
        <f t="shared" si="53"/>
        <v>97</v>
      </c>
      <c r="AU121" s="510">
        <f t="shared" si="53"/>
        <v>98</v>
      </c>
      <c r="AV121" s="510">
        <f t="shared" si="53"/>
        <v>103</v>
      </c>
      <c r="AW121" s="510">
        <f t="shared" si="53"/>
        <v>113</v>
      </c>
      <c r="AX121" s="510">
        <f t="shared" si="53"/>
        <v>119</v>
      </c>
      <c r="AY121" s="510">
        <f t="shared" si="53"/>
        <v>123</v>
      </c>
      <c r="AZ121" s="510">
        <f t="shared" si="53"/>
        <v>130</v>
      </c>
      <c r="BA121" s="510">
        <f t="shared" si="53"/>
        <v>139</v>
      </c>
      <c r="BB121" s="510">
        <f t="shared" si="53"/>
        <v>142</v>
      </c>
      <c r="BC121" s="510">
        <f t="shared" si="53"/>
        <v>147</v>
      </c>
      <c r="BD121" s="510">
        <f t="shared" si="53"/>
        <v>148</v>
      </c>
      <c r="BE121" s="510">
        <f t="shared" si="53"/>
        <v>162</v>
      </c>
      <c r="BF121" s="510">
        <f t="shared" si="53"/>
        <v>167</v>
      </c>
      <c r="BG121" s="510">
        <f t="shared" si="53"/>
        <v>179</v>
      </c>
      <c r="BH121" s="510">
        <f t="shared" si="53"/>
        <v>193</v>
      </c>
      <c r="BI121" s="510">
        <f t="shared" si="53"/>
        <v>196</v>
      </c>
      <c r="BJ121" s="510">
        <f t="shared" si="53"/>
        <v>196</v>
      </c>
      <c r="BK121" s="510">
        <f t="shared" si="53"/>
        <v>210</v>
      </c>
      <c r="BL121" s="510">
        <f t="shared" si="53"/>
        <v>218</v>
      </c>
      <c r="BM121" s="510">
        <f t="shared" si="53"/>
        <v>220</v>
      </c>
      <c r="BN121" s="510">
        <f t="shared" si="53"/>
        <v>233</v>
      </c>
      <c r="BO121" s="510">
        <f t="shared" si="53"/>
        <v>245</v>
      </c>
      <c r="BP121" s="510">
        <f t="shared" si="53"/>
        <v>247</v>
      </c>
      <c r="BQ121" s="510">
        <f t="shared" si="53"/>
        <v>253</v>
      </c>
      <c r="BR121" s="510">
        <f t="shared" si="53"/>
        <v>262</v>
      </c>
      <c r="BS121" s="510">
        <f t="shared" si="53"/>
        <v>267</v>
      </c>
      <c r="BT121" s="510">
        <f t="shared" si="53"/>
        <v>272</v>
      </c>
      <c r="BU121" s="510">
        <f t="shared" si="53"/>
        <v>274</v>
      </c>
      <c r="BV121" s="510">
        <f t="shared" si="53"/>
        <v>278</v>
      </c>
      <c r="BW121" s="510">
        <f t="shared" si="53"/>
        <v>279</v>
      </c>
      <c r="BX121" s="510">
        <f t="shared" si="53"/>
        <v>281</v>
      </c>
      <c r="BY121" s="510">
        <f t="shared" si="53"/>
        <v>287</v>
      </c>
      <c r="BZ121" s="510">
        <f t="shared" si="53"/>
        <v>291</v>
      </c>
      <c r="CA121" s="510">
        <f t="shared" si="53"/>
        <v>297</v>
      </c>
      <c r="CB121" s="510">
        <f t="shared" si="53"/>
        <v>300</v>
      </c>
      <c r="CC121" s="510">
        <f t="shared" si="53"/>
        <v>307</v>
      </c>
      <c r="CD121" s="510">
        <f t="shared" si="53"/>
        <v>308</v>
      </c>
      <c r="CE121" s="510">
        <f t="shared" si="53"/>
        <v>308</v>
      </c>
      <c r="CF121" s="510">
        <f t="shared" si="53"/>
        <v>320</v>
      </c>
      <c r="CG121" s="510">
        <f t="shared" si="53"/>
        <v>323</v>
      </c>
      <c r="CH121" s="510">
        <f t="shared" si="53"/>
        <v>324</v>
      </c>
      <c r="CI121" s="510">
        <f t="shared" si="53"/>
        <v>326</v>
      </c>
      <c r="CJ121" s="510">
        <f t="shared" si="53"/>
        <v>329</v>
      </c>
      <c r="CK121" s="510">
        <f t="shared" si="53"/>
        <v>331</v>
      </c>
      <c r="CL121" s="510">
        <f t="shared" si="53"/>
        <v>335</v>
      </c>
      <c r="CM121" s="510">
        <f t="shared" si="53"/>
        <v>344</v>
      </c>
      <c r="CN121" s="510">
        <f t="shared" si="53"/>
        <v>355</v>
      </c>
      <c r="CO121" s="510">
        <f t="shared" si="53"/>
        <v>384</v>
      </c>
      <c r="CP121" s="510">
        <f t="shared" si="53"/>
        <v>398</v>
      </c>
      <c r="CQ121" s="510">
        <f t="shared" si="53"/>
        <v>410</v>
      </c>
      <c r="CR121" s="510">
        <f t="shared" si="53"/>
        <v>414</v>
      </c>
      <c r="CS121" s="510">
        <f t="shared" si="53"/>
        <v>417</v>
      </c>
      <c r="CT121" s="510">
        <f t="shared" si="53"/>
        <v>424</v>
      </c>
      <c r="CU121" s="510">
        <f t="shared" si="53"/>
        <v>432</v>
      </c>
      <c r="CV121" s="510">
        <f t="shared" si="53"/>
        <v>443</v>
      </c>
      <c r="CW121" s="510">
        <f t="shared" si="53"/>
        <v>448</v>
      </c>
      <c r="CX121" s="510">
        <f t="shared" si="53"/>
        <v>449</v>
      </c>
      <c r="CY121" s="510">
        <f t="shared" si="53"/>
        <v>453</v>
      </c>
      <c r="CZ121" s="510">
        <f t="shared" si="53"/>
        <v>453</v>
      </c>
      <c r="DA121" s="510">
        <f t="shared" si="53"/>
        <v>461</v>
      </c>
      <c r="DB121" s="510">
        <f t="shared" si="53"/>
        <v>461</v>
      </c>
      <c r="DC121" s="510">
        <f t="shared" si="53"/>
        <v>464</v>
      </c>
      <c r="DD121" s="510">
        <f t="shared" si="53"/>
        <v>466</v>
      </c>
      <c r="DE121" s="510">
        <f t="shared" si="53"/>
        <v>472</v>
      </c>
      <c r="DF121" s="510">
        <f t="shared" si="53"/>
        <v>474</v>
      </c>
      <c r="DG121" s="510">
        <f t="shared" si="53"/>
        <v>475</v>
      </c>
      <c r="DH121" s="510">
        <f t="shared" si="53"/>
        <v>481</v>
      </c>
      <c r="DI121" s="510">
        <f t="shared" si="53"/>
        <v>483</v>
      </c>
      <c r="DJ121" s="510">
        <f t="shared" si="53"/>
        <v>483</v>
      </c>
      <c r="DK121" s="510">
        <f t="shared" si="53"/>
        <v>483</v>
      </c>
      <c r="DL121" s="510">
        <f t="shared" si="53"/>
        <v>487</v>
      </c>
      <c r="DM121" s="510">
        <f t="shared" si="53"/>
        <v>491</v>
      </c>
      <c r="DN121" s="510">
        <f t="shared" si="53"/>
        <v>496</v>
      </c>
      <c r="DO121" s="510">
        <f t="shared" si="53"/>
        <v>505</v>
      </c>
      <c r="DP121" s="510">
        <f t="shared" si="53"/>
        <v>507</v>
      </c>
      <c r="DQ121" s="510">
        <f t="shared" si="53"/>
        <v>511</v>
      </c>
      <c r="DR121" s="510">
        <f t="shared" si="53"/>
        <v>521</v>
      </c>
      <c r="DS121" s="510">
        <f t="shared" si="53"/>
        <v>524</v>
      </c>
      <c r="DT121" s="510">
        <f t="shared" si="53"/>
        <v>528</v>
      </c>
      <c r="DU121" s="510">
        <f t="shared" si="53"/>
        <v>531</v>
      </c>
      <c r="DV121" s="510">
        <f t="shared" si="53"/>
        <v>533</v>
      </c>
      <c r="DW121" s="510">
        <f t="shared" si="53"/>
        <v>542</v>
      </c>
      <c r="DX121" s="510">
        <f t="shared" si="53"/>
        <v>547</v>
      </c>
      <c r="DY121" s="510">
        <f t="shared" si="53"/>
        <v>556</v>
      </c>
      <c r="DZ121" s="510">
        <f t="shared" si="53"/>
        <v>569</v>
      </c>
      <c r="EA121" s="510">
        <f t="shared" si="53"/>
        <v>572</v>
      </c>
      <c r="EB121" s="510">
        <f t="shared" si="53"/>
        <v>582</v>
      </c>
      <c r="EC121" s="510">
        <f t="shared" si="53"/>
        <v>592</v>
      </c>
      <c r="ED121" s="510">
        <f t="shared" si="53"/>
        <v>596</v>
      </c>
      <c r="EE121" s="510">
        <f t="shared" si="53"/>
        <v>597</v>
      </c>
      <c r="EF121" s="510">
        <f t="shared" si="53"/>
        <v>602</v>
      </c>
      <c r="EG121" s="510">
        <f t="shared" si="53"/>
        <v>605</v>
      </c>
      <c r="EH121" s="510">
        <f t="shared" si="53"/>
        <v>612</v>
      </c>
      <c r="EI121" s="510">
        <f t="shared" si="53"/>
        <v>616</v>
      </c>
      <c r="EJ121" s="510">
        <f t="shared" si="53"/>
        <v>621</v>
      </c>
      <c r="EK121" s="510">
        <f t="shared" si="53"/>
        <v>626</v>
      </c>
      <c r="EL121" s="510">
        <f t="shared" si="53"/>
        <v>634</v>
      </c>
      <c r="EM121" s="510">
        <f t="shared" si="53"/>
        <v>648</v>
      </c>
      <c r="EN121" s="510">
        <f t="shared" si="53"/>
        <v>655</v>
      </c>
      <c r="EO121" s="510">
        <f t="shared" si="53"/>
        <v>666</v>
      </c>
      <c r="EP121" s="510">
        <f t="shared" si="53"/>
        <v>673</v>
      </c>
      <c r="EQ121" s="510">
        <f t="shared" si="53"/>
        <v>687</v>
      </c>
      <c r="ER121" s="510">
        <f t="shared" si="53"/>
        <v>691</v>
      </c>
      <c r="ES121" s="510">
        <f t="shared" si="53"/>
        <v>696</v>
      </c>
      <c r="ET121" s="510">
        <f t="shared" si="53"/>
        <v>705</v>
      </c>
      <c r="EU121" s="510">
        <f t="shared" si="53"/>
        <v>722</v>
      </c>
      <c r="EV121" s="510">
        <f t="shared" si="53"/>
        <v>724</v>
      </c>
      <c r="EW121" s="510">
        <f t="shared" si="53"/>
        <v>725</v>
      </c>
      <c r="EX121" s="510">
        <f t="shared" si="53"/>
        <v>732</v>
      </c>
      <c r="EY121" s="510">
        <f t="shared" si="53"/>
        <v>733</v>
      </c>
      <c r="EZ121" s="510">
        <f t="shared" si="53"/>
        <v>735</v>
      </c>
      <c r="FA121" s="510">
        <f t="shared" si="53"/>
        <v>742</v>
      </c>
      <c r="FB121" s="510">
        <f t="shared" si="53"/>
        <v>747</v>
      </c>
      <c r="FC121" s="510">
        <f t="shared" si="53"/>
        <v>747</v>
      </c>
      <c r="FD121" s="510">
        <f t="shared" si="53"/>
        <v>789</v>
      </c>
      <c r="FE121" s="510">
        <f t="shared" si="53"/>
        <v>794</v>
      </c>
      <c r="FF121" s="510">
        <f t="shared" si="53"/>
        <v>798</v>
      </c>
      <c r="FG121" s="510">
        <f t="shared" si="53"/>
        <v>801</v>
      </c>
      <c r="FH121" s="510">
        <f t="shared" si="53"/>
        <v>810</v>
      </c>
      <c r="FI121" s="510">
        <f t="shared" si="53"/>
        <v>849</v>
      </c>
      <c r="FJ121" s="510">
        <f t="shared" si="53"/>
        <v>856</v>
      </c>
      <c r="FK121" s="510">
        <f t="shared" si="53"/>
        <v>871</v>
      </c>
      <c r="FL121" s="510">
        <f t="shared" si="53"/>
        <v>871</v>
      </c>
      <c r="FM121" s="510">
        <f t="shared" si="53"/>
        <v>889</v>
      </c>
      <c r="FN121" s="510">
        <f t="shared" si="53"/>
        <v>889</v>
      </c>
      <c r="FO121" s="510">
        <f t="shared" si="53"/>
        <v>898</v>
      </c>
      <c r="FP121" s="510">
        <f t="shared" si="53"/>
        <v>927</v>
      </c>
      <c r="FQ121" s="510">
        <f t="shared" si="53"/>
        <v>940</v>
      </c>
      <c r="FR121" s="510">
        <f t="shared" si="53"/>
        <v>946</v>
      </c>
      <c r="FS121" s="510">
        <f t="shared" si="53"/>
        <v>954</v>
      </c>
      <c r="FT121" s="510">
        <f t="shared" si="53"/>
        <v>980</v>
      </c>
      <c r="FU121" s="510">
        <f t="shared" si="53"/>
        <v>980</v>
      </c>
      <c r="FV121" s="510">
        <f t="shared" si="53"/>
        <v>1009</v>
      </c>
      <c r="FW121" s="510">
        <f t="shared" si="53"/>
        <v>1045</v>
      </c>
      <c r="FX121" s="510">
        <f t="shared" si="53"/>
        <v>1065</v>
      </c>
      <c r="FY121" s="510">
        <f t="shared" si="53"/>
        <v>1082</v>
      </c>
      <c r="FZ121" s="510">
        <f t="shared" si="53"/>
        <v>1090</v>
      </c>
      <c r="GA121" s="510">
        <f t="shared" si="53"/>
        <v>1105</v>
      </c>
      <c r="GB121" s="510">
        <f t="shared" si="53"/>
        <v>1134</v>
      </c>
      <c r="GC121" s="510">
        <f t="shared" si="53"/>
        <v>1143</v>
      </c>
      <c r="GD121" s="510">
        <f t="shared" si="53"/>
        <v>1175</v>
      </c>
      <c r="GE121" s="510">
        <f t="shared" si="53"/>
        <v>1314</v>
      </c>
      <c r="GF121" s="510">
        <f t="shared" si="53"/>
        <v>1346</v>
      </c>
      <c r="GG121" s="510">
        <f t="shared" si="53"/>
        <v>1361</v>
      </c>
      <c r="GH121" s="510">
        <f t="shared" si="53"/>
        <v>1379</v>
      </c>
      <c r="GI121" s="510">
        <f t="shared" si="53"/>
        <v>1405</v>
      </c>
      <c r="GJ121" s="510">
        <f t="shared" si="53"/>
        <v>1444</v>
      </c>
      <c r="GK121" s="510">
        <f t="shared" si="53"/>
        <v>1460</v>
      </c>
      <c r="GL121" s="510">
        <f t="shared" si="53"/>
        <v>1499</v>
      </c>
      <c r="GM121" s="510">
        <f t="shared" si="53"/>
        <v>1512</v>
      </c>
      <c r="GN121" s="510">
        <f t="shared" si="53"/>
        <v>1539</v>
      </c>
      <c r="GO121" s="510">
        <f t="shared" si="53"/>
        <v>1571</v>
      </c>
      <c r="GP121" s="510">
        <f t="shared" si="53"/>
        <v>1589</v>
      </c>
      <c r="GQ121" s="510">
        <f t="shared" si="53"/>
        <v>1617</v>
      </c>
      <c r="GR121" s="510">
        <f t="shared" si="53"/>
        <v>1639</v>
      </c>
      <c r="GS121" s="510">
        <f t="shared" si="53"/>
        <v>1655</v>
      </c>
      <c r="GT121" s="510">
        <f t="shared" si="53"/>
        <v>1665</v>
      </c>
      <c r="GU121" s="510">
        <f t="shared" si="53"/>
        <v>1669</v>
      </c>
      <c r="GV121" s="510">
        <f t="shared" si="53"/>
        <v>1681</v>
      </c>
      <c r="GW121" s="510">
        <f t="shared" si="53"/>
        <v>1734</v>
      </c>
      <c r="GX121" s="510">
        <f t="shared" si="53"/>
        <v>1745</v>
      </c>
      <c r="GY121" s="510">
        <f t="shared" si="53"/>
        <v>1771</v>
      </c>
      <c r="GZ121" s="510">
        <f t="shared" si="53"/>
        <v>1799</v>
      </c>
      <c r="HA121" s="510">
        <f t="shared" si="53"/>
        <v>1838</v>
      </c>
      <c r="HB121" s="510">
        <f t="shared" si="53"/>
        <v>1844</v>
      </c>
      <c r="HC121" s="510">
        <f t="shared" si="53"/>
        <v>1915</v>
      </c>
      <c r="HD121" s="510">
        <f t="shared" si="53"/>
        <v>1948</v>
      </c>
      <c r="HE121" s="510">
        <f t="shared" si="53"/>
        <v>1993</v>
      </c>
      <c r="HF121" s="510">
        <f t="shared" si="53"/>
        <v>2046</v>
      </c>
      <c r="HG121" s="510">
        <f t="shared" si="53"/>
        <v>2107</v>
      </c>
      <c r="HH121" s="510">
        <f t="shared" si="53"/>
        <v>2151</v>
      </c>
      <c r="HI121" s="510">
        <f t="shared" si="53"/>
        <v>2173</v>
      </c>
      <c r="HJ121" s="510">
        <f t="shared" si="53"/>
        <v>2221</v>
      </c>
      <c r="HK121" s="510">
        <f t="shared" si="53"/>
        <v>2302</v>
      </c>
      <c r="HL121" s="510">
        <f t="shared" si="53"/>
        <v>2352</v>
      </c>
      <c r="HM121" s="510">
        <f t="shared" si="53"/>
        <v>2418</v>
      </c>
      <c r="HN121" s="510">
        <f t="shared" si="53"/>
        <v>2443</v>
      </c>
      <c r="HO121" s="510">
        <f t="shared" si="53"/>
        <v>2502</v>
      </c>
      <c r="HP121" s="510">
        <f t="shared" si="53"/>
        <v>2591</v>
      </c>
      <c r="HQ121" s="510">
        <f t="shared" si="53"/>
        <v>2673</v>
      </c>
      <c r="HR121" s="510">
        <f t="shared" si="53"/>
        <v>2673</v>
      </c>
      <c r="HS121" s="412"/>
      <c r="HT121" s="412"/>
      <c r="HU121" s="412"/>
      <c r="HV121" s="412"/>
      <c r="HW121" s="412"/>
      <c r="HX121" s="412"/>
      <c r="HY121" s="412"/>
      <c r="HZ121" s="412"/>
      <c r="IA121" s="412"/>
      <c r="IB121" s="412"/>
      <c r="IC121" s="412"/>
    </row>
    <row r="122">
      <c r="A122" s="504" t="s">
        <v>91</v>
      </c>
      <c r="B122" s="475">
        <v>0.0</v>
      </c>
      <c r="C122" s="475">
        <v>0.0</v>
      </c>
      <c r="D122" s="475">
        <v>0.0</v>
      </c>
      <c r="E122" s="475">
        <v>0.0</v>
      </c>
      <c r="F122" s="475">
        <v>0.0</v>
      </c>
      <c r="G122" s="475">
        <v>0.0</v>
      </c>
      <c r="H122" s="475">
        <v>0.0</v>
      </c>
      <c r="I122" s="475">
        <v>0.0</v>
      </c>
      <c r="J122" s="475">
        <v>0.0</v>
      </c>
      <c r="K122" s="475">
        <v>0.0</v>
      </c>
      <c r="L122" s="475">
        <v>0.0</v>
      </c>
      <c r="M122" s="475">
        <v>0.0</v>
      </c>
      <c r="N122" s="475">
        <v>0.0</v>
      </c>
      <c r="O122" s="475">
        <f t="shared" ref="O122:HR122" si="54">N122+O102</f>
        <v>0</v>
      </c>
      <c r="P122" s="475">
        <f t="shared" si="54"/>
        <v>0</v>
      </c>
      <c r="Q122" s="475">
        <f t="shared" si="54"/>
        <v>0</v>
      </c>
      <c r="R122" s="475">
        <f t="shared" si="54"/>
        <v>0</v>
      </c>
      <c r="S122" s="475">
        <f t="shared" si="54"/>
        <v>0</v>
      </c>
      <c r="T122" s="509">
        <f t="shared" si="54"/>
        <v>3</v>
      </c>
      <c r="U122" s="475">
        <f t="shared" si="54"/>
        <v>3</v>
      </c>
      <c r="V122" s="475">
        <f t="shared" si="54"/>
        <v>3</v>
      </c>
      <c r="W122" s="475">
        <f t="shared" si="54"/>
        <v>3</v>
      </c>
      <c r="X122" s="475">
        <f t="shared" si="54"/>
        <v>3</v>
      </c>
      <c r="Y122" s="475">
        <f t="shared" si="54"/>
        <v>3</v>
      </c>
      <c r="Z122" s="475">
        <f t="shared" si="54"/>
        <v>3</v>
      </c>
      <c r="AA122" s="475">
        <f t="shared" si="54"/>
        <v>3</v>
      </c>
      <c r="AB122" s="475">
        <f t="shared" si="54"/>
        <v>3</v>
      </c>
      <c r="AC122" s="475">
        <f t="shared" si="54"/>
        <v>3</v>
      </c>
      <c r="AD122" s="475">
        <f t="shared" si="54"/>
        <v>3</v>
      </c>
      <c r="AE122" s="475">
        <f t="shared" si="54"/>
        <v>3</v>
      </c>
      <c r="AF122" s="475">
        <f t="shared" si="54"/>
        <v>4</v>
      </c>
      <c r="AG122" s="475">
        <f t="shared" si="54"/>
        <v>4</v>
      </c>
      <c r="AH122" s="475">
        <f t="shared" si="54"/>
        <v>5</v>
      </c>
      <c r="AI122" s="475">
        <f t="shared" si="54"/>
        <v>5</v>
      </c>
      <c r="AJ122" s="475">
        <f t="shared" si="54"/>
        <v>5</v>
      </c>
      <c r="AK122" s="475">
        <f t="shared" si="54"/>
        <v>8</v>
      </c>
      <c r="AL122" s="475">
        <f t="shared" si="54"/>
        <v>8</v>
      </c>
      <c r="AM122" s="475">
        <f t="shared" si="54"/>
        <v>8</v>
      </c>
      <c r="AN122" s="475">
        <f t="shared" si="54"/>
        <v>8</v>
      </c>
      <c r="AO122" s="475">
        <f t="shared" si="54"/>
        <v>8</v>
      </c>
      <c r="AP122" s="510">
        <f t="shared" si="54"/>
        <v>8</v>
      </c>
      <c r="AQ122" s="510">
        <f t="shared" si="54"/>
        <v>8</v>
      </c>
      <c r="AR122" s="510">
        <f t="shared" si="54"/>
        <v>8</v>
      </c>
      <c r="AS122" s="510">
        <f t="shared" si="54"/>
        <v>8</v>
      </c>
      <c r="AT122" s="510">
        <f t="shared" si="54"/>
        <v>8</v>
      </c>
      <c r="AU122" s="510">
        <f t="shared" si="54"/>
        <v>20</v>
      </c>
      <c r="AV122" s="510">
        <f t="shared" si="54"/>
        <v>20</v>
      </c>
      <c r="AW122" s="510">
        <f t="shared" si="54"/>
        <v>20</v>
      </c>
      <c r="AX122" s="510">
        <f t="shared" si="54"/>
        <v>20</v>
      </c>
      <c r="AY122" s="510">
        <f t="shared" si="54"/>
        <v>20</v>
      </c>
      <c r="AZ122" s="510">
        <f t="shared" si="54"/>
        <v>20</v>
      </c>
      <c r="BA122" s="510">
        <f t="shared" si="54"/>
        <v>22</v>
      </c>
      <c r="BB122" s="510">
        <f t="shared" si="54"/>
        <v>22</v>
      </c>
      <c r="BC122" s="510">
        <f t="shared" si="54"/>
        <v>22</v>
      </c>
      <c r="BD122" s="510">
        <f t="shared" si="54"/>
        <v>23</v>
      </c>
      <c r="BE122" s="510">
        <f t="shared" si="54"/>
        <v>42</v>
      </c>
      <c r="BF122" s="510">
        <f t="shared" si="54"/>
        <v>45</v>
      </c>
      <c r="BG122" s="510">
        <f t="shared" si="54"/>
        <v>47</v>
      </c>
      <c r="BH122" s="510">
        <f t="shared" si="54"/>
        <v>65</v>
      </c>
      <c r="BI122" s="510">
        <f t="shared" si="54"/>
        <v>65</v>
      </c>
      <c r="BJ122" s="510">
        <f t="shared" si="54"/>
        <v>65</v>
      </c>
      <c r="BK122" s="510">
        <f t="shared" si="54"/>
        <v>71</v>
      </c>
      <c r="BL122" s="510">
        <f t="shared" si="54"/>
        <v>71</v>
      </c>
      <c r="BM122" s="510">
        <f t="shared" si="54"/>
        <v>106</v>
      </c>
      <c r="BN122" s="510">
        <f t="shared" si="54"/>
        <v>133</v>
      </c>
      <c r="BO122" s="510">
        <f t="shared" si="54"/>
        <v>133</v>
      </c>
      <c r="BP122" s="510">
        <f t="shared" si="54"/>
        <v>143</v>
      </c>
      <c r="BQ122" s="510">
        <f t="shared" si="54"/>
        <v>146</v>
      </c>
      <c r="BR122" s="510">
        <f t="shared" si="54"/>
        <v>157</v>
      </c>
      <c r="BS122" s="510">
        <f t="shared" si="54"/>
        <v>157</v>
      </c>
      <c r="BT122" s="510">
        <f t="shared" si="54"/>
        <v>190</v>
      </c>
      <c r="BU122" s="510">
        <f t="shared" si="54"/>
        <v>200</v>
      </c>
      <c r="BV122" s="510">
        <f t="shared" si="54"/>
        <v>200</v>
      </c>
      <c r="BW122" s="510">
        <f t="shared" si="54"/>
        <v>213</v>
      </c>
      <c r="BX122" s="510">
        <f t="shared" si="54"/>
        <v>215</v>
      </c>
      <c r="BY122" s="510">
        <f t="shared" si="54"/>
        <v>215</v>
      </c>
      <c r="BZ122" s="510">
        <f t="shared" si="54"/>
        <v>215</v>
      </c>
      <c r="CA122" s="510">
        <f t="shared" si="54"/>
        <v>248</v>
      </c>
      <c r="CB122" s="510">
        <f t="shared" si="54"/>
        <v>268</v>
      </c>
      <c r="CC122" s="510">
        <f t="shared" si="54"/>
        <v>272</v>
      </c>
      <c r="CD122" s="510">
        <f t="shared" si="54"/>
        <v>272</v>
      </c>
      <c r="CE122" s="510">
        <f t="shared" si="54"/>
        <v>287</v>
      </c>
      <c r="CF122" s="510">
        <f t="shared" si="54"/>
        <v>287</v>
      </c>
      <c r="CG122" s="510">
        <f t="shared" si="54"/>
        <v>312</v>
      </c>
      <c r="CH122" s="510">
        <f t="shared" si="54"/>
        <v>319</v>
      </c>
      <c r="CI122" s="510">
        <f t="shared" si="54"/>
        <v>325</v>
      </c>
      <c r="CJ122" s="510">
        <f t="shared" si="54"/>
        <v>325</v>
      </c>
      <c r="CK122" s="510">
        <f t="shared" si="54"/>
        <v>325</v>
      </c>
      <c r="CL122" s="510">
        <f t="shared" si="54"/>
        <v>328</v>
      </c>
      <c r="CM122" s="510">
        <f t="shared" si="54"/>
        <v>350</v>
      </c>
      <c r="CN122" s="510">
        <f t="shared" si="54"/>
        <v>359</v>
      </c>
      <c r="CO122" s="510">
        <f t="shared" si="54"/>
        <v>359</v>
      </c>
      <c r="CP122" s="510">
        <f t="shared" si="54"/>
        <v>359</v>
      </c>
      <c r="CQ122" s="510">
        <f t="shared" si="54"/>
        <v>367</v>
      </c>
      <c r="CR122" s="510">
        <f t="shared" si="54"/>
        <v>377</v>
      </c>
      <c r="CS122" s="510">
        <f t="shared" si="54"/>
        <v>387</v>
      </c>
      <c r="CT122" s="510">
        <f t="shared" si="54"/>
        <v>393</v>
      </c>
      <c r="CU122" s="510">
        <f t="shared" si="54"/>
        <v>399</v>
      </c>
      <c r="CV122" s="510">
        <f t="shared" si="54"/>
        <v>417</v>
      </c>
      <c r="CW122" s="510">
        <f t="shared" si="54"/>
        <v>422</v>
      </c>
      <c r="CX122" s="510">
        <f t="shared" si="54"/>
        <v>422</v>
      </c>
      <c r="CY122" s="510">
        <f t="shared" si="54"/>
        <v>425</v>
      </c>
      <c r="CZ122" s="510">
        <f t="shared" si="54"/>
        <v>438</v>
      </c>
      <c r="DA122" s="510">
        <f t="shared" si="54"/>
        <v>441</v>
      </c>
      <c r="DB122" s="510">
        <f t="shared" si="54"/>
        <v>452</v>
      </c>
      <c r="DC122" s="510">
        <f t="shared" si="54"/>
        <v>459</v>
      </c>
      <c r="DD122" s="510">
        <f t="shared" si="54"/>
        <v>469</v>
      </c>
      <c r="DE122" s="510">
        <f t="shared" si="54"/>
        <v>493</v>
      </c>
      <c r="DF122" s="510">
        <f t="shared" si="54"/>
        <v>493</v>
      </c>
      <c r="DG122" s="510">
        <f t="shared" si="54"/>
        <v>513</v>
      </c>
      <c r="DH122" s="510">
        <f t="shared" si="54"/>
        <v>513</v>
      </c>
      <c r="DI122" s="510">
        <f t="shared" si="54"/>
        <v>513</v>
      </c>
      <c r="DJ122" s="510">
        <f t="shared" si="54"/>
        <v>519</v>
      </c>
      <c r="DK122" s="510">
        <f t="shared" si="54"/>
        <v>557</v>
      </c>
      <c r="DL122" s="510">
        <f t="shared" si="54"/>
        <v>563</v>
      </c>
      <c r="DM122" s="510">
        <f t="shared" si="54"/>
        <v>563</v>
      </c>
      <c r="DN122" s="510">
        <f t="shared" si="54"/>
        <v>563</v>
      </c>
      <c r="DO122" s="510">
        <f t="shared" si="54"/>
        <v>563</v>
      </c>
      <c r="DP122" s="510">
        <f t="shared" si="54"/>
        <v>598</v>
      </c>
      <c r="DQ122" s="510">
        <f t="shared" si="54"/>
        <v>605</v>
      </c>
      <c r="DR122" s="510">
        <f t="shared" si="54"/>
        <v>605</v>
      </c>
      <c r="DS122" s="510">
        <f t="shared" si="54"/>
        <v>605</v>
      </c>
      <c r="DT122" s="510">
        <f t="shared" si="54"/>
        <v>605</v>
      </c>
      <c r="DU122" s="510">
        <f t="shared" si="54"/>
        <v>605</v>
      </c>
      <c r="DV122" s="510">
        <f t="shared" si="54"/>
        <v>605</v>
      </c>
      <c r="DW122" s="510">
        <f t="shared" si="54"/>
        <v>627</v>
      </c>
      <c r="DX122" s="510">
        <f t="shared" si="54"/>
        <v>627</v>
      </c>
      <c r="DY122" s="510">
        <f t="shared" si="54"/>
        <v>627</v>
      </c>
      <c r="DZ122" s="510">
        <f t="shared" si="54"/>
        <v>627</v>
      </c>
      <c r="EA122" s="510">
        <f t="shared" si="54"/>
        <v>627</v>
      </c>
      <c r="EB122" s="510">
        <f t="shared" si="54"/>
        <v>627</v>
      </c>
      <c r="EC122" s="510">
        <f t="shared" si="54"/>
        <v>627</v>
      </c>
      <c r="ED122" s="510">
        <f t="shared" si="54"/>
        <v>681</v>
      </c>
      <c r="EE122" s="510">
        <f t="shared" si="54"/>
        <v>759</v>
      </c>
      <c r="EF122" s="510">
        <f t="shared" si="54"/>
        <v>768</v>
      </c>
      <c r="EG122" s="510">
        <f t="shared" si="54"/>
        <v>783</v>
      </c>
      <c r="EH122" s="510">
        <f t="shared" si="54"/>
        <v>797</v>
      </c>
      <c r="EI122" s="510">
        <f t="shared" si="54"/>
        <v>798</v>
      </c>
      <c r="EJ122" s="510">
        <f t="shared" si="54"/>
        <v>798</v>
      </c>
      <c r="EK122" s="510">
        <f t="shared" si="54"/>
        <v>806</v>
      </c>
      <c r="EL122" s="510">
        <f t="shared" si="54"/>
        <v>810</v>
      </c>
      <c r="EM122" s="510">
        <f t="shared" si="54"/>
        <v>819</v>
      </c>
      <c r="EN122" s="510">
        <f t="shared" si="54"/>
        <v>824</v>
      </c>
      <c r="EO122" s="510">
        <f t="shared" si="54"/>
        <v>835</v>
      </c>
      <c r="EP122" s="510">
        <f t="shared" si="54"/>
        <v>835</v>
      </c>
      <c r="EQ122" s="510">
        <f t="shared" si="54"/>
        <v>835</v>
      </c>
      <c r="ER122" s="510">
        <f t="shared" si="54"/>
        <v>844</v>
      </c>
      <c r="ES122" s="510">
        <f t="shared" si="54"/>
        <v>847</v>
      </c>
      <c r="ET122" s="510">
        <f t="shared" si="54"/>
        <v>857</v>
      </c>
      <c r="EU122" s="510">
        <f t="shared" si="54"/>
        <v>868</v>
      </c>
      <c r="EV122" s="510">
        <f t="shared" si="54"/>
        <v>868</v>
      </c>
      <c r="EW122" s="510">
        <f t="shared" si="54"/>
        <v>896</v>
      </c>
      <c r="EX122" s="510">
        <f t="shared" si="54"/>
        <v>899</v>
      </c>
      <c r="EY122" s="510">
        <f t="shared" si="54"/>
        <v>907</v>
      </c>
      <c r="EZ122" s="510">
        <f t="shared" si="54"/>
        <v>912</v>
      </c>
      <c r="FA122" s="510">
        <f t="shared" si="54"/>
        <v>912</v>
      </c>
      <c r="FB122" s="510">
        <f t="shared" si="54"/>
        <v>925</v>
      </c>
      <c r="FC122" s="510">
        <f t="shared" si="54"/>
        <v>932</v>
      </c>
      <c r="FD122" s="510">
        <f t="shared" si="54"/>
        <v>937</v>
      </c>
      <c r="FE122" s="510">
        <f t="shared" si="54"/>
        <v>939</v>
      </c>
      <c r="FF122" s="510">
        <f t="shared" si="54"/>
        <v>950</v>
      </c>
      <c r="FG122" s="510">
        <f t="shared" si="54"/>
        <v>954</v>
      </c>
      <c r="FH122" s="510">
        <f t="shared" si="54"/>
        <v>957</v>
      </c>
      <c r="FI122" s="510">
        <f t="shared" si="54"/>
        <v>962</v>
      </c>
      <c r="FJ122" s="510">
        <f t="shared" si="54"/>
        <v>970</v>
      </c>
      <c r="FK122" s="510">
        <f t="shared" si="54"/>
        <v>980</v>
      </c>
      <c r="FL122" s="510">
        <f t="shared" si="54"/>
        <v>990</v>
      </c>
      <c r="FM122" s="510">
        <f t="shared" si="54"/>
        <v>995</v>
      </c>
      <c r="FN122" s="510">
        <f t="shared" si="54"/>
        <v>1015</v>
      </c>
      <c r="FO122" s="510">
        <f t="shared" si="54"/>
        <v>1022</v>
      </c>
      <c r="FP122" s="510">
        <f t="shared" si="54"/>
        <v>1050</v>
      </c>
      <c r="FQ122" s="510">
        <f t="shared" si="54"/>
        <v>1069</v>
      </c>
      <c r="FR122" s="510">
        <f t="shared" si="54"/>
        <v>1083</v>
      </c>
      <c r="FS122" s="510">
        <f t="shared" si="54"/>
        <v>1095</v>
      </c>
      <c r="FT122" s="510">
        <f t="shared" si="54"/>
        <v>1097</v>
      </c>
      <c r="FU122" s="510">
        <f t="shared" si="54"/>
        <v>1120</v>
      </c>
      <c r="FV122" s="510">
        <f t="shared" si="54"/>
        <v>1131</v>
      </c>
      <c r="FW122" s="510">
        <f t="shared" si="54"/>
        <v>1149</v>
      </c>
      <c r="FX122" s="510">
        <f t="shared" si="54"/>
        <v>1157</v>
      </c>
      <c r="FY122" s="510">
        <f t="shared" si="54"/>
        <v>1164</v>
      </c>
      <c r="FZ122" s="510">
        <f t="shared" si="54"/>
        <v>1174</v>
      </c>
      <c r="GA122" s="510">
        <f t="shared" si="54"/>
        <v>1193</v>
      </c>
      <c r="GB122" s="510">
        <f t="shared" si="54"/>
        <v>1207</v>
      </c>
      <c r="GC122" s="510">
        <f t="shared" si="54"/>
        <v>1214</v>
      </c>
      <c r="GD122" s="510">
        <f t="shared" si="54"/>
        <v>1285</v>
      </c>
      <c r="GE122" s="510">
        <f t="shared" si="54"/>
        <v>1402</v>
      </c>
      <c r="GF122" s="510">
        <f t="shared" si="54"/>
        <v>1435</v>
      </c>
      <c r="GG122" s="510">
        <f t="shared" si="54"/>
        <v>1448</v>
      </c>
      <c r="GH122" s="510">
        <f t="shared" si="54"/>
        <v>1466</v>
      </c>
      <c r="GI122" s="510">
        <f t="shared" si="54"/>
        <v>1477</v>
      </c>
      <c r="GJ122" s="510">
        <f t="shared" si="54"/>
        <v>1500</v>
      </c>
      <c r="GK122" s="510">
        <f t="shared" si="54"/>
        <v>1505</v>
      </c>
      <c r="GL122" s="510">
        <f t="shared" si="54"/>
        <v>1519</v>
      </c>
      <c r="GM122" s="510">
        <f t="shared" si="54"/>
        <v>1525</v>
      </c>
      <c r="GN122" s="510">
        <f t="shared" si="54"/>
        <v>1530</v>
      </c>
      <c r="GO122" s="510">
        <f t="shared" si="54"/>
        <v>1531</v>
      </c>
      <c r="GP122" s="510">
        <f t="shared" si="54"/>
        <v>1570</v>
      </c>
      <c r="GQ122" s="510">
        <f t="shared" si="54"/>
        <v>1580</v>
      </c>
      <c r="GR122" s="510">
        <f t="shared" si="54"/>
        <v>1589</v>
      </c>
      <c r="GS122" s="510">
        <f t="shared" si="54"/>
        <v>1605</v>
      </c>
      <c r="GT122" s="510">
        <f t="shared" si="54"/>
        <v>1616</v>
      </c>
      <c r="GU122" s="510">
        <f t="shared" si="54"/>
        <v>1627</v>
      </c>
      <c r="GV122" s="510">
        <f t="shared" si="54"/>
        <v>1646</v>
      </c>
      <c r="GW122" s="510">
        <f t="shared" si="54"/>
        <v>1653</v>
      </c>
      <c r="GX122" s="510">
        <f t="shared" si="54"/>
        <v>1679</v>
      </c>
      <c r="GY122" s="510">
        <f t="shared" si="54"/>
        <v>1699</v>
      </c>
      <c r="GZ122" s="510">
        <f t="shared" si="54"/>
        <v>1718</v>
      </c>
      <c r="HA122" s="510">
        <f t="shared" si="54"/>
        <v>1731</v>
      </c>
      <c r="HB122" s="510">
        <f t="shared" si="54"/>
        <v>1734</v>
      </c>
      <c r="HC122" s="510">
        <f t="shared" si="54"/>
        <v>1752</v>
      </c>
      <c r="HD122" s="510">
        <f t="shared" si="54"/>
        <v>1782</v>
      </c>
      <c r="HE122" s="510">
        <f t="shared" si="54"/>
        <v>1806</v>
      </c>
      <c r="HF122" s="510">
        <f t="shared" si="54"/>
        <v>1818</v>
      </c>
      <c r="HG122" s="510">
        <f t="shared" si="54"/>
        <v>1852</v>
      </c>
      <c r="HH122" s="510">
        <f t="shared" si="54"/>
        <v>1861</v>
      </c>
      <c r="HI122" s="510">
        <f t="shared" si="54"/>
        <v>1861</v>
      </c>
      <c r="HJ122" s="510">
        <f t="shared" si="54"/>
        <v>1881</v>
      </c>
      <c r="HK122" s="510">
        <f t="shared" si="54"/>
        <v>1915</v>
      </c>
      <c r="HL122" s="510">
        <f t="shared" si="54"/>
        <v>2053</v>
      </c>
      <c r="HM122" s="510">
        <f t="shared" si="54"/>
        <v>2067</v>
      </c>
      <c r="HN122" s="510">
        <f t="shared" si="54"/>
        <v>2102</v>
      </c>
      <c r="HO122" s="510">
        <f t="shared" si="54"/>
        <v>2102</v>
      </c>
      <c r="HP122" s="510">
        <f t="shared" si="54"/>
        <v>2102</v>
      </c>
      <c r="HQ122" s="510">
        <f t="shared" si="54"/>
        <v>2102</v>
      </c>
      <c r="HR122" s="510">
        <f t="shared" si="54"/>
        <v>2102</v>
      </c>
      <c r="HS122" s="412"/>
      <c r="HT122" s="412"/>
      <c r="HU122" s="412"/>
      <c r="HV122" s="412"/>
      <c r="HW122" s="412"/>
      <c r="HX122" s="412"/>
      <c r="HY122" s="412"/>
      <c r="HZ122" s="412"/>
      <c r="IA122" s="412"/>
      <c r="IB122" s="412"/>
      <c r="IC122" s="412"/>
    </row>
    <row r="123">
      <c r="A123" s="504" t="s">
        <v>92</v>
      </c>
      <c r="B123" s="475">
        <v>0.0</v>
      </c>
      <c r="C123" s="475">
        <v>0.0</v>
      </c>
      <c r="D123" s="475">
        <v>0.0</v>
      </c>
      <c r="E123" s="475">
        <v>0.0</v>
      </c>
      <c r="F123" s="475">
        <v>0.0</v>
      </c>
      <c r="G123" s="475">
        <v>0.0</v>
      </c>
      <c r="H123" s="475">
        <v>0.0</v>
      </c>
      <c r="I123" s="475">
        <v>0.0</v>
      </c>
      <c r="J123" s="475">
        <v>0.0</v>
      </c>
      <c r="K123" s="475">
        <v>0.0</v>
      </c>
      <c r="L123" s="475">
        <v>0.0</v>
      </c>
      <c r="M123" s="475">
        <v>0.0</v>
      </c>
      <c r="N123" s="475">
        <v>0.0</v>
      </c>
      <c r="O123" s="475">
        <f t="shared" ref="O123:HR123" si="55">N123+O103</f>
        <v>0</v>
      </c>
      <c r="P123" s="475">
        <f t="shared" si="55"/>
        <v>0</v>
      </c>
      <c r="Q123" s="475">
        <f t="shared" si="55"/>
        <v>0</v>
      </c>
      <c r="R123" s="475">
        <f t="shared" si="55"/>
        <v>0</v>
      </c>
      <c r="S123" s="475">
        <f t="shared" si="55"/>
        <v>0</v>
      </c>
      <c r="T123" s="475">
        <f t="shared" si="55"/>
        <v>0</v>
      </c>
      <c r="U123" s="475">
        <f t="shared" si="55"/>
        <v>0</v>
      </c>
      <c r="V123" s="475">
        <f t="shared" si="55"/>
        <v>0</v>
      </c>
      <c r="W123" s="475">
        <f t="shared" si="55"/>
        <v>0</v>
      </c>
      <c r="X123" s="475">
        <f t="shared" si="55"/>
        <v>0</v>
      </c>
      <c r="Y123" s="475">
        <f t="shared" si="55"/>
        <v>0</v>
      </c>
      <c r="Z123" s="475">
        <f t="shared" si="55"/>
        <v>0</v>
      </c>
      <c r="AA123" s="475">
        <f t="shared" si="55"/>
        <v>0</v>
      </c>
      <c r="AB123" s="475">
        <f t="shared" si="55"/>
        <v>0</v>
      </c>
      <c r="AC123" s="475">
        <f t="shared" si="55"/>
        <v>0</v>
      </c>
      <c r="AD123" s="475">
        <f t="shared" si="55"/>
        <v>0</v>
      </c>
      <c r="AE123" s="475">
        <f t="shared" si="55"/>
        <v>0</v>
      </c>
      <c r="AF123" s="475">
        <f t="shared" si="55"/>
        <v>0</v>
      </c>
      <c r="AG123" s="475">
        <f t="shared" si="55"/>
        <v>0</v>
      </c>
      <c r="AH123" s="475">
        <f t="shared" si="55"/>
        <v>0</v>
      </c>
      <c r="AI123" s="475">
        <f t="shared" si="55"/>
        <v>0</v>
      </c>
      <c r="AJ123" s="475">
        <f t="shared" si="55"/>
        <v>0</v>
      </c>
      <c r="AK123" s="475">
        <f t="shared" si="55"/>
        <v>0</v>
      </c>
      <c r="AL123" s="475">
        <f t="shared" si="55"/>
        <v>0</v>
      </c>
      <c r="AM123" s="475">
        <f t="shared" si="55"/>
        <v>0</v>
      </c>
      <c r="AN123" s="475">
        <f t="shared" si="55"/>
        <v>0</v>
      </c>
      <c r="AO123" s="475">
        <f t="shared" si="55"/>
        <v>0</v>
      </c>
      <c r="AP123" s="512">
        <f t="shared" si="55"/>
        <v>6</v>
      </c>
      <c r="AQ123" s="510">
        <f t="shared" si="55"/>
        <v>6</v>
      </c>
      <c r="AR123" s="510">
        <f t="shared" si="55"/>
        <v>7</v>
      </c>
      <c r="AS123" s="510">
        <f t="shared" si="55"/>
        <v>7</v>
      </c>
      <c r="AT123" s="510">
        <f t="shared" si="55"/>
        <v>7</v>
      </c>
      <c r="AU123" s="510">
        <f t="shared" si="55"/>
        <v>7</v>
      </c>
      <c r="AV123" s="510">
        <f t="shared" si="55"/>
        <v>7</v>
      </c>
      <c r="AW123" s="510">
        <f t="shared" si="55"/>
        <v>7</v>
      </c>
      <c r="AX123" s="510">
        <f t="shared" si="55"/>
        <v>7</v>
      </c>
      <c r="AY123" s="510">
        <f t="shared" si="55"/>
        <v>7</v>
      </c>
      <c r="AZ123" s="510">
        <f t="shared" si="55"/>
        <v>39</v>
      </c>
      <c r="BA123" s="510">
        <f t="shared" si="55"/>
        <v>39</v>
      </c>
      <c r="BB123" s="510">
        <f t="shared" si="55"/>
        <v>52</v>
      </c>
      <c r="BC123" s="510">
        <f t="shared" si="55"/>
        <v>55</v>
      </c>
      <c r="BD123" s="510">
        <f t="shared" si="55"/>
        <v>58</v>
      </c>
      <c r="BE123" s="510">
        <f t="shared" si="55"/>
        <v>58</v>
      </c>
      <c r="BF123" s="510">
        <f t="shared" si="55"/>
        <v>58</v>
      </c>
      <c r="BG123" s="510">
        <f t="shared" si="55"/>
        <v>79</v>
      </c>
      <c r="BH123" s="510">
        <f t="shared" si="55"/>
        <v>80</v>
      </c>
      <c r="BI123" s="510">
        <f t="shared" si="55"/>
        <v>98</v>
      </c>
      <c r="BJ123" s="510">
        <f t="shared" si="55"/>
        <v>104</v>
      </c>
      <c r="BK123" s="510">
        <f t="shared" si="55"/>
        <v>119</v>
      </c>
      <c r="BL123" s="510">
        <f t="shared" si="55"/>
        <v>126</v>
      </c>
      <c r="BM123" s="510">
        <f t="shared" si="55"/>
        <v>159</v>
      </c>
      <c r="BN123" s="510">
        <f t="shared" si="55"/>
        <v>168</v>
      </c>
      <c r="BO123" s="510">
        <f t="shared" si="55"/>
        <v>175</v>
      </c>
      <c r="BP123" s="510">
        <f t="shared" si="55"/>
        <v>175</v>
      </c>
      <c r="BQ123" s="510">
        <f t="shared" si="55"/>
        <v>182</v>
      </c>
      <c r="BR123" s="510">
        <f t="shared" si="55"/>
        <v>182</v>
      </c>
      <c r="BS123" s="510">
        <f t="shared" si="55"/>
        <v>184</v>
      </c>
      <c r="BT123" s="510">
        <f t="shared" si="55"/>
        <v>193</v>
      </c>
      <c r="BU123" s="510">
        <f t="shared" si="55"/>
        <v>194</v>
      </c>
      <c r="BV123" s="510">
        <f t="shared" si="55"/>
        <v>198</v>
      </c>
      <c r="BW123" s="510">
        <f t="shared" si="55"/>
        <v>204</v>
      </c>
      <c r="BX123" s="510">
        <f t="shared" si="55"/>
        <v>205</v>
      </c>
      <c r="BY123" s="510">
        <f t="shared" si="55"/>
        <v>212</v>
      </c>
      <c r="BZ123" s="510">
        <f t="shared" si="55"/>
        <v>212</v>
      </c>
      <c r="CA123" s="510">
        <f t="shared" si="55"/>
        <v>224</v>
      </c>
      <c r="CB123" s="510">
        <f t="shared" si="55"/>
        <v>224</v>
      </c>
      <c r="CC123" s="510">
        <f t="shared" si="55"/>
        <v>234</v>
      </c>
      <c r="CD123" s="510">
        <f t="shared" si="55"/>
        <v>237</v>
      </c>
      <c r="CE123" s="510">
        <f t="shared" si="55"/>
        <v>239</v>
      </c>
      <c r="CF123" s="510">
        <f t="shared" si="55"/>
        <v>241</v>
      </c>
      <c r="CG123" s="510">
        <f t="shared" si="55"/>
        <v>244</v>
      </c>
      <c r="CH123" s="510">
        <f t="shared" si="55"/>
        <v>244</v>
      </c>
      <c r="CI123" s="510">
        <f t="shared" si="55"/>
        <v>247</v>
      </c>
      <c r="CJ123" s="510">
        <f t="shared" si="55"/>
        <v>255</v>
      </c>
      <c r="CK123" s="510">
        <f t="shared" si="55"/>
        <v>256</v>
      </c>
      <c r="CL123" s="510">
        <f t="shared" si="55"/>
        <v>259</v>
      </c>
      <c r="CM123" s="510">
        <f t="shared" si="55"/>
        <v>259</v>
      </c>
      <c r="CN123" s="510">
        <f t="shared" si="55"/>
        <v>260</v>
      </c>
      <c r="CO123" s="510">
        <f t="shared" si="55"/>
        <v>263</v>
      </c>
      <c r="CP123" s="510">
        <f t="shared" si="55"/>
        <v>271</v>
      </c>
      <c r="CQ123" s="510">
        <f t="shared" si="55"/>
        <v>278</v>
      </c>
      <c r="CR123" s="510">
        <f t="shared" si="55"/>
        <v>286</v>
      </c>
      <c r="CS123" s="510">
        <f t="shared" si="55"/>
        <v>286</v>
      </c>
      <c r="CT123" s="510">
        <f t="shared" si="55"/>
        <v>286</v>
      </c>
      <c r="CU123" s="510">
        <f t="shared" si="55"/>
        <v>295</v>
      </c>
      <c r="CV123" s="510">
        <f t="shared" si="55"/>
        <v>306</v>
      </c>
      <c r="CW123" s="510">
        <f t="shared" si="55"/>
        <v>319</v>
      </c>
      <c r="CX123" s="510">
        <f t="shared" si="55"/>
        <v>340</v>
      </c>
      <c r="CY123" s="510">
        <f t="shared" si="55"/>
        <v>352</v>
      </c>
      <c r="CZ123" s="510">
        <f t="shared" si="55"/>
        <v>355</v>
      </c>
      <c r="DA123" s="510">
        <f t="shared" si="55"/>
        <v>355</v>
      </c>
      <c r="DB123" s="510">
        <f t="shared" si="55"/>
        <v>356</v>
      </c>
      <c r="DC123" s="510">
        <f t="shared" si="55"/>
        <v>374</v>
      </c>
      <c r="DD123" s="510">
        <f t="shared" si="55"/>
        <v>375</v>
      </c>
      <c r="DE123" s="510">
        <f t="shared" si="55"/>
        <v>377</v>
      </c>
      <c r="DF123" s="510">
        <f t="shared" si="55"/>
        <v>381</v>
      </c>
      <c r="DG123" s="510">
        <f t="shared" si="55"/>
        <v>384</v>
      </c>
      <c r="DH123" s="510">
        <f t="shared" si="55"/>
        <v>384</v>
      </c>
      <c r="DI123" s="510">
        <f t="shared" si="55"/>
        <v>386</v>
      </c>
      <c r="DJ123" s="510">
        <f t="shared" si="55"/>
        <v>423</v>
      </c>
      <c r="DK123" s="510">
        <f t="shared" si="55"/>
        <v>434</v>
      </c>
      <c r="DL123" s="510">
        <f t="shared" si="55"/>
        <v>452</v>
      </c>
      <c r="DM123" s="510">
        <f t="shared" si="55"/>
        <v>455</v>
      </c>
      <c r="DN123" s="510">
        <f t="shared" si="55"/>
        <v>465</v>
      </c>
      <c r="DO123" s="510">
        <f t="shared" si="55"/>
        <v>465</v>
      </c>
      <c r="DP123" s="510">
        <f t="shared" si="55"/>
        <v>480</v>
      </c>
      <c r="DQ123" s="510">
        <f t="shared" si="55"/>
        <v>498</v>
      </c>
      <c r="DR123" s="510">
        <f t="shared" si="55"/>
        <v>523</v>
      </c>
      <c r="DS123" s="510">
        <f t="shared" si="55"/>
        <v>532</v>
      </c>
      <c r="DT123" s="510">
        <f t="shared" si="55"/>
        <v>549</v>
      </c>
      <c r="DU123" s="510">
        <f t="shared" si="55"/>
        <v>575</v>
      </c>
      <c r="DV123" s="510">
        <f t="shared" si="55"/>
        <v>590</v>
      </c>
      <c r="DW123" s="510">
        <f t="shared" si="55"/>
        <v>595</v>
      </c>
      <c r="DX123" s="510">
        <f t="shared" si="55"/>
        <v>625</v>
      </c>
      <c r="DY123" s="510">
        <f t="shared" si="55"/>
        <v>637</v>
      </c>
      <c r="DZ123" s="510">
        <f t="shared" si="55"/>
        <v>639</v>
      </c>
      <c r="EA123" s="510">
        <f t="shared" si="55"/>
        <v>653</v>
      </c>
      <c r="EB123" s="510">
        <f t="shared" si="55"/>
        <v>658</v>
      </c>
      <c r="EC123" s="510">
        <f t="shared" si="55"/>
        <v>660</v>
      </c>
      <c r="ED123" s="510">
        <f t="shared" si="55"/>
        <v>665</v>
      </c>
      <c r="EE123" s="510">
        <f t="shared" si="55"/>
        <v>678</v>
      </c>
      <c r="EF123" s="510">
        <f t="shared" si="55"/>
        <v>700</v>
      </c>
      <c r="EG123" s="510">
        <f t="shared" si="55"/>
        <v>710</v>
      </c>
      <c r="EH123" s="510">
        <f t="shared" si="55"/>
        <v>719</v>
      </c>
      <c r="EI123" s="510">
        <f t="shared" si="55"/>
        <v>719</v>
      </c>
      <c r="EJ123" s="510">
        <f t="shared" si="55"/>
        <v>723</v>
      </c>
      <c r="EK123" s="510">
        <f t="shared" si="55"/>
        <v>727</v>
      </c>
      <c r="EL123" s="510">
        <f t="shared" si="55"/>
        <v>733</v>
      </c>
      <c r="EM123" s="510">
        <f t="shared" si="55"/>
        <v>745</v>
      </c>
      <c r="EN123" s="510">
        <f t="shared" si="55"/>
        <v>752</v>
      </c>
      <c r="EO123" s="510">
        <f t="shared" si="55"/>
        <v>752</v>
      </c>
      <c r="EP123" s="510">
        <f t="shared" si="55"/>
        <v>763</v>
      </c>
      <c r="EQ123" s="510">
        <f t="shared" si="55"/>
        <v>763</v>
      </c>
      <c r="ER123" s="510">
        <f t="shared" si="55"/>
        <v>766</v>
      </c>
      <c r="ES123" s="510">
        <f t="shared" si="55"/>
        <v>778</v>
      </c>
      <c r="ET123" s="510">
        <f t="shared" si="55"/>
        <v>778</v>
      </c>
      <c r="EU123" s="510">
        <f t="shared" si="55"/>
        <v>790</v>
      </c>
      <c r="EV123" s="510">
        <f t="shared" si="55"/>
        <v>800</v>
      </c>
      <c r="EW123" s="510">
        <f t="shared" si="55"/>
        <v>802</v>
      </c>
      <c r="EX123" s="510">
        <f t="shared" si="55"/>
        <v>805</v>
      </c>
      <c r="EY123" s="510">
        <f t="shared" si="55"/>
        <v>811</v>
      </c>
      <c r="EZ123" s="510">
        <f t="shared" si="55"/>
        <v>814</v>
      </c>
      <c r="FA123" s="510">
        <f t="shared" si="55"/>
        <v>818</v>
      </c>
      <c r="FB123" s="510">
        <f t="shared" si="55"/>
        <v>822</v>
      </c>
      <c r="FC123" s="510">
        <f t="shared" si="55"/>
        <v>822</v>
      </c>
      <c r="FD123" s="510">
        <f t="shared" si="55"/>
        <v>824</v>
      </c>
      <c r="FE123" s="510">
        <f t="shared" si="55"/>
        <v>825</v>
      </c>
      <c r="FF123" s="510">
        <f t="shared" si="55"/>
        <v>828</v>
      </c>
      <c r="FG123" s="510">
        <f t="shared" si="55"/>
        <v>831</v>
      </c>
      <c r="FH123" s="510">
        <f t="shared" si="55"/>
        <v>832</v>
      </c>
      <c r="FI123" s="510">
        <f t="shared" si="55"/>
        <v>836</v>
      </c>
      <c r="FJ123" s="510">
        <f t="shared" si="55"/>
        <v>837</v>
      </c>
      <c r="FK123" s="510">
        <f t="shared" si="55"/>
        <v>839</v>
      </c>
      <c r="FL123" s="510">
        <f t="shared" si="55"/>
        <v>842</v>
      </c>
      <c r="FM123" s="510">
        <f t="shared" si="55"/>
        <v>844</v>
      </c>
      <c r="FN123" s="510">
        <f t="shared" si="55"/>
        <v>850</v>
      </c>
      <c r="FO123" s="510">
        <f t="shared" si="55"/>
        <v>859</v>
      </c>
      <c r="FP123" s="510">
        <f t="shared" si="55"/>
        <v>877</v>
      </c>
      <c r="FQ123" s="510">
        <f t="shared" si="55"/>
        <v>889</v>
      </c>
      <c r="FR123" s="510">
        <f t="shared" si="55"/>
        <v>892</v>
      </c>
      <c r="FS123" s="510">
        <f t="shared" si="55"/>
        <v>897</v>
      </c>
      <c r="FT123" s="510">
        <f t="shared" si="55"/>
        <v>904</v>
      </c>
      <c r="FU123" s="510">
        <f t="shared" si="55"/>
        <v>913</v>
      </c>
      <c r="FV123" s="510">
        <f t="shared" si="55"/>
        <v>920</v>
      </c>
      <c r="FW123" s="510">
        <f t="shared" si="55"/>
        <v>953</v>
      </c>
      <c r="FX123" s="510">
        <f t="shared" si="55"/>
        <v>956</v>
      </c>
      <c r="FY123" s="510">
        <f t="shared" si="55"/>
        <v>964</v>
      </c>
      <c r="FZ123" s="510">
        <f t="shared" si="55"/>
        <v>970</v>
      </c>
      <c r="GA123" s="510">
        <f t="shared" si="55"/>
        <v>970</v>
      </c>
      <c r="GB123" s="510">
        <f t="shared" si="55"/>
        <v>981</v>
      </c>
      <c r="GC123" s="510">
        <f t="shared" si="55"/>
        <v>988</v>
      </c>
      <c r="GD123" s="510">
        <f t="shared" si="55"/>
        <v>999</v>
      </c>
      <c r="GE123" s="510">
        <f t="shared" si="55"/>
        <v>1100</v>
      </c>
      <c r="GF123" s="510">
        <f t="shared" si="55"/>
        <v>1110</v>
      </c>
      <c r="GG123" s="510">
        <f t="shared" si="55"/>
        <v>1110</v>
      </c>
      <c r="GH123" s="510">
        <f t="shared" si="55"/>
        <v>1119</v>
      </c>
      <c r="GI123" s="510">
        <f t="shared" si="55"/>
        <v>1134</v>
      </c>
      <c r="GJ123" s="510">
        <f t="shared" si="55"/>
        <v>1147</v>
      </c>
      <c r="GK123" s="510">
        <f t="shared" si="55"/>
        <v>1166</v>
      </c>
      <c r="GL123" s="510">
        <f t="shared" si="55"/>
        <v>1197</v>
      </c>
      <c r="GM123" s="510">
        <f t="shared" si="55"/>
        <v>1199</v>
      </c>
      <c r="GN123" s="510">
        <f t="shared" si="55"/>
        <v>1296</v>
      </c>
      <c r="GO123" s="510">
        <f t="shared" si="55"/>
        <v>1296</v>
      </c>
      <c r="GP123" s="510">
        <f t="shared" si="55"/>
        <v>1313</v>
      </c>
      <c r="GQ123" s="510">
        <f t="shared" si="55"/>
        <v>1329</v>
      </c>
      <c r="GR123" s="510">
        <f t="shared" si="55"/>
        <v>1338</v>
      </c>
      <c r="GS123" s="510">
        <f t="shared" si="55"/>
        <v>1347</v>
      </c>
      <c r="GT123" s="510">
        <f t="shared" si="55"/>
        <v>1347</v>
      </c>
      <c r="GU123" s="510">
        <f t="shared" si="55"/>
        <v>1347</v>
      </c>
      <c r="GV123" s="510">
        <f t="shared" si="55"/>
        <v>1372</v>
      </c>
      <c r="GW123" s="510">
        <f t="shared" si="55"/>
        <v>1404</v>
      </c>
      <c r="GX123" s="510">
        <f t="shared" si="55"/>
        <v>1452</v>
      </c>
      <c r="GY123" s="510">
        <f t="shared" si="55"/>
        <v>1456</v>
      </c>
      <c r="GZ123" s="510">
        <f t="shared" si="55"/>
        <v>1530</v>
      </c>
      <c r="HA123" s="510">
        <f t="shared" si="55"/>
        <v>1558</v>
      </c>
      <c r="HB123" s="510">
        <f t="shared" si="55"/>
        <v>1572</v>
      </c>
      <c r="HC123" s="510">
        <f t="shared" si="55"/>
        <v>1575</v>
      </c>
      <c r="HD123" s="510">
        <f t="shared" si="55"/>
        <v>1601</v>
      </c>
      <c r="HE123" s="510">
        <f t="shared" si="55"/>
        <v>1604</v>
      </c>
      <c r="HF123" s="510">
        <f t="shared" si="55"/>
        <v>1613</v>
      </c>
      <c r="HG123" s="510">
        <f t="shared" si="55"/>
        <v>1616</v>
      </c>
      <c r="HH123" s="510">
        <f t="shared" si="55"/>
        <v>1626</v>
      </c>
      <c r="HI123" s="510">
        <f t="shared" si="55"/>
        <v>1628</v>
      </c>
      <c r="HJ123" s="510">
        <f t="shared" si="55"/>
        <v>1636</v>
      </c>
      <c r="HK123" s="510">
        <f t="shared" si="55"/>
        <v>1657</v>
      </c>
      <c r="HL123" s="510">
        <f t="shared" si="55"/>
        <v>1709</v>
      </c>
      <c r="HM123" s="510">
        <f t="shared" si="55"/>
        <v>1815</v>
      </c>
      <c r="HN123" s="510">
        <f t="shared" si="55"/>
        <v>1829</v>
      </c>
      <c r="HO123" s="510">
        <f t="shared" si="55"/>
        <v>1923</v>
      </c>
      <c r="HP123" s="510">
        <f t="shared" si="55"/>
        <v>1927</v>
      </c>
      <c r="HQ123" s="510">
        <f t="shared" si="55"/>
        <v>1945</v>
      </c>
      <c r="HR123" s="510">
        <f t="shared" si="55"/>
        <v>1945</v>
      </c>
      <c r="HS123" s="412"/>
      <c r="HT123" s="412"/>
      <c r="HU123" s="412"/>
      <c r="HV123" s="412"/>
      <c r="HW123" s="412"/>
      <c r="HX123" s="412"/>
      <c r="HY123" s="412"/>
      <c r="HZ123" s="412"/>
      <c r="IA123" s="412"/>
      <c r="IB123" s="412"/>
      <c r="IC123" s="412"/>
    </row>
    <row r="124">
      <c r="A124" s="504" t="s">
        <v>93</v>
      </c>
      <c r="B124" s="489">
        <v>0.0</v>
      </c>
      <c r="C124" s="489">
        <v>0.0</v>
      </c>
      <c r="D124" s="489">
        <v>0.0</v>
      </c>
      <c r="E124" s="489">
        <v>0.0</v>
      </c>
      <c r="F124" s="489">
        <v>0.0</v>
      </c>
      <c r="G124" s="489">
        <v>0.0</v>
      </c>
      <c r="H124" s="489">
        <v>0.0</v>
      </c>
      <c r="I124" s="489">
        <v>0.0</v>
      </c>
      <c r="J124" s="489">
        <v>0.0</v>
      </c>
      <c r="K124" s="489">
        <v>0.0</v>
      </c>
      <c r="L124" s="489">
        <v>0.0</v>
      </c>
      <c r="M124" s="489">
        <v>0.0</v>
      </c>
      <c r="N124" s="489">
        <v>0.0</v>
      </c>
      <c r="O124" s="475">
        <f t="shared" ref="O124:HR124" si="56">N124+O104</f>
        <v>0</v>
      </c>
      <c r="P124" s="475">
        <f t="shared" si="56"/>
        <v>0</v>
      </c>
      <c r="Q124" s="475">
        <f t="shared" si="56"/>
        <v>0</v>
      </c>
      <c r="R124" s="475">
        <f t="shared" si="56"/>
        <v>0</v>
      </c>
      <c r="S124" s="475">
        <f t="shared" si="56"/>
        <v>0</v>
      </c>
      <c r="T124" s="475">
        <f t="shared" si="56"/>
        <v>0</v>
      </c>
      <c r="U124" s="475">
        <f t="shared" si="56"/>
        <v>0</v>
      </c>
      <c r="V124" s="475">
        <f t="shared" si="56"/>
        <v>0</v>
      </c>
      <c r="W124" s="475">
        <f t="shared" si="56"/>
        <v>0</v>
      </c>
      <c r="X124" s="475">
        <f t="shared" si="56"/>
        <v>0</v>
      </c>
      <c r="Y124" s="475">
        <f t="shared" si="56"/>
        <v>0</v>
      </c>
      <c r="Z124" s="475">
        <f t="shared" si="56"/>
        <v>0</v>
      </c>
      <c r="AA124" s="475">
        <f t="shared" si="56"/>
        <v>0</v>
      </c>
      <c r="AB124" s="475">
        <f t="shared" si="56"/>
        <v>0</v>
      </c>
      <c r="AC124" s="475">
        <f t="shared" si="56"/>
        <v>0</v>
      </c>
      <c r="AD124" s="475">
        <f t="shared" si="56"/>
        <v>0</v>
      </c>
      <c r="AE124" s="475">
        <f t="shared" si="56"/>
        <v>0</v>
      </c>
      <c r="AF124" s="509">
        <f t="shared" si="56"/>
        <v>1</v>
      </c>
      <c r="AG124" s="475">
        <f t="shared" si="56"/>
        <v>1</v>
      </c>
      <c r="AH124" s="475">
        <f t="shared" si="56"/>
        <v>1</v>
      </c>
      <c r="AI124" s="475">
        <f t="shared" si="56"/>
        <v>5</v>
      </c>
      <c r="AJ124" s="475">
        <f t="shared" si="56"/>
        <v>5</v>
      </c>
      <c r="AK124" s="475">
        <f t="shared" si="56"/>
        <v>5</v>
      </c>
      <c r="AL124" s="475">
        <f t="shared" si="56"/>
        <v>6</v>
      </c>
      <c r="AM124" s="475">
        <f t="shared" si="56"/>
        <v>8</v>
      </c>
      <c r="AN124" s="475">
        <f t="shared" si="56"/>
        <v>8</v>
      </c>
      <c r="AO124" s="475">
        <f t="shared" si="56"/>
        <v>10</v>
      </c>
      <c r="AP124" s="510">
        <f t="shared" si="56"/>
        <v>15</v>
      </c>
      <c r="AQ124" s="510">
        <f t="shared" si="56"/>
        <v>15</v>
      </c>
      <c r="AR124" s="510">
        <f t="shared" si="56"/>
        <v>26</v>
      </c>
      <c r="AS124" s="510">
        <f t="shared" si="56"/>
        <v>32</v>
      </c>
      <c r="AT124" s="510">
        <f t="shared" si="56"/>
        <v>35</v>
      </c>
      <c r="AU124" s="510">
        <f t="shared" si="56"/>
        <v>37</v>
      </c>
      <c r="AV124" s="510">
        <f t="shared" si="56"/>
        <v>50</v>
      </c>
      <c r="AW124" s="510">
        <f t="shared" si="56"/>
        <v>56</v>
      </c>
      <c r="AX124" s="510">
        <f t="shared" si="56"/>
        <v>69</v>
      </c>
      <c r="AY124" s="510">
        <f t="shared" si="56"/>
        <v>94</v>
      </c>
      <c r="AZ124" s="510">
        <f t="shared" si="56"/>
        <v>107</v>
      </c>
      <c r="BA124" s="510">
        <f t="shared" si="56"/>
        <v>114</v>
      </c>
      <c r="BB124" s="510">
        <f t="shared" si="56"/>
        <v>129</v>
      </c>
      <c r="BC124" s="510">
        <f t="shared" si="56"/>
        <v>140</v>
      </c>
      <c r="BD124" s="510">
        <f t="shared" si="56"/>
        <v>140</v>
      </c>
      <c r="BE124" s="510">
        <f t="shared" si="56"/>
        <v>154</v>
      </c>
      <c r="BF124" s="510">
        <f t="shared" si="56"/>
        <v>163</v>
      </c>
      <c r="BG124" s="510">
        <f t="shared" si="56"/>
        <v>177</v>
      </c>
      <c r="BH124" s="510">
        <f t="shared" si="56"/>
        <v>196</v>
      </c>
      <c r="BI124" s="510">
        <f t="shared" si="56"/>
        <v>196</v>
      </c>
      <c r="BJ124" s="510">
        <f t="shared" si="56"/>
        <v>199</v>
      </c>
      <c r="BK124" s="510">
        <f t="shared" si="56"/>
        <v>210</v>
      </c>
      <c r="BL124" s="510">
        <f t="shared" si="56"/>
        <v>233</v>
      </c>
      <c r="BM124" s="510">
        <f t="shared" si="56"/>
        <v>243</v>
      </c>
      <c r="BN124" s="510">
        <f t="shared" si="56"/>
        <v>268</v>
      </c>
      <c r="BO124" s="510">
        <f t="shared" si="56"/>
        <v>280</v>
      </c>
      <c r="BP124" s="510">
        <f t="shared" si="56"/>
        <v>280</v>
      </c>
      <c r="BQ124" s="510">
        <f t="shared" si="56"/>
        <v>280</v>
      </c>
      <c r="BR124" s="510">
        <f t="shared" si="56"/>
        <v>303</v>
      </c>
      <c r="BS124" s="510">
        <f t="shared" si="56"/>
        <v>312</v>
      </c>
      <c r="BT124" s="510">
        <f t="shared" si="56"/>
        <v>322</v>
      </c>
      <c r="BU124" s="510">
        <f t="shared" si="56"/>
        <v>322</v>
      </c>
      <c r="BV124" s="510">
        <f t="shared" si="56"/>
        <v>326</v>
      </c>
      <c r="BW124" s="510">
        <f t="shared" si="56"/>
        <v>326</v>
      </c>
      <c r="BX124" s="510">
        <f t="shared" si="56"/>
        <v>326</v>
      </c>
      <c r="BY124" s="510">
        <f t="shared" si="56"/>
        <v>326</v>
      </c>
      <c r="BZ124" s="510">
        <f t="shared" si="56"/>
        <v>337</v>
      </c>
      <c r="CA124" s="510">
        <f t="shared" si="56"/>
        <v>341</v>
      </c>
      <c r="CB124" s="510">
        <f t="shared" si="56"/>
        <v>341</v>
      </c>
      <c r="CC124" s="510">
        <f t="shared" si="56"/>
        <v>345</v>
      </c>
      <c r="CD124" s="510">
        <f t="shared" si="56"/>
        <v>345</v>
      </c>
      <c r="CE124" s="510">
        <f t="shared" si="56"/>
        <v>345</v>
      </c>
      <c r="CF124" s="510">
        <f t="shared" si="56"/>
        <v>353</v>
      </c>
      <c r="CG124" s="510">
        <f t="shared" si="56"/>
        <v>359</v>
      </c>
      <c r="CH124" s="510">
        <f t="shared" si="56"/>
        <v>359</v>
      </c>
      <c r="CI124" s="510">
        <f t="shared" si="56"/>
        <v>361</v>
      </c>
      <c r="CJ124" s="510">
        <f t="shared" si="56"/>
        <v>365</v>
      </c>
      <c r="CK124" s="510">
        <f t="shared" si="56"/>
        <v>365</v>
      </c>
      <c r="CL124" s="510">
        <f t="shared" si="56"/>
        <v>365</v>
      </c>
      <c r="CM124" s="510">
        <f t="shared" si="56"/>
        <v>369</v>
      </c>
      <c r="CN124" s="510">
        <f t="shared" si="56"/>
        <v>374</v>
      </c>
      <c r="CO124" s="510">
        <f t="shared" si="56"/>
        <v>374</v>
      </c>
      <c r="CP124" s="510">
        <f t="shared" si="56"/>
        <v>383</v>
      </c>
      <c r="CQ124" s="510">
        <f t="shared" si="56"/>
        <v>383</v>
      </c>
      <c r="CR124" s="510">
        <f t="shared" si="56"/>
        <v>383</v>
      </c>
      <c r="CS124" s="510">
        <f t="shared" si="56"/>
        <v>383</v>
      </c>
      <c r="CT124" s="510">
        <f t="shared" si="56"/>
        <v>383</v>
      </c>
      <c r="CU124" s="510">
        <f t="shared" si="56"/>
        <v>390</v>
      </c>
      <c r="CV124" s="510">
        <f t="shared" si="56"/>
        <v>390</v>
      </c>
      <c r="CW124" s="510">
        <f t="shared" si="56"/>
        <v>390</v>
      </c>
      <c r="CX124" s="510">
        <f t="shared" si="56"/>
        <v>390</v>
      </c>
      <c r="CY124" s="510">
        <f t="shared" si="56"/>
        <v>401</v>
      </c>
      <c r="CZ124" s="510">
        <f t="shared" si="56"/>
        <v>401</v>
      </c>
      <c r="DA124" s="510">
        <f t="shared" si="56"/>
        <v>401</v>
      </c>
      <c r="DB124" s="510">
        <f t="shared" si="56"/>
        <v>404</v>
      </c>
      <c r="DC124" s="510">
        <f t="shared" si="56"/>
        <v>407</v>
      </c>
      <c r="DD124" s="510">
        <f t="shared" si="56"/>
        <v>407</v>
      </c>
      <c r="DE124" s="510">
        <f t="shared" si="56"/>
        <v>418</v>
      </c>
      <c r="DF124" s="510">
        <f t="shared" si="56"/>
        <v>418</v>
      </c>
      <c r="DG124" s="510">
        <f t="shared" si="56"/>
        <v>418</v>
      </c>
      <c r="DH124" s="510">
        <f t="shared" si="56"/>
        <v>418</v>
      </c>
      <c r="DI124" s="510">
        <f t="shared" si="56"/>
        <v>435</v>
      </c>
      <c r="DJ124" s="510">
        <f t="shared" si="56"/>
        <v>435</v>
      </c>
      <c r="DK124" s="510">
        <f t="shared" si="56"/>
        <v>438</v>
      </c>
      <c r="DL124" s="510">
        <f t="shared" si="56"/>
        <v>447</v>
      </c>
      <c r="DM124" s="510">
        <f t="shared" si="56"/>
        <v>453</v>
      </c>
      <c r="DN124" s="510">
        <f t="shared" si="56"/>
        <v>453</v>
      </c>
      <c r="DO124" s="510">
        <f t="shared" si="56"/>
        <v>453</v>
      </c>
      <c r="DP124" s="510">
        <f t="shared" si="56"/>
        <v>454</v>
      </c>
      <c r="DQ124" s="510">
        <f t="shared" si="56"/>
        <v>461</v>
      </c>
      <c r="DR124" s="510">
        <f t="shared" si="56"/>
        <v>468</v>
      </c>
      <c r="DS124" s="510">
        <f t="shared" si="56"/>
        <v>501</v>
      </c>
      <c r="DT124" s="510">
        <f t="shared" si="56"/>
        <v>520</v>
      </c>
      <c r="DU124" s="510">
        <f t="shared" si="56"/>
        <v>520</v>
      </c>
      <c r="DV124" s="510">
        <f t="shared" si="56"/>
        <v>520</v>
      </c>
      <c r="DW124" s="510">
        <f t="shared" si="56"/>
        <v>550</v>
      </c>
      <c r="DX124" s="510">
        <f t="shared" si="56"/>
        <v>602</v>
      </c>
      <c r="DY124" s="510">
        <f t="shared" si="56"/>
        <v>625</v>
      </c>
      <c r="DZ124" s="510">
        <f t="shared" si="56"/>
        <v>631</v>
      </c>
      <c r="EA124" s="510">
        <f t="shared" si="56"/>
        <v>652</v>
      </c>
      <c r="EB124" s="510">
        <f t="shared" si="56"/>
        <v>652</v>
      </c>
      <c r="EC124" s="510">
        <f t="shared" si="56"/>
        <v>664</v>
      </c>
      <c r="ED124" s="510">
        <f t="shared" si="56"/>
        <v>704</v>
      </c>
      <c r="EE124" s="510">
        <f t="shared" si="56"/>
        <v>720</v>
      </c>
      <c r="EF124" s="510">
        <f t="shared" si="56"/>
        <v>749</v>
      </c>
      <c r="EG124" s="510">
        <f t="shared" si="56"/>
        <v>756</v>
      </c>
      <c r="EH124" s="510">
        <f t="shared" si="56"/>
        <v>764</v>
      </c>
      <c r="EI124" s="510">
        <f t="shared" si="56"/>
        <v>764</v>
      </c>
      <c r="EJ124" s="510">
        <f t="shared" si="56"/>
        <v>764</v>
      </c>
      <c r="EK124" s="510">
        <f t="shared" si="56"/>
        <v>777</v>
      </c>
      <c r="EL124" s="510">
        <f t="shared" si="56"/>
        <v>783</v>
      </c>
      <c r="EM124" s="510">
        <f t="shared" si="56"/>
        <v>783</v>
      </c>
      <c r="EN124" s="510">
        <f t="shared" si="56"/>
        <v>799</v>
      </c>
      <c r="EO124" s="510">
        <f t="shared" si="56"/>
        <v>814</v>
      </c>
      <c r="EP124" s="510">
        <f t="shared" si="56"/>
        <v>814</v>
      </c>
      <c r="EQ124" s="510">
        <f t="shared" si="56"/>
        <v>814</v>
      </c>
      <c r="ER124" s="510">
        <f t="shared" si="56"/>
        <v>833</v>
      </c>
      <c r="ES124" s="510">
        <f t="shared" si="56"/>
        <v>843</v>
      </c>
      <c r="ET124" s="510">
        <f t="shared" si="56"/>
        <v>843</v>
      </c>
      <c r="EU124" s="510">
        <f t="shared" si="56"/>
        <v>854</v>
      </c>
      <c r="EV124" s="510">
        <f t="shared" si="56"/>
        <v>857</v>
      </c>
      <c r="EW124" s="510">
        <f t="shared" si="56"/>
        <v>857</v>
      </c>
      <c r="EX124" s="510">
        <f t="shared" si="56"/>
        <v>857</v>
      </c>
      <c r="EY124" s="510">
        <f t="shared" si="56"/>
        <v>858</v>
      </c>
      <c r="EZ124" s="510">
        <f t="shared" si="56"/>
        <v>866</v>
      </c>
      <c r="FA124" s="510">
        <f t="shared" si="56"/>
        <v>866</v>
      </c>
      <c r="FB124" s="510">
        <f t="shared" si="56"/>
        <v>866</v>
      </c>
      <c r="FC124" s="510">
        <f t="shared" si="56"/>
        <v>871</v>
      </c>
      <c r="FD124" s="510">
        <f t="shared" si="56"/>
        <v>871</v>
      </c>
      <c r="FE124" s="510">
        <f t="shared" si="56"/>
        <v>871</v>
      </c>
      <c r="FF124" s="510">
        <f t="shared" si="56"/>
        <v>881</v>
      </c>
      <c r="FG124" s="510">
        <f t="shared" si="56"/>
        <v>905</v>
      </c>
      <c r="FH124" s="510">
        <f t="shared" si="56"/>
        <v>905</v>
      </c>
      <c r="FI124" s="510">
        <f t="shared" si="56"/>
        <v>908</v>
      </c>
      <c r="FJ124" s="510">
        <f t="shared" si="56"/>
        <v>911</v>
      </c>
      <c r="FK124" s="510">
        <f t="shared" si="56"/>
        <v>911</v>
      </c>
      <c r="FL124" s="510">
        <f t="shared" si="56"/>
        <v>911</v>
      </c>
      <c r="FM124" s="510">
        <f t="shared" si="56"/>
        <v>923</v>
      </c>
      <c r="FN124" s="510">
        <f t="shared" si="56"/>
        <v>936</v>
      </c>
      <c r="FO124" s="510">
        <f t="shared" si="56"/>
        <v>939</v>
      </c>
      <c r="FP124" s="510">
        <f t="shared" si="56"/>
        <v>945</v>
      </c>
      <c r="FQ124" s="510">
        <f t="shared" si="56"/>
        <v>945</v>
      </c>
      <c r="FR124" s="510">
        <f t="shared" si="56"/>
        <v>945</v>
      </c>
      <c r="FS124" s="510">
        <f t="shared" si="56"/>
        <v>945</v>
      </c>
      <c r="FT124" s="510">
        <f t="shared" si="56"/>
        <v>972</v>
      </c>
      <c r="FU124" s="510">
        <f t="shared" si="56"/>
        <v>980</v>
      </c>
      <c r="FV124" s="510">
        <f t="shared" si="56"/>
        <v>984</v>
      </c>
      <c r="FW124" s="510">
        <f t="shared" si="56"/>
        <v>996</v>
      </c>
      <c r="FX124" s="510">
        <f t="shared" si="56"/>
        <v>1007</v>
      </c>
      <c r="FY124" s="510">
        <f t="shared" si="56"/>
        <v>1007</v>
      </c>
      <c r="FZ124" s="510">
        <f t="shared" si="56"/>
        <v>1007</v>
      </c>
      <c r="GA124" s="510">
        <f t="shared" si="56"/>
        <v>1013</v>
      </c>
      <c r="GB124" s="510">
        <f t="shared" si="56"/>
        <v>1030</v>
      </c>
      <c r="GC124" s="510">
        <f t="shared" si="56"/>
        <v>1044</v>
      </c>
      <c r="GD124" s="510">
        <f t="shared" si="56"/>
        <v>1054</v>
      </c>
      <c r="GE124" s="510">
        <f t="shared" si="56"/>
        <v>1064</v>
      </c>
      <c r="GF124" s="510">
        <f t="shared" si="56"/>
        <v>1064</v>
      </c>
      <c r="GG124" s="510">
        <f t="shared" si="56"/>
        <v>1064</v>
      </c>
      <c r="GH124" s="510">
        <f t="shared" si="56"/>
        <v>1064</v>
      </c>
      <c r="GI124" s="510">
        <f t="shared" si="56"/>
        <v>1090</v>
      </c>
      <c r="GJ124" s="510">
        <f t="shared" si="56"/>
        <v>1094</v>
      </c>
      <c r="GK124" s="510">
        <f t="shared" si="56"/>
        <v>1114</v>
      </c>
      <c r="GL124" s="510">
        <f t="shared" si="56"/>
        <v>1114</v>
      </c>
      <c r="GM124" s="510">
        <f t="shared" si="56"/>
        <v>1114</v>
      </c>
      <c r="GN124" s="510">
        <f t="shared" si="56"/>
        <v>1114</v>
      </c>
      <c r="GO124" s="510">
        <f t="shared" si="56"/>
        <v>1122</v>
      </c>
      <c r="GP124" s="510">
        <f t="shared" si="56"/>
        <v>1129</v>
      </c>
      <c r="GQ124" s="510">
        <f t="shared" si="56"/>
        <v>1132</v>
      </c>
      <c r="GR124" s="510">
        <f t="shared" si="56"/>
        <v>1136</v>
      </c>
      <c r="GS124" s="510">
        <f t="shared" si="56"/>
        <v>1139</v>
      </c>
      <c r="GT124" s="510">
        <f t="shared" si="56"/>
        <v>1139</v>
      </c>
      <c r="GU124" s="510">
        <f t="shared" si="56"/>
        <v>1139</v>
      </c>
      <c r="GV124" s="510">
        <f t="shared" si="56"/>
        <v>1159</v>
      </c>
      <c r="GW124" s="510">
        <f t="shared" si="56"/>
        <v>1181</v>
      </c>
      <c r="GX124" s="510">
        <f t="shared" si="56"/>
        <v>1244</v>
      </c>
      <c r="GY124" s="510">
        <f t="shared" si="56"/>
        <v>1253</v>
      </c>
      <c r="GZ124" s="510">
        <f t="shared" si="56"/>
        <v>1305</v>
      </c>
      <c r="HA124" s="510">
        <f t="shared" si="56"/>
        <v>1305</v>
      </c>
      <c r="HB124" s="510">
        <f t="shared" si="56"/>
        <v>1305</v>
      </c>
      <c r="HC124" s="510">
        <f t="shared" si="56"/>
        <v>1318</v>
      </c>
      <c r="HD124" s="510">
        <f t="shared" si="56"/>
        <v>1322</v>
      </c>
      <c r="HE124" s="510">
        <f t="shared" si="56"/>
        <v>1331</v>
      </c>
      <c r="HF124" s="510">
        <f t="shared" si="56"/>
        <v>1344</v>
      </c>
      <c r="HG124" s="510">
        <f t="shared" si="56"/>
        <v>1365</v>
      </c>
      <c r="HH124" s="510">
        <f t="shared" si="56"/>
        <v>1387</v>
      </c>
      <c r="HI124" s="510">
        <f t="shared" si="56"/>
        <v>1387</v>
      </c>
      <c r="HJ124" s="510">
        <f t="shared" si="56"/>
        <v>1413</v>
      </c>
      <c r="HK124" s="510">
        <f t="shared" si="56"/>
        <v>1430</v>
      </c>
      <c r="HL124" s="510">
        <f t="shared" si="56"/>
        <v>1443</v>
      </c>
      <c r="HM124" s="510">
        <f t="shared" si="56"/>
        <v>1452</v>
      </c>
      <c r="HN124" s="510">
        <f t="shared" si="56"/>
        <v>1468</v>
      </c>
      <c r="HO124" s="510">
        <f t="shared" si="56"/>
        <v>1468</v>
      </c>
      <c r="HP124" s="510">
        <f t="shared" si="56"/>
        <v>1468</v>
      </c>
      <c r="HQ124" s="510">
        <f t="shared" si="56"/>
        <v>1516</v>
      </c>
      <c r="HR124" s="510">
        <f t="shared" si="56"/>
        <v>1516</v>
      </c>
      <c r="HS124" s="412"/>
      <c r="HT124" s="412"/>
      <c r="HU124" s="412"/>
      <c r="HV124" s="412"/>
      <c r="HW124" s="412"/>
      <c r="HX124" s="412"/>
      <c r="HY124" s="412"/>
      <c r="HZ124" s="412"/>
      <c r="IA124" s="412"/>
      <c r="IB124" s="412"/>
      <c r="IC124" s="412"/>
    </row>
    <row r="125">
      <c r="A125" s="504" t="s">
        <v>94</v>
      </c>
      <c r="B125" s="475">
        <v>0.0</v>
      </c>
      <c r="C125" s="475">
        <v>0.0</v>
      </c>
      <c r="D125" s="475">
        <v>0.0</v>
      </c>
      <c r="E125" s="475">
        <v>0.0</v>
      </c>
      <c r="F125" s="475">
        <v>0.0</v>
      </c>
      <c r="G125" s="475">
        <v>0.0</v>
      </c>
      <c r="H125" s="475">
        <v>0.0</v>
      </c>
      <c r="I125" s="475">
        <v>0.0</v>
      </c>
      <c r="J125" s="475">
        <v>0.0</v>
      </c>
      <c r="K125" s="475">
        <v>0.0</v>
      </c>
      <c r="L125" s="475">
        <v>0.0</v>
      </c>
      <c r="M125" s="475">
        <v>0.0</v>
      </c>
      <c r="N125" s="475">
        <v>0.0</v>
      </c>
      <c r="O125" s="475">
        <f t="shared" ref="O125:HR125" si="57">N125+O105</f>
        <v>0</v>
      </c>
      <c r="P125" s="475">
        <f t="shared" si="57"/>
        <v>0</v>
      </c>
      <c r="Q125" s="475">
        <f t="shared" si="57"/>
        <v>0</v>
      </c>
      <c r="R125" s="475">
        <f t="shared" si="57"/>
        <v>0</v>
      </c>
      <c r="S125" s="475">
        <f t="shared" si="57"/>
        <v>0</v>
      </c>
      <c r="T125" s="475">
        <f t="shared" si="57"/>
        <v>0</v>
      </c>
      <c r="U125" s="475">
        <f t="shared" si="57"/>
        <v>0</v>
      </c>
      <c r="V125" s="475">
        <f t="shared" si="57"/>
        <v>0</v>
      </c>
      <c r="W125" s="475">
        <f t="shared" si="57"/>
        <v>0</v>
      </c>
      <c r="X125" s="475">
        <f t="shared" si="57"/>
        <v>0</v>
      </c>
      <c r="Y125" s="475">
        <f t="shared" si="57"/>
        <v>0</v>
      </c>
      <c r="Z125" s="475">
        <f t="shared" si="57"/>
        <v>0</v>
      </c>
      <c r="AA125" s="475">
        <f t="shared" si="57"/>
        <v>0</v>
      </c>
      <c r="AB125" s="475">
        <f t="shared" si="57"/>
        <v>0</v>
      </c>
      <c r="AC125" s="475">
        <f t="shared" si="57"/>
        <v>0</v>
      </c>
      <c r="AD125" s="475">
        <f t="shared" si="57"/>
        <v>0</v>
      </c>
      <c r="AE125" s="475">
        <f t="shared" si="57"/>
        <v>0</v>
      </c>
      <c r="AF125" s="475">
        <f t="shared" si="57"/>
        <v>0</v>
      </c>
      <c r="AG125" s="475">
        <f t="shared" si="57"/>
        <v>0</v>
      </c>
      <c r="AH125" s="475">
        <f t="shared" si="57"/>
        <v>0</v>
      </c>
      <c r="AI125" s="475">
        <f t="shared" si="57"/>
        <v>0</v>
      </c>
      <c r="AJ125" s="509">
        <f t="shared" si="57"/>
        <v>6</v>
      </c>
      <c r="AK125" s="475">
        <f t="shared" si="57"/>
        <v>6</v>
      </c>
      <c r="AL125" s="475">
        <f t="shared" si="57"/>
        <v>7</v>
      </c>
      <c r="AM125" s="475">
        <f t="shared" si="57"/>
        <v>8</v>
      </c>
      <c r="AN125" s="475">
        <f t="shared" si="57"/>
        <v>15</v>
      </c>
      <c r="AO125" s="475">
        <f t="shared" si="57"/>
        <v>16</v>
      </c>
      <c r="AP125" s="510">
        <f t="shared" si="57"/>
        <v>19</v>
      </c>
      <c r="AQ125" s="510">
        <f t="shared" si="57"/>
        <v>20</v>
      </c>
      <c r="AR125" s="510">
        <f t="shared" si="57"/>
        <v>21</v>
      </c>
      <c r="AS125" s="510">
        <f t="shared" si="57"/>
        <v>23</v>
      </c>
      <c r="AT125" s="510">
        <f t="shared" si="57"/>
        <v>28</v>
      </c>
      <c r="AU125" s="510">
        <f t="shared" si="57"/>
        <v>31</v>
      </c>
      <c r="AV125" s="510">
        <f t="shared" si="57"/>
        <v>36</v>
      </c>
      <c r="AW125" s="510">
        <f t="shared" si="57"/>
        <v>41</v>
      </c>
      <c r="AX125" s="510">
        <f t="shared" si="57"/>
        <v>52</v>
      </c>
      <c r="AY125" s="510">
        <f t="shared" si="57"/>
        <v>58</v>
      </c>
      <c r="AZ125" s="510">
        <f t="shared" si="57"/>
        <v>62</v>
      </c>
      <c r="BA125" s="510">
        <f t="shared" si="57"/>
        <v>69</v>
      </c>
      <c r="BB125" s="510">
        <f t="shared" si="57"/>
        <v>77</v>
      </c>
      <c r="BC125" s="510">
        <f t="shared" si="57"/>
        <v>90</v>
      </c>
      <c r="BD125" s="510">
        <f t="shared" si="57"/>
        <v>99</v>
      </c>
      <c r="BE125" s="510">
        <f t="shared" si="57"/>
        <v>117</v>
      </c>
      <c r="BF125" s="510">
        <f t="shared" si="57"/>
        <v>132</v>
      </c>
      <c r="BG125" s="510">
        <f t="shared" si="57"/>
        <v>140</v>
      </c>
      <c r="BH125" s="510">
        <f t="shared" si="57"/>
        <v>144</v>
      </c>
      <c r="BI125" s="510">
        <f t="shared" si="57"/>
        <v>155</v>
      </c>
      <c r="BJ125" s="510">
        <f t="shared" si="57"/>
        <v>155</v>
      </c>
      <c r="BK125" s="510">
        <f t="shared" si="57"/>
        <v>166</v>
      </c>
      <c r="BL125" s="510">
        <f t="shared" si="57"/>
        <v>170</v>
      </c>
      <c r="BM125" s="510">
        <f t="shared" si="57"/>
        <v>177</v>
      </c>
      <c r="BN125" s="510">
        <f t="shared" si="57"/>
        <v>185</v>
      </c>
      <c r="BO125" s="510">
        <f t="shared" si="57"/>
        <v>205</v>
      </c>
      <c r="BP125" s="510">
        <f t="shared" si="57"/>
        <v>221</v>
      </c>
      <c r="BQ125" s="510">
        <f t="shared" si="57"/>
        <v>224</v>
      </c>
      <c r="BR125" s="510">
        <f t="shared" si="57"/>
        <v>238</v>
      </c>
      <c r="BS125" s="510">
        <f t="shared" si="57"/>
        <v>243</v>
      </c>
      <c r="BT125" s="510">
        <f t="shared" si="57"/>
        <v>251</v>
      </c>
      <c r="BU125" s="510">
        <f t="shared" si="57"/>
        <v>268</v>
      </c>
      <c r="BV125" s="510">
        <f t="shared" si="57"/>
        <v>276</v>
      </c>
      <c r="BW125" s="510">
        <f t="shared" si="57"/>
        <v>280</v>
      </c>
      <c r="BX125" s="510">
        <f t="shared" si="57"/>
        <v>283</v>
      </c>
      <c r="BY125" s="510">
        <f t="shared" si="57"/>
        <v>290</v>
      </c>
      <c r="BZ125" s="510">
        <f t="shared" si="57"/>
        <v>303</v>
      </c>
      <c r="CA125" s="510">
        <f t="shared" si="57"/>
        <v>327</v>
      </c>
      <c r="CB125" s="510">
        <f t="shared" si="57"/>
        <v>332</v>
      </c>
      <c r="CC125" s="510">
        <f t="shared" si="57"/>
        <v>345</v>
      </c>
      <c r="CD125" s="510">
        <f t="shared" si="57"/>
        <v>347</v>
      </c>
      <c r="CE125" s="510">
        <f t="shared" si="57"/>
        <v>359</v>
      </c>
      <c r="CF125" s="510">
        <f t="shared" si="57"/>
        <v>362</v>
      </c>
      <c r="CG125" s="510">
        <f t="shared" si="57"/>
        <v>374</v>
      </c>
      <c r="CH125" s="510">
        <f t="shared" si="57"/>
        <v>384</v>
      </c>
      <c r="CI125" s="510">
        <f t="shared" si="57"/>
        <v>395</v>
      </c>
      <c r="CJ125" s="510">
        <f t="shared" si="57"/>
        <v>401</v>
      </c>
      <c r="CK125" s="510">
        <f t="shared" si="57"/>
        <v>406</v>
      </c>
      <c r="CL125" s="510">
        <f t="shared" si="57"/>
        <v>408</v>
      </c>
      <c r="CM125" s="510">
        <f t="shared" si="57"/>
        <v>409</v>
      </c>
      <c r="CN125" s="510">
        <f t="shared" si="57"/>
        <v>418</v>
      </c>
      <c r="CO125" s="510">
        <f t="shared" si="57"/>
        <v>422</v>
      </c>
      <c r="CP125" s="510">
        <f t="shared" si="57"/>
        <v>427</v>
      </c>
      <c r="CQ125" s="510">
        <f t="shared" si="57"/>
        <v>438</v>
      </c>
      <c r="CR125" s="510">
        <f t="shared" si="57"/>
        <v>438</v>
      </c>
      <c r="CS125" s="510">
        <f t="shared" si="57"/>
        <v>446</v>
      </c>
      <c r="CT125" s="510">
        <f t="shared" si="57"/>
        <v>451</v>
      </c>
      <c r="CU125" s="510">
        <f t="shared" si="57"/>
        <v>452</v>
      </c>
      <c r="CV125" s="510">
        <f t="shared" si="57"/>
        <v>458</v>
      </c>
      <c r="CW125" s="510">
        <f t="shared" si="57"/>
        <v>458</v>
      </c>
      <c r="CX125" s="510">
        <f t="shared" si="57"/>
        <v>466</v>
      </c>
      <c r="CY125" s="510">
        <f t="shared" si="57"/>
        <v>469</v>
      </c>
      <c r="CZ125" s="510">
        <f t="shared" si="57"/>
        <v>472</v>
      </c>
      <c r="DA125" s="510">
        <f t="shared" si="57"/>
        <v>473</v>
      </c>
      <c r="DB125" s="510">
        <f t="shared" si="57"/>
        <v>473</v>
      </c>
      <c r="DC125" s="510">
        <f t="shared" si="57"/>
        <v>478</v>
      </c>
      <c r="DD125" s="510">
        <f t="shared" si="57"/>
        <v>491</v>
      </c>
      <c r="DE125" s="510">
        <f t="shared" si="57"/>
        <v>494</v>
      </c>
      <c r="DF125" s="510">
        <f t="shared" si="57"/>
        <v>496</v>
      </c>
      <c r="DG125" s="510">
        <f t="shared" si="57"/>
        <v>500</v>
      </c>
      <c r="DH125" s="510">
        <f t="shared" si="57"/>
        <v>500</v>
      </c>
      <c r="DI125" s="510">
        <f t="shared" si="57"/>
        <v>501</v>
      </c>
      <c r="DJ125" s="510">
        <f t="shared" si="57"/>
        <v>504</v>
      </c>
      <c r="DK125" s="510">
        <f t="shared" si="57"/>
        <v>511</v>
      </c>
      <c r="DL125" s="510">
        <f t="shared" si="57"/>
        <v>514</v>
      </c>
      <c r="DM125" s="510">
        <f t="shared" si="57"/>
        <v>517</v>
      </c>
      <c r="DN125" s="510">
        <f t="shared" si="57"/>
        <v>522</v>
      </c>
      <c r="DO125" s="510">
        <f t="shared" si="57"/>
        <v>525</v>
      </c>
      <c r="DP125" s="510">
        <f t="shared" si="57"/>
        <v>526</v>
      </c>
      <c r="DQ125" s="510">
        <f t="shared" si="57"/>
        <v>529</v>
      </c>
      <c r="DR125" s="510">
        <f t="shared" si="57"/>
        <v>531</v>
      </c>
      <c r="DS125" s="510">
        <f t="shared" si="57"/>
        <v>534</v>
      </c>
      <c r="DT125" s="510">
        <f t="shared" si="57"/>
        <v>538</v>
      </c>
      <c r="DU125" s="510">
        <f t="shared" si="57"/>
        <v>542</v>
      </c>
      <c r="DV125" s="510">
        <f t="shared" si="57"/>
        <v>542</v>
      </c>
      <c r="DW125" s="510">
        <f t="shared" si="57"/>
        <v>543</v>
      </c>
      <c r="DX125" s="510">
        <f t="shared" si="57"/>
        <v>546</v>
      </c>
      <c r="DY125" s="510">
        <f t="shared" si="57"/>
        <v>549</v>
      </c>
      <c r="DZ125" s="510">
        <f t="shared" si="57"/>
        <v>550</v>
      </c>
      <c r="EA125" s="510">
        <f t="shared" si="57"/>
        <v>551</v>
      </c>
      <c r="EB125" s="510">
        <f t="shared" si="57"/>
        <v>552</v>
      </c>
      <c r="EC125" s="510">
        <f t="shared" si="57"/>
        <v>553</v>
      </c>
      <c r="ED125" s="510">
        <f t="shared" si="57"/>
        <v>555</v>
      </c>
      <c r="EE125" s="510">
        <f t="shared" si="57"/>
        <v>556</v>
      </c>
      <c r="EF125" s="510">
        <f t="shared" si="57"/>
        <v>563</v>
      </c>
      <c r="EG125" s="510">
        <f t="shared" si="57"/>
        <v>568</v>
      </c>
      <c r="EH125" s="510">
        <f t="shared" si="57"/>
        <v>570</v>
      </c>
      <c r="EI125" s="510">
        <f t="shared" si="57"/>
        <v>570</v>
      </c>
      <c r="EJ125" s="510">
        <f t="shared" si="57"/>
        <v>575</v>
      </c>
      <c r="EK125" s="510">
        <f t="shared" si="57"/>
        <v>575</v>
      </c>
      <c r="EL125" s="510">
        <f t="shared" si="57"/>
        <v>575</v>
      </c>
      <c r="EM125" s="510">
        <f t="shared" si="57"/>
        <v>575</v>
      </c>
      <c r="EN125" s="510">
        <f t="shared" si="57"/>
        <v>578</v>
      </c>
      <c r="EO125" s="510">
        <f t="shared" si="57"/>
        <v>580</v>
      </c>
      <c r="EP125" s="510">
        <f t="shared" si="57"/>
        <v>586</v>
      </c>
      <c r="EQ125" s="510">
        <f t="shared" si="57"/>
        <v>587</v>
      </c>
      <c r="ER125" s="510">
        <f t="shared" si="57"/>
        <v>593</v>
      </c>
      <c r="ES125" s="510">
        <f t="shared" si="57"/>
        <v>593</v>
      </c>
      <c r="ET125" s="510">
        <f t="shared" si="57"/>
        <v>596</v>
      </c>
      <c r="EU125" s="510">
        <f t="shared" si="57"/>
        <v>599</v>
      </c>
      <c r="EV125" s="510">
        <f t="shared" si="57"/>
        <v>601</v>
      </c>
      <c r="EW125" s="510">
        <f t="shared" si="57"/>
        <v>607</v>
      </c>
      <c r="EX125" s="510">
        <f t="shared" si="57"/>
        <v>611</v>
      </c>
      <c r="EY125" s="510">
        <f t="shared" si="57"/>
        <v>612</v>
      </c>
      <c r="EZ125" s="510">
        <f t="shared" si="57"/>
        <v>613</v>
      </c>
      <c r="FA125" s="510">
        <f t="shared" si="57"/>
        <v>617</v>
      </c>
      <c r="FB125" s="510">
        <f t="shared" si="57"/>
        <v>617</v>
      </c>
      <c r="FC125" s="510">
        <f t="shared" si="57"/>
        <v>620</v>
      </c>
      <c r="FD125" s="510">
        <f t="shared" si="57"/>
        <v>621</v>
      </c>
      <c r="FE125" s="510">
        <f t="shared" si="57"/>
        <v>626</v>
      </c>
      <c r="FF125" s="510">
        <f t="shared" si="57"/>
        <v>628</v>
      </c>
      <c r="FG125" s="510">
        <f t="shared" si="57"/>
        <v>630</v>
      </c>
      <c r="FH125" s="510">
        <f t="shared" si="57"/>
        <v>633</v>
      </c>
      <c r="FI125" s="510">
        <f t="shared" si="57"/>
        <v>638</v>
      </c>
      <c r="FJ125" s="510">
        <f t="shared" si="57"/>
        <v>641</v>
      </c>
      <c r="FK125" s="510">
        <f t="shared" si="57"/>
        <v>644</v>
      </c>
      <c r="FL125" s="510">
        <f t="shared" si="57"/>
        <v>648</v>
      </c>
      <c r="FM125" s="510">
        <f t="shared" si="57"/>
        <v>650</v>
      </c>
      <c r="FN125" s="510">
        <f t="shared" si="57"/>
        <v>651</v>
      </c>
      <c r="FO125" s="510">
        <f t="shared" si="57"/>
        <v>658</v>
      </c>
      <c r="FP125" s="510">
        <f t="shared" si="57"/>
        <v>663</v>
      </c>
      <c r="FQ125" s="510">
        <f t="shared" si="57"/>
        <v>671</v>
      </c>
      <c r="FR125" s="510">
        <f t="shared" si="57"/>
        <v>676</v>
      </c>
      <c r="FS125" s="510">
        <f t="shared" si="57"/>
        <v>685</v>
      </c>
      <c r="FT125" s="510">
        <f t="shared" si="57"/>
        <v>695</v>
      </c>
      <c r="FU125" s="510">
        <f t="shared" si="57"/>
        <v>701</v>
      </c>
      <c r="FV125" s="510">
        <f t="shared" si="57"/>
        <v>705</v>
      </c>
      <c r="FW125" s="510">
        <f t="shared" si="57"/>
        <v>714</v>
      </c>
      <c r="FX125" s="510">
        <f t="shared" si="57"/>
        <v>724</v>
      </c>
      <c r="FY125" s="510">
        <f t="shared" si="57"/>
        <v>730</v>
      </c>
      <c r="FZ125" s="510">
        <f t="shared" si="57"/>
        <v>742</v>
      </c>
      <c r="GA125" s="510">
        <f t="shared" si="57"/>
        <v>745</v>
      </c>
      <c r="GB125" s="510">
        <f t="shared" si="57"/>
        <v>757</v>
      </c>
      <c r="GC125" s="510">
        <f t="shared" si="57"/>
        <v>762</v>
      </c>
      <c r="GD125" s="510">
        <f t="shared" si="57"/>
        <v>770</v>
      </c>
      <c r="GE125" s="510">
        <f t="shared" si="57"/>
        <v>805</v>
      </c>
      <c r="GF125" s="510">
        <f t="shared" si="57"/>
        <v>887</v>
      </c>
      <c r="GG125" s="510">
        <f t="shared" si="57"/>
        <v>920</v>
      </c>
      <c r="GH125" s="510">
        <f t="shared" si="57"/>
        <v>933</v>
      </c>
      <c r="GI125" s="510">
        <f t="shared" si="57"/>
        <v>943</v>
      </c>
      <c r="GJ125" s="510">
        <f t="shared" si="57"/>
        <v>964</v>
      </c>
      <c r="GK125" s="510">
        <f t="shared" si="57"/>
        <v>973</v>
      </c>
      <c r="GL125" s="510">
        <f t="shared" si="57"/>
        <v>979</v>
      </c>
      <c r="GM125" s="510">
        <f t="shared" si="57"/>
        <v>984</v>
      </c>
      <c r="GN125" s="510">
        <f t="shared" si="57"/>
        <v>1001</v>
      </c>
      <c r="GO125" s="510">
        <f t="shared" si="57"/>
        <v>1004</v>
      </c>
      <c r="GP125" s="510">
        <f t="shared" si="57"/>
        <v>1020</v>
      </c>
      <c r="GQ125" s="510">
        <f t="shared" si="57"/>
        <v>1038</v>
      </c>
      <c r="GR125" s="510">
        <f t="shared" si="57"/>
        <v>1068</v>
      </c>
      <c r="GS125" s="510">
        <f t="shared" si="57"/>
        <v>1079</v>
      </c>
      <c r="GT125" s="510">
        <f t="shared" si="57"/>
        <v>1089</v>
      </c>
      <c r="GU125" s="510">
        <f t="shared" si="57"/>
        <v>1103</v>
      </c>
      <c r="GV125" s="510">
        <f t="shared" si="57"/>
        <v>1108</v>
      </c>
      <c r="GW125" s="510">
        <f t="shared" si="57"/>
        <v>1123</v>
      </c>
      <c r="GX125" s="510">
        <f t="shared" si="57"/>
        <v>1143</v>
      </c>
      <c r="GY125" s="510">
        <f t="shared" si="57"/>
        <v>1150</v>
      </c>
      <c r="GZ125" s="510">
        <f t="shared" si="57"/>
        <v>1158</v>
      </c>
      <c r="HA125" s="510">
        <f t="shared" si="57"/>
        <v>1192</v>
      </c>
      <c r="HB125" s="510">
        <f t="shared" si="57"/>
        <v>1204</v>
      </c>
      <c r="HC125" s="510">
        <f t="shared" si="57"/>
        <v>1210</v>
      </c>
      <c r="HD125" s="510">
        <f t="shared" si="57"/>
        <v>1217</v>
      </c>
      <c r="HE125" s="510">
        <f t="shared" si="57"/>
        <v>1243</v>
      </c>
      <c r="HF125" s="510">
        <f t="shared" si="57"/>
        <v>1249</v>
      </c>
      <c r="HG125" s="510">
        <f t="shared" si="57"/>
        <v>1280</v>
      </c>
      <c r="HH125" s="510">
        <f t="shared" si="57"/>
        <v>1299</v>
      </c>
      <c r="HI125" s="510">
        <f t="shared" si="57"/>
        <v>1314</v>
      </c>
      <c r="HJ125" s="510">
        <f t="shared" si="57"/>
        <v>1316</v>
      </c>
      <c r="HK125" s="510">
        <f t="shared" si="57"/>
        <v>1341</v>
      </c>
      <c r="HL125" s="510">
        <f t="shared" si="57"/>
        <v>1409</v>
      </c>
      <c r="HM125" s="510">
        <f t="shared" si="57"/>
        <v>1428</v>
      </c>
      <c r="HN125" s="510">
        <f t="shared" si="57"/>
        <v>1494</v>
      </c>
      <c r="HO125" s="510">
        <f t="shared" si="57"/>
        <v>1553</v>
      </c>
      <c r="HP125" s="510">
        <f t="shared" si="57"/>
        <v>1574</v>
      </c>
      <c r="HQ125" s="510">
        <f t="shared" si="57"/>
        <v>1587</v>
      </c>
      <c r="HR125" s="510">
        <f t="shared" si="57"/>
        <v>1587</v>
      </c>
      <c r="HS125" s="412"/>
      <c r="HT125" s="412"/>
      <c r="HU125" s="412"/>
      <c r="HV125" s="412"/>
      <c r="HW125" s="412"/>
      <c r="HX125" s="412"/>
      <c r="HY125" s="412"/>
      <c r="HZ125" s="412"/>
      <c r="IA125" s="412"/>
      <c r="IB125" s="412"/>
      <c r="IC125" s="412"/>
    </row>
    <row r="126">
      <c r="A126" s="504" t="s">
        <v>95</v>
      </c>
      <c r="B126" s="475">
        <v>0.0</v>
      </c>
      <c r="C126" s="475">
        <v>0.0</v>
      </c>
      <c r="D126" s="475">
        <v>0.0</v>
      </c>
      <c r="E126" s="475">
        <v>0.0</v>
      </c>
      <c r="F126" s="475">
        <v>0.0</v>
      </c>
      <c r="G126" s="475">
        <v>0.0</v>
      </c>
      <c r="H126" s="475">
        <v>0.0</v>
      </c>
      <c r="I126" s="475">
        <v>0.0</v>
      </c>
      <c r="J126" s="475">
        <v>0.0</v>
      </c>
      <c r="K126" s="475">
        <v>0.0</v>
      </c>
      <c r="L126" s="475">
        <v>0.0</v>
      </c>
      <c r="M126" s="475">
        <v>0.0</v>
      </c>
      <c r="N126" s="475">
        <v>0.0</v>
      </c>
      <c r="O126" s="475">
        <f t="shared" ref="O126:HR126" si="58">N126+O106</f>
        <v>0</v>
      </c>
      <c r="P126" s="475">
        <f t="shared" si="58"/>
        <v>0</v>
      </c>
      <c r="Q126" s="475">
        <f t="shared" si="58"/>
        <v>0</v>
      </c>
      <c r="R126" s="475">
        <f t="shared" si="58"/>
        <v>0</v>
      </c>
      <c r="S126" s="475">
        <f t="shared" si="58"/>
        <v>0</v>
      </c>
      <c r="T126" s="475">
        <f t="shared" si="58"/>
        <v>0</v>
      </c>
      <c r="U126" s="475">
        <f t="shared" si="58"/>
        <v>0</v>
      </c>
      <c r="V126" s="475">
        <f t="shared" si="58"/>
        <v>0</v>
      </c>
      <c r="W126" s="475">
        <f t="shared" si="58"/>
        <v>0</v>
      </c>
      <c r="X126" s="509">
        <f t="shared" si="58"/>
        <v>1</v>
      </c>
      <c r="Y126" s="475">
        <f t="shared" si="58"/>
        <v>1</v>
      </c>
      <c r="Z126" s="475">
        <f t="shared" si="58"/>
        <v>1</v>
      </c>
      <c r="AA126" s="475">
        <f t="shared" si="58"/>
        <v>1</v>
      </c>
      <c r="AB126" s="475">
        <f t="shared" si="58"/>
        <v>2</v>
      </c>
      <c r="AC126" s="475">
        <f t="shared" si="58"/>
        <v>2</v>
      </c>
      <c r="AD126" s="475">
        <f t="shared" si="58"/>
        <v>2</v>
      </c>
      <c r="AE126" s="475">
        <f t="shared" si="58"/>
        <v>2</v>
      </c>
      <c r="AF126" s="475">
        <f t="shared" si="58"/>
        <v>2</v>
      </c>
      <c r="AG126" s="475">
        <f t="shared" si="58"/>
        <v>2</v>
      </c>
      <c r="AH126" s="475">
        <f t="shared" si="58"/>
        <v>5</v>
      </c>
      <c r="AI126" s="475">
        <f t="shared" si="58"/>
        <v>5</v>
      </c>
      <c r="AJ126" s="475">
        <f t="shared" si="58"/>
        <v>10</v>
      </c>
      <c r="AK126" s="475">
        <f t="shared" si="58"/>
        <v>11</v>
      </c>
      <c r="AL126" s="475">
        <f t="shared" si="58"/>
        <v>18</v>
      </c>
      <c r="AM126" s="475">
        <f t="shared" si="58"/>
        <v>18</v>
      </c>
      <c r="AN126" s="475">
        <f t="shared" si="58"/>
        <v>21</v>
      </c>
      <c r="AO126" s="475">
        <f t="shared" si="58"/>
        <v>22</v>
      </c>
      <c r="AP126" s="510">
        <f t="shared" si="58"/>
        <v>22</v>
      </c>
      <c r="AQ126" s="510">
        <f t="shared" si="58"/>
        <v>23</v>
      </c>
      <c r="AR126" s="510">
        <f t="shared" si="58"/>
        <v>28</v>
      </c>
      <c r="AS126" s="510">
        <f t="shared" si="58"/>
        <v>34</v>
      </c>
      <c r="AT126" s="510">
        <f t="shared" si="58"/>
        <v>35</v>
      </c>
      <c r="AU126" s="510">
        <f t="shared" si="58"/>
        <v>37</v>
      </c>
      <c r="AV126" s="510">
        <f t="shared" si="58"/>
        <v>40</v>
      </c>
      <c r="AW126" s="510">
        <f t="shared" si="58"/>
        <v>51</v>
      </c>
      <c r="AX126" s="510">
        <f t="shared" si="58"/>
        <v>52</v>
      </c>
      <c r="AY126" s="510">
        <f t="shared" si="58"/>
        <v>53</v>
      </c>
      <c r="AZ126" s="510">
        <f t="shared" si="58"/>
        <v>59</v>
      </c>
      <c r="BA126" s="510">
        <f t="shared" si="58"/>
        <v>62</v>
      </c>
      <c r="BB126" s="510">
        <f t="shared" si="58"/>
        <v>69</v>
      </c>
      <c r="BC126" s="510">
        <f t="shared" si="58"/>
        <v>73</v>
      </c>
      <c r="BD126" s="510">
        <f t="shared" si="58"/>
        <v>83</v>
      </c>
      <c r="BE126" s="510">
        <f t="shared" si="58"/>
        <v>86</v>
      </c>
      <c r="BF126" s="510">
        <f t="shared" si="58"/>
        <v>91</v>
      </c>
      <c r="BG126" s="510">
        <f t="shared" si="58"/>
        <v>98</v>
      </c>
      <c r="BH126" s="510">
        <f t="shared" si="58"/>
        <v>99</v>
      </c>
      <c r="BI126" s="510">
        <f t="shared" si="58"/>
        <v>102</v>
      </c>
      <c r="BJ126" s="510">
        <f t="shared" si="58"/>
        <v>103</v>
      </c>
      <c r="BK126" s="510">
        <f t="shared" si="58"/>
        <v>107</v>
      </c>
      <c r="BL126" s="510">
        <f t="shared" si="58"/>
        <v>107</v>
      </c>
      <c r="BM126" s="510">
        <f t="shared" si="58"/>
        <v>108</v>
      </c>
      <c r="BN126" s="510">
        <f t="shared" si="58"/>
        <v>108</v>
      </c>
      <c r="BO126" s="510">
        <f t="shared" si="58"/>
        <v>117</v>
      </c>
      <c r="BP126" s="510">
        <f t="shared" si="58"/>
        <v>123</v>
      </c>
      <c r="BQ126" s="510">
        <f t="shared" si="58"/>
        <v>123</v>
      </c>
      <c r="BR126" s="510">
        <f t="shared" si="58"/>
        <v>123</v>
      </c>
      <c r="BS126" s="510">
        <f t="shared" si="58"/>
        <v>124</v>
      </c>
      <c r="BT126" s="510">
        <f t="shared" si="58"/>
        <v>124</v>
      </c>
      <c r="BU126" s="510">
        <f t="shared" si="58"/>
        <v>124</v>
      </c>
      <c r="BV126" s="510">
        <f t="shared" si="58"/>
        <v>129</v>
      </c>
      <c r="BW126" s="510">
        <f t="shared" si="58"/>
        <v>129</v>
      </c>
      <c r="BX126" s="510">
        <f t="shared" si="58"/>
        <v>130</v>
      </c>
      <c r="BY126" s="510">
        <f t="shared" si="58"/>
        <v>132</v>
      </c>
      <c r="BZ126" s="510">
        <f t="shared" si="58"/>
        <v>132</v>
      </c>
      <c r="CA126" s="510">
        <f t="shared" si="58"/>
        <v>132</v>
      </c>
      <c r="CB126" s="510">
        <f t="shared" si="58"/>
        <v>141</v>
      </c>
      <c r="CC126" s="510">
        <f t="shared" si="58"/>
        <v>141</v>
      </c>
      <c r="CD126" s="510">
        <f t="shared" si="58"/>
        <v>142</v>
      </c>
      <c r="CE126" s="510">
        <f t="shared" si="58"/>
        <v>142</v>
      </c>
      <c r="CF126" s="510">
        <f t="shared" si="58"/>
        <v>142</v>
      </c>
      <c r="CG126" s="510">
        <f t="shared" si="58"/>
        <v>143</v>
      </c>
      <c r="CH126" s="510">
        <f t="shared" si="58"/>
        <v>147</v>
      </c>
      <c r="CI126" s="510">
        <f t="shared" si="58"/>
        <v>149</v>
      </c>
      <c r="CJ126" s="510">
        <f t="shared" si="58"/>
        <v>151</v>
      </c>
      <c r="CK126" s="510">
        <f t="shared" si="58"/>
        <v>151</v>
      </c>
      <c r="CL126" s="510">
        <f t="shared" si="58"/>
        <v>151</v>
      </c>
      <c r="CM126" s="510">
        <f t="shared" si="58"/>
        <v>153</v>
      </c>
      <c r="CN126" s="510">
        <f t="shared" si="58"/>
        <v>158</v>
      </c>
      <c r="CO126" s="510">
        <f t="shared" si="58"/>
        <v>159</v>
      </c>
      <c r="CP126" s="510">
        <f t="shared" si="58"/>
        <v>160</v>
      </c>
      <c r="CQ126" s="510">
        <f t="shared" si="58"/>
        <v>163</v>
      </c>
      <c r="CR126" s="510">
        <f t="shared" si="58"/>
        <v>163</v>
      </c>
      <c r="CS126" s="510">
        <f t="shared" si="58"/>
        <v>163</v>
      </c>
      <c r="CT126" s="510">
        <f t="shared" si="58"/>
        <v>164</v>
      </c>
      <c r="CU126" s="510">
        <f t="shared" si="58"/>
        <v>164</v>
      </c>
      <c r="CV126" s="510">
        <f t="shared" si="58"/>
        <v>169</v>
      </c>
      <c r="CW126" s="510">
        <f t="shared" si="58"/>
        <v>169</v>
      </c>
      <c r="CX126" s="510">
        <f t="shared" si="58"/>
        <v>169</v>
      </c>
      <c r="CY126" s="510">
        <f t="shared" si="58"/>
        <v>169</v>
      </c>
      <c r="CZ126" s="510">
        <f t="shared" si="58"/>
        <v>169</v>
      </c>
      <c r="DA126" s="510">
        <f t="shared" si="58"/>
        <v>169</v>
      </c>
      <c r="DB126" s="510">
        <f t="shared" si="58"/>
        <v>169</v>
      </c>
      <c r="DC126" s="510">
        <f t="shared" si="58"/>
        <v>169</v>
      </c>
      <c r="DD126" s="510">
        <f t="shared" si="58"/>
        <v>170</v>
      </c>
      <c r="DE126" s="510">
        <f t="shared" si="58"/>
        <v>170</v>
      </c>
      <c r="DF126" s="510">
        <f t="shared" si="58"/>
        <v>170</v>
      </c>
      <c r="DG126" s="510">
        <f t="shared" si="58"/>
        <v>170</v>
      </c>
      <c r="DH126" s="510">
        <f t="shared" si="58"/>
        <v>173</v>
      </c>
      <c r="DI126" s="510">
        <f t="shared" si="58"/>
        <v>173</v>
      </c>
      <c r="DJ126" s="510">
        <f t="shared" si="58"/>
        <v>176</v>
      </c>
      <c r="DK126" s="510">
        <f t="shared" si="58"/>
        <v>177</v>
      </c>
      <c r="DL126" s="510">
        <f t="shared" si="58"/>
        <v>177</v>
      </c>
      <c r="DM126" s="510">
        <f t="shared" si="58"/>
        <v>177</v>
      </c>
      <c r="DN126" s="510">
        <f t="shared" si="58"/>
        <v>177</v>
      </c>
      <c r="DO126" s="510">
        <f t="shared" si="58"/>
        <v>177</v>
      </c>
      <c r="DP126" s="510">
        <f t="shared" si="58"/>
        <v>177</v>
      </c>
      <c r="DQ126" s="510">
        <f t="shared" si="58"/>
        <v>178</v>
      </c>
      <c r="DR126" s="510">
        <f t="shared" si="58"/>
        <v>179</v>
      </c>
      <c r="DS126" s="510">
        <f t="shared" si="58"/>
        <v>179</v>
      </c>
      <c r="DT126" s="510">
        <f t="shared" si="58"/>
        <v>180</v>
      </c>
      <c r="DU126" s="510">
        <f t="shared" si="58"/>
        <v>180</v>
      </c>
      <c r="DV126" s="510">
        <f t="shared" si="58"/>
        <v>180</v>
      </c>
      <c r="DW126" s="510">
        <f t="shared" si="58"/>
        <v>183</v>
      </c>
      <c r="DX126" s="510">
        <f t="shared" si="58"/>
        <v>186</v>
      </c>
      <c r="DY126" s="510">
        <f t="shared" si="58"/>
        <v>190</v>
      </c>
      <c r="DZ126" s="510">
        <f t="shared" si="58"/>
        <v>194</v>
      </c>
      <c r="EA126" s="510">
        <f t="shared" si="58"/>
        <v>195</v>
      </c>
      <c r="EB126" s="510">
        <f t="shared" si="58"/>
        <v>203</v>
      </c>
      <c r="EC126" s="510">
        <f t="shared" si="58"/>
        <v>203</v>
      </c>
      <c r="ED126" s="510">
        <f t="shared" si="58"/>
        <v>204</v>
      </c>
      <c r="EE126" s="510">
        <f t="shared" si="58"/>
        <v>205</v>
      </c>
      <c r="EF126" s="510">
        <f t="shared" si="58"/>
        <v>215</v>
      </c>
      <c r="EG126" s="510">
        <f t="shared" si="58"/>
        <v>223</v>
      </c>
      <c r="EH126" s="510">
        <f t="shared" si="58"/>
        <v>231</v>
      </c>
      <c r="EI126" s="510">
        <f t="shared" si="58"/>
        <v>232</v>
      </c>
      <c r="EJ126" s="510">
        <f t="shared" si="58"/>
        <v>232</v>
      </c>
      <c r="EK126" s="510">
        <f t="shared" si="58"/>
        <v>234</v>
      </c>
      <c r="EL126" s="510">
        <f t="shared" si="58"/>
        <v>235</v>
      </c>
      <c r="EM126" s="510">
        <f t="shared" si="58"/>
        <v>241</v>
      </c>
      <c r="EN126" s="510">
        <f t="shared" si="58"/>
        <v>242</v>
      </c>
      <c r="EO126" s="510">
        <f t="shared" si="58"/>
        <v>244</v>
      </c>
      <c r="EP126" s="510">
        <f t="shared" si="58"/>
        <v>246</v>
      </c>
      <c r="EQ126" s="510">
        <f t="shared" si="58"/>
        <v>249</v>
      </c>
      <c r="ER126" s="510">
        <f t="shared" si="58"/>
        <v>249</v>
      </c>
      <c r="ES126" s="510">
        <f t="shared" si="58"/>
        <v>256</v>
      </c>
      <c r="ET126" s="510">
        <f t="shared" si="58"/>
        <v>257</v>
      </c>
      <c r="EU126" s="510">
        <f t="shared" si="58"/>
        <v>260</v>
      </c>
      <c r="EV126" s="510">
        <f t="shared" si="58"/>
        <v>267</v>
      </c>
      <c r="EW126" s="510">
        <f t="shared" si="58"/>
        <v>271</v>
      </c>
      <c r="EX126" s="510">
        <f t="shared" si="58"/>
        <v>271</v>
      </c>
      <c r="EY126" s="510">
        <f t="shared" si="58"/>
        <v>276</v>
      </c>
      <c r="EZ126" s="510">
        <f t="shared" si="58"/>
        <v>279</v>
      </c>
      <c r="FA126" s="510">
        <f t="shared" si="58"/>
        <v>282</v>
      </c>
      <c r="FB126" s="510">
        <f t="shared" si="58"/>
        <v>284</v>
      </c>
      <c r="FC126" s="510">
        <f t="shared" si="58"/>
        <v>286</v>
      </c>
      <c r="FD126" s="510">
        <f t="shared" si="58"/>
        <v>288</v>
      </c>
      <c r="FE126" s="510">
        <f t="shared" si="58"/>
        <v>288</v>
      </c>
      <c r="FF126" s="510">
        <f t="shared" si="58"/>
        <v>290</v>
      </c>
      <c r="FG126" s="510">
        <f t="shared" si="58"/>
        <v>291</v>
      </c>
      <c r="FH126" s="510">
        <f t="shared" si="58"/>
        <v>296</v>
      </c>
      <c r="FI126" s="510">
        <f t="shared" si="58"/>
        <v>296</v>
      </c>
      <c r="FJ126" s="510">
        <f t="shared" si="58"/>
        <v>307</v>
      </c>
      <c r="FK126" s="510">
        <f t="shared" si="58"/>
        <v>313</v>
      </c>
      <c r="FL126" s="510">
        <f t="shared" si="58"/>
        <v>314</v>
      </c>
      <c r="FM126" s="510">
        <f t="shared" si="58"/>
        <v>325</v>
      </c>
      <c r="FN126" s="510">
        <f t="shared" si="58"/>
        <v>325</v>
      </c>
      <c r="FO126" s="510">
        <f t="shared" si="58"/>
        <v>329</v>
      </c>
      <c r="FP126" s="510">
        <f t="shared" si="58"/>
        <v>330</v>
      </c>
      <c r="FQ126" s="510">
        <f t="shared" si="58"/>
        <v>330</v>
      </c>
      <c r="FR126" s="510">
        <f t="shared" si="58"/>
        <v>338</v>
      </c>
      <c r="FS126" s="510">
        <f t="shared" si="58"/>
        <v>348</v>
      </c>
      <c r="FT126" s="510">
        <f t="shared" si="58"/>
        <v>353</v>
      </c>
      <c r="FU126" s="510">
        <f t="shared" si="58"/>
        <v>362</v>
      </c>
      <c r="FV126" s="510">
        <f t="shared" si="58"/>
        <v>374</v>
      </c>
      <c r="FW126" s="510">
        <f t="shared" si="58"/>
        <v>379</v>
      </c>
      <c r="FX126" s="510">
        <f t="shared" si="58"/>
        <v>395</v>
      </c>
      <c r="FY126" s="510">
        <f t="shared" si="58"/>
        <v>405</v>
      </c>
      <c r="FZ126" s="510">
        <f t="shared" si="58"/>
        <v>419</v>
      </c>
      <c r="GA126" s="510">
        <f t="shared" si="58"/>
        <v>424</v>
      </c>
      <c r="GB126" s="510">
        <f t="shared" si="58"/>
        <v>428</v>
      </c>
      <c r="GC126" s="510">
        <f t="shared" si="58"/>
        <v>456</v>
      </c>
      <c r="GD126" s="510">
        <f t="shared" si="58"/>
        <v>480</v>
      </c>
      <c r="GE126" s="510">
        <f t="shared" si="58"/>
        <v>669</v>
      </c>
      <c r="GF126" s="510">
        <f t="shared" si="58"/>
        <v>696</v>
      </c>
      <c r="GG126" s="510">
        <f t="shared" si="58"/>
        <v>719</v>
      </c>
      <c r="GH126" s="510">
        <f t="shared" si="58"/>
        <v>731</v>
      </c>
      <c r="GI126" s="510">
        <f t="shared" si="58"/>
        <v>737</v>
      </c>
      <c r="GJ126" s="510">
        <f t="shared" si="58"/>
        <v>768</v>
      </c>
      <c r="GK126" s="510">
        <f t="shared" si="58"/>
        <v>774</v>
      </c>
      <c r="GL126" s="510">
        <f t="shared" si="58"/>
        <v>785</v>
      </c>
      <c r="GM126" s="510">
        <f t="shared" si="58"/>
        <v>787</v>
      </c>
      <c r="GN126" s="510">
        <f t="shared" si="58"/>
        <v>787</v>
      </c>
      <c r="GO126" s="510">
        <f t="shared" si="58"/>
        <v>805</v>
      </c>
      <c r="GP126" s="510">
        <f t="shared" si="58"/>
        <v>818</v>
      </c>
      <c r="GQ126" s="510">
        <f t="shared" si="58"/>
        <v>818</v>
      </c>
      <c r="GR126" s="510">
        <f t="shared" si="58"/>
        <v>821</v>
      </c>
      <c r="GS126" s="510">
        <f t="shared" si="58"/>
        <v>830</v>
      </c>
      <c r="GT126" s="510">
        <f t="shared" si="58"/>
        <v>834</v>
      </c>
      <c r="GU126" s="510">
        <f t="shared" si="58"/>
        <v>837</v>
      </c>
      <c r="GV126" s="510">
        <f t="shared" si="58"/>
        <v>846</v>
      </c>
      <c r="GW126" s="510">
        <f t="shared" si="58"/>
        <v>856</v>
      </c>
      <c r="GX126" s="510">
        <f t="shared" si="58"/>
        <v>871</v>
      </c>
      <c r="GY126" s="510">
        <f t="shared" si="58"/>
        <v>885</v>
      </c>
      <c r="GZ126" s="510">
        <f t="shared" si="58"/>
        <v>892</v>
      </c>
      <c r="HA126" s="510">
        <f t="shared" si="58"/>
        <v>896</v>
      </c>
      <c r="HB126" s="510">
        <f t="shared" si="58"/>
        <v>896</v>
      </c>
      <c r="HC126" s="510">
        <f t="shared" si="58"/>
        <v>906</v>
      </c>
      <c r="HD126" s="510">
        <f t="shared" si="58"/>
        <v>914</v>
      </c>
      <c r="HE126" s="510">
        <f t="shared" si="58"/>
        <v>920</v>
      </c>
      <c r="HF126" s="510">
        <f t="shared" si="58"/>
        <v>931</v>
      </c>
      <c r="HG126" s="510">
        <f t="shared" si="58"/>
        <v>942</v>
      </c>
      <c r="HH126" s="510">
        <f t="shared" si="58"/>
        <v>952</v>
      </c>
      <c r="HI126" s="510">
        <f t="shared" si="58"/>
        <v>961</v>
      </c>
      <c r="HJ126" s="510">
        <f t="shared" si="58"/>
        <v>1015</v>
      </c>
      <c r="HK126" s="510">
        <f t="shared" si="58"/>
        <v>1045</v>
      </c>
      <c r="HL126" s="510">
        <f t="shared" si="58"/>
        <v>1065</v>
      </c>
      <c r="HM126" s="510">
        <f t="shared" si="58"/>
        <v>1084</v>
      </c>
      <c r="HN126" s="510">
        <f t="shared" si="58"/>
        <v>1189</v>
      </c>
      <c r="HO126" s="510">
        <f t="shared" si="58"/>
        <v>1230</v>
      </c>
      <c r="HP126" s="510">
        <f t="shared" si="58"/>
        <v>1253</v>
      </c>
      <c r="HQ126" s="510">
        <f t="shared" si="58"/>
        <v>1319</v>
      </c>
      <c r="HR126" s="510">
        <f t="shared" si="58"/>
        <v>1319</v>
      </c>
      <c r="HS126" s="412"/>
      <c r="HT126" s="412"/>
      <c r="HU126" s="412"/>
      <c r="HV126" s="412"/>
      <c r="HW126" s="412"/>
      <c r="HX126" s="412"/>
      <c r="HY126" s="412"/>
      <c r="HZ126" s="412"/>
      <c r="IA126" s="412"/>
      <c r="IB126" s="412"/>
      <c r="IC126" s="412"/>
    </row>
    <row r="127">
      <c r="A127" s="504" t="s">
        <v>96</v>
      </c>
      <c r="B127" s="475">
        <v>0.0</v>
      </c>
      <c r="C127" s="475">
        <v>0.0</v>
      </c>
      <c r="D127" s="475">
        <v>0.0</v>
      </c>
      <c r="E127" s="475">
        <v>0.0</v>
      </c>
      <c r="F127" s="475">
        <v>0.0</v>
      </c>
      <c r="G127" s="475">
        <v>0.0</v>
      </c>
      <c r="H127" s="475">
        <v>0.0</v>
      </c>
      <c r="I127" s="475">
        <v>0.0</v>
      </c>
      <c r="J127" s="475">
        <v>0.0</v>
      </c>
      <c r="K127" s="475">
        <v>0.0</v>
      </c>
      <c r="L127" s="475">
        <v>0.0</v>
      </c>
      <c r="M127" s="475">
        <v>0.0</v>
      </c>
      <c r="N127" s="475">
        <v>0.0</v>
      </c>
      <c r="O127" s="509">
        <f t="shared" ref="O127:HR127" si="59">N127+O107</f>
        <v>1</v>
      </c>
      <c r="P127" s="475">
        <f t="shared" si="59"/>
        <v>1</v>
      </c>
      <c r="Q127" s="475">
        <f t="shared" si="59"/>
        <v>1</v>
      </c>
      <c r="R127" s="475">
        <f t="shared" si="59"/>
        <v>1</v>
      </c>
      <c r="S127" s="475">
        <f t="shared" si="59"/>
        <v>1</v>
      </c>
      <c r="T127" s="475">
        <f t="shared" si="59"/>
        <v>1</v>
      </c>
      <c r="U127" s="475">
        <f t="shared" si="59"/>
        <v>1</v>
      </c>
      <c r="V127" s="475">
        <f t="shared" si="59"/>
        <v>1</v>
      </c>
      <c r="W127" s="475">
        <f t="shared" si="59"/>
        <v>1</v>
      </c>
      <c r="X127" s="475">
        <f t="shared" si="59"/>
        <v>1</v>
      </c>
      <c r="Y127" s="475">
        <f t="shared" si="59"/>
        <v>1</v>
      </c>
      <c r="Z127" s="475">
        <f t="shared" si="59"/>
        <v>1</v>
      </c>
      <c r="AA127" s="475">
        <f t="shared" si="59"/>
        <v>1</v>
      </c>
      <c r="AB127" s="475">
        <f t="shared" si="59"/>
        <v>1</v>
      </c>
      <c r="AC127" s="475">
        <f t="shared" si="59"/>
        <v>1</v>
      </c>
      <c r="AD127" s="475">
        <f t="shared" si="59"/>
        <v>1</v>
      </c>
      <c r="AE127" s="475">
        <f t="shared" si="59"/>
        <v>1</v>
      </c>
      <c r="AF127" s="475">
        <f t="shared" si="59"/>
        <v>4</v>
      </c>
      <c r="AG127" s="475">
        <f t="shared" si="59"/>
        <v>4</v>
      </c>
      <c r="AH127" s="475">
        <f t="shared" si="59"/>
        <v>4</v>
      </c>
      <c r="AI127" s="475">
        <f t="shared" si="59"/>
        <v>9</v>
      </c>
      <c r="AJ127" s="475">
        <f t="shared" si="59"/>
        <v>9</v>
      </c>
      <c r="AK127" s="475">
        <f t="shared" si="59"/>
        <v>14</v>
      </c>
      <c r="AL127" s="475">
        <f t="shared" si="59"/>
        <v>17</v>
      </c>
      <c r="AM127" s="475">
        <f t="shared" si="59"/>
        <v>18</v>
      </c>
      <c r="AN127" s="475">
        <f t="shared" si="59"/>
        <v>19</v>
      </c>
      <c r="AO127" s="475">
        <f t="shared" si="59"/>
        <v>19</v>
      </c>
      <c r="AP127" s="510">
        <f t="shared" si="59"/>
        <v>19</v>
      </c>
      <c r="AQ127" s="510">
        <f t="shared" si="59"/>
        <v>21</v>
      </c>
      <c r="AR127" s="510">
        <f t="shared" si="59"/>
        <v>21</v>
      </c>
      <c r="AS127" s="510">
        <f t="shared" si="59"/>
        <v>21</v>
      </c>
      <c r="AT127" s="510">
        <f t="shared" si="59"/>
        <v>26</v>
      </c>
      <c r="AU127" s="510">
        <f t="shared" si="59"/>
        <v>28</v>
      </c>
      <c r="AV127" s="510">
        <f t="shared" si="59"/>
        <v>33</v>
      </c>
      <c r="AW127" s="510">
        <f t="shared" si="59"/>
        <v>36</v>
      </c>
      <c r="AX127" s="510">
        <f t="shared" si="59"/>
        <v>36</v>
      </c>
      <c r="AY127" s="510">
        <f t="shared" si="59"/>
        <v>44</v>
      </c>
      <c r="AZ127" s="510">
        <f t="shared" si="59"/>
        <v>46</v>
      </c>
      <c r="BA127" s="510">
        <f t="shared" si="59"/>
        <v>47</v>
      </c>
      <c r="BB127" s="510">
        <f t="shared" si="59"/>
        <v>50</v>
      </c>
      <c r="BC127" s="510">
        <f t="shared" si="59"/>
        <v>54</v>
      </c>
      <c r="BD127" s="510">
        <f t="shared" si="59"/>
        <v>55</v>
      </c>
      <c r="BE127" s="510">
        <f t="shared" si="59"/>
        <v>66</v>
      </c>
      <c r="BF127" s="510">
        <f t="shared" si="59"/>
        <v>69</v>
      </c>
      <c r="BG127" s="510">
        <f t="shared" si="59"/>
        <v>69</v>
      </c>
      <c r="BH127" s="510">
        <f t="shared" si="59"/>
        <v>69</v>
      </c>
      <c r="BI127" s="510">
        <f t="shared" si="59"/>
        <v>69</v>
      </c>
      <c r="BJ127" s="510">
        <f t="shared" si="59"/>
        <v>69</v>
      </c>
      <c r="BK127" s="510">
        <f t="shared" si="59"/>
        <v>69</v>
      </c>
      <c r="BL127" s="510">
        <f t="shared" si="59"/>
        <v>70</v>
      </c>
      <c r="BM127" s="510">
        <f t="shared" si="59"/>
        <v>71</v>
      </c>
      <c r="BN127" s="510">
        <f t="shared" si="59"/>
        <v>74</v>
      </c>
      <c r="BO127" s="510">
        <f t="shared" si="59"/>
        <v>75</v>
      </c>
      <c r="BP127" s="510">
        <f t="shared" si="59"/>
        <v>76</v>
      </c>
      <c r="BQ127" s="510">
        <f t="shared" si="59"/>
        <v>76</v>
      </c>
      <c r="BR127" s="510">
        <f t="shared" si="59"/>
        <v>76</v>
      </c>
      <c r="BS127" s="510">
        <f t="shared" si="59"/>
        <v>76</v>
      </c>
      <c r="BT127" s="510">
        <f t="shared" si="59"/>
        <v>77</v>
      </c>
      <c r="BU127" s="510">
        <f t="shared" si="59"/>
        <v>78</v>
      </c>
      <c r="BV127" s="510">
        <f t="shared" si="59"/>
        <v>78</v>
      </c>
      <c r="BW127" s="510">
        <f t="shared" si="59"/>
        <v>79</v>
      </c>
      <c r="BX127" s="510">
        <f t="shared" si="59"/>
        <v>79</v>
      </c>
      <c r="BY127" s="510">
        <f t="shared" si="59"/>
        <v>79</v>
      </c>
      <c r="BZ127" s="510">
        <f t="shared" si="59"/>
        <v>81</v>
      </c>
      <c r="CA127" s="510">
        <f t="shared" si="59"/>
        <v>81</v>
      </c>
      <c r="CB127" s="510">
        <f t="shared" si="59"/>
        <v>85</v>
      </c>
      <c r="CC127" s="510">
        <f t="shared" si="59"/>
        <v>85</v>
      </c>
      <c r="CD127" s="510">
        <f t="shared" si="59"/>
        <v>85</v>
      </c>
      <c r="CE127" s="510">
        <f t="shared" si="59"/>
        <v>85</v>
      </c>
      <c r="CF127" s="510">
        <f t="shared" si="59"/>
        <v>86</v>
      </c>
      <c r="CG127" s="510">
        <f t="shared" si="59"/>
        <v>87</v>
      </c>
      <c r="CH127" s="510">
        <f t="shared" si="59"/>
        <v>87</v>
      </c>
      <c r="CI127" s="510">
        <f t="shared" si="59"/>
        <v>88</v>
      </c>
      <c r="CJ127" s="510">
        <f t="shared" si="59"/>
        <v>88</v>
      </c>
      <c r="CK127" s="510">
        <f t="shared" si="59"/>
        <v>88</v>
      </c>
      <c r="CL127" s="510">
        <f t="shared" si="59"/>
        <v>88</v>
      </c>
      <c r="CM127" s="510">
        <f t="shared" si="59"/>
        <v>92</v>
      </c>
      <c r="CN127" s="510">
        <f t="shared" si="59"/>
        <v>92</v>
      </c>
      <c r="CO127" s="510">
        <f t="shared" si="59"/>
        <v>93</v>
      </c>
      <c r="CP127" s="510">
        <f t="shared" si="59"/>
        <v>93</v>
      </c>
      <c r="CQ127" s="510">
        <f t="shared" si="59"/>
        <v>95</v>
      </c>
      <c r="CR127" s="510">
        <f t="shared" si="59"/>
        <v>96</v>
      </c>
      <c r="CS127" s="510">
        <f t="shared" si="59"/>
        <v>97</v>
      </c>
      <c r="CT127" s="510">
        <f t="shared" si="59"/>
        <v>97</v>
      </c>
      <c r="CU127" s="510">
        <f t="shared" si="59"/>
        <v>98</v>
      </c>
      <c r="CV127" s="510">
        <f t="shared" si="59"/>
        <v>100</v>
      </c>
      <c r="CW127" s="510">
        <f t="shared" si="59"/>
        <v>101</v>
      </c>
      <c r="CX127" s="510">
        <f t="shared" si="59"/>
        <v>103</v>
      </c>
      <c r="CY127" s="510">
        <f t="shared" si="59"/>
        <v>103</v>
      </c>
      <c r="CZ127" s="510">
        <f t="shared" si="59"/>
        <v>104</v>
      </c>
      <c r="DA127" s="510">
        <f t="shared" si="59"/>
        <v>105</v>
      </c>
      <c r="DB127" s="510">
        <f t="shared" si="59"/>
        <v>106</v>
      </c>
      <c r="DC127" s="510">
        <f t="shared" si="59"/>
        <v>107</v>
      </c>
      <c r="DD127" s="510">
        <f t="shared" si="59"/>
        <v>108</v>
      </c>
      <c r="DE127" s="510">
        <f t="shared" si="59"/>
        <v>111</v>
      </c>
      <c r="DF127" s="510">
        <f t="shared" si="59"/>
        <v>112</v>
      </c>
      <c r="DG127" s="510">
        <f t="shared" si="59"/>
        <v>112</v>
      </c>
      <c r="DH127" s="510">
        <f t="shared" si="59"/>
        <v>114</v>
      </c>
      <c r="DI127" s="510">
        <f t="shared" si="59"/>
        <v>114</v>
      </c>
      <c r="DJ127" s="510">
        <f t="shared" si="59"/>
        <v>117</v>
      </c>
      <c r="DK127" s="510">
        <f t="shared" si="59"/>
        <v>119</v>
      </c>
      <c r="DL127" s="510">
        <f t="shared" si="59"/>
        <v>123</v>
      </c>
      <c r="DM127" s="510">
        <f t="shared" si="59"/>
        <v>123</v>
      </c>
      <c r="DN127" s="510">
        <f t="shared" si="59"/>
        <v>123</v>
      </c>
      <c r="DO127" s="510">
        <f t="shared" si="59"/>
        <v>125</v>
      </c>
      <c r="DP127" s="510">
        <f t="shared" si="59"/>
        <v>126</v>
      </c>
      <c r="DQ127" s="510">
        <f t="shared" si="59"/>
        <v>126</v>
      </c>
      <c r="DR127" s="510">
        <f t="shared" si="59"/>
        <v>127</v>
      </c>
      <c r="DS127" s="510">
        <f t="shared" si="59"/>
        <v>128</v>
      </c>
      <c r="DT127" s="510">
        <f t="shared" si="59"/>
        <v>128</v>
      </c>
      <c r="DU127" s="510">
        <f t="shared" si="59"/>
        <v>128</v>
      </c>
      <c r="DV127" s="510">
        <f t="shared" si="59"/>
        <v>132</v>
      </c>
      <c r="DW127" s="510">
        <f t="shared" si="59"/>
        <v>133</v>
      </c>
      <c r="DX127" s="510">
        <f t="shared" si="59"/>
        <v>135</v>
      </c>
      <c r="DY127" s="510">
        <f t="shared" si="59"/>
        <v>137</v>
      </c>
      <c r="DZ127" s="510">
        <f t="shared" si="59"/>
        <v>138</v>
      </c>
      <c r="EA127" s="510">
        <f t="shared" si="59"/>
        <v>140</v>
      </c>
      <c r="EB127" s="510">
        <f t="shared" si="59"/>
        <v>140</v>
      </c>
      <c r="EC127" s="510">
        <f t="shared" si="59"/>
        <v>140</v>
      </c>
      <c r="ED127" s="510">
        <f t="shared" si="59"/>
        <v>145</v>
      </c>
      <c r="EE127" s="510">
        <f t="shared" si="59"/>
        <v>146</v>
      </c>
      <c r="EF127" s="510">
        <f t="shared" si="59"/>
        <v>147</v>
      </c>
      <c r="EG127" s="510">
        <f t="shared" si="59"/>
        <v>149</v>
      </c>
      <c r="EH127" s="510">
        <f t="shared" si="59"/>
        <v>155</v>
      </c>
      <c r="EI127" s="510">
        <f t="shared" si="59"/>
        <v>156</v>
      </c>
      <c r="EJ127" s="510">
        <f t="shared" si="59"/>
        <v>156</v>
      </c>
      <c r="EK127" s="510">
        <f t="shared" si="59"/>
        <v>158</v>
      </c>
      <c r="EL127" s="510">
        <f t="shared" si="59"/>
        <v>164</v>
      </c>
      <c r="EM127" s="510">
        <f t="shared" si="59"/>
        <v>166</v>
      </c>
      <c r="EN127" s="510">
        <f t="shared" si="59"/>
        <v>170</v>
      </c>
      <c r="EO127" s="510">
        <f t="shared" si="59"/>
        <v>170</v>
      </c>
      <c r="EP127" s="510">
        <f t="shared" si="59"/>
        <v>177</v>
      </c>
      <c r="EQ127" s="510">
        <f t="shared" si="59"/>
        <v>179</v>
      </c>
      <c r="ER127" s="510">
        <f t="shared" si="59"/>
        <v>181</v>
      </c>
      <c r="ES127" s="510">
        <f t="shared" si="59"/>
        <v>182</v>
      </c>
      <c r="ET127" s="510">
        <f t="shared" si="59"/>
        <v>187</v>
      </c>
      <c r="EU127" s="510">
        <f t="shared" si="59"/>
        <v>203</v>
      </c>
      <c r="EV127" s="510">
        <f t="shared" si="59"/>
        <v>212</v>
      </c>
      <c r="EW127" s="510">
        <f t="shared" si="59"/>
        <v>214</v>
      </c>
      <c r="EX127" s="510">
        <f t="shared" si="59"/>
        <v>222</v>
      </c>
      <c r="EY127" s="510">
        <f t="shared" si="59"/>
        <v>222</v>
      </c>
      <c r="EZ127" s="510">
        <f t="shared" si="59"/>
        <v>222</v>
      </c>
      <c r="FA127" s="510">
        <f t="shared" si="59"/>
        <v>224</v>
      </c>
      <c r="FB127" s="510">
        <f t="shared" si="59"/>
        <v>235</v>
      </c>
      <c r="FC127" s="510">
        <f t="shared" si="59"/>
        <v>255</v>
      </c>
      <c r="FD127" s="510">
        <f t="shared" si="59"/>
        <v>259</v>
      </c>
      <c r="FE127" s="510">
        <f t="shared" si="59"/>
        <v>268</v>
      </c>
      <c r="FF127" s="510">
        <f t="shared" si="59"/>
        <v>270</v>
      </c>
      <c r="FG127" s="510">
        <f t="shared" si="59"/>
        <v>271</v>
      </c>
      <c r="FH127" s="510">
        <f t="shared" si="59"/>
        <v>275</v>
      </c>
      <c r="FI127" s="510">
        <f t="shared" si="59"/>
        <v>276</v>
      </c>
      <c r="FJ127" s="510">
        <f t="shared" si="59"/>
        <v>302</v>
      </c>
      <c r="FK127" s="510">
        <f t="shared" si="59"/>
        <v>306</v>
      </c>
      <c r="FL127" s="510">
        <f t="shared" si="59"/>
        <v>313</v>
      </c>
      <c r="FM127" s="510">
        <f t="shared" si="59"/>
        <v>325</v>
      </c>
      <c r="FN127" s="510">
        <f t="shared" si="59"/>
        <v>332</v>
      </c>
      <c r="FO127" s="510">
        <f t="shared" si="59"/>
        <v>337</v>
      </c>
      <c r="FP127" s="510">
        <f t="shared" si="59"/>
        <v>371</v>
      </c>
      <c r="FQ127" s="510">
        <f t="shared" si="59"/>
        <v>390</v>
      </c>
      <c r="FR127" s="510">
        <f t="shared" si="59"/>
        <v>400</v>
      </c>
      <c r="FS127" s="510">
        <f t="shared" si="59"/>
        <v>400</v>
      </c>
      <c r="FT127" s="510">
        <f t="shared" si="59"/>
        <v>412</v>
      </c>
      <c r="FU127" s="510">
        <f t="shared" si="59"/>
        <v>423</v>
      </c>
      <c r="FV127" s="510">
        <f t="shared" si="59"/>
        <v>438</v>
      </c>
      <c r="FW127" s="510">
        <f t="shared" si="59"/>
        <v>467</v>
      </c>
      <c r="FX127" s="510">
        <f t="shared" si="59"/>
        <v>478</v>
      </c>
      <c r="FY127" s="510">
        <f t="shared" si="59"/>
        <v>492</v>
      </c>
      <c r="FZ127" s="510">
        <f t="shared" si="59"/>
        <v>503</v>
      </c>
      <c r="GA127" s="510">
        <f t="shared" si="59"/>
        <v>515</v>
      </c>
      <c r="GB127" s="510">
        <f t="shared" si="59"/>
        <v>527</v>
      </c>
      <c r="GC127" s="510">
        <f t="shared" si="59"/>
        <v>599</v>
      </c>
      <c r="GD127" s="510">
        <f t="shared" si="59"/>
        <v>616</v>
      </c>
      <c r="GE127" s="510">
        <f t="shared" si="59"/>
        <v>623</v>
      </c>
      <c r="GF127" s="510">
        <f t="shared" si="59"/>
        <v>637</v>
      </c>
      <c r="GG127" s="510">
        <f t="shared" si="59"/>
        <v>649</v>
      </c>
      <c r="GH127" s="510">
        <f t="shared" si="59"/>
        <v>658</v>
      </c>
      <c r="GI127" s="510">
        <f t="shared" si="59"/>
        <v>662</v>
      </c>
      <c r="GJ127" s="510">
        <f t="shared" si="59"/>
        <v>673</v>
      </c>
      <c r="GK127" s="510">
        <f t="shared" si="59"/>
        <v>685</v>
      </c>
      <c r="GL127" s="510">
        <f t="shared" si="59"/>
        <v>690</v>
      </c>
      <c r="GM127" s="510">
        <f t="shared" si="59"/>
        <v>694</v>
      </c>
      <c r="GN127" s="510">
        <f t="shared" si="59"/>
        <v>711</v>
      </c>
      <c r="GO127" s="510">
        <f t="shared" si="59"/>
        <v>719</v>
      </c>
      <c r="GP127" s="510">
        <f t="shared" si="59"/>
        <v>720</v>
      </c>
      <c r="GQ127" s="510">
        <f t="shared" si="59"/>
        <v>727</v>
      </c>
      <c r="GR127" s="510">
        <f t="shared" si="59"/>
        <v>730</v>
      </c>
      <c r="GS127" s="510">
        <f t="shared" si="59"/>
        <v>736</v>
      </c>
      <c r="GT127" s="510">
        <f t="shared" si="59"/>
        <v>741</v>
      </c>
      <c r="GU127" s="510">
        <f t="shared" si="59"/>
        <v>750</v>
      </c>
      <c r="GV127" s="510">
        <f t="shared" si="59"/>
        <v>762</v>
      </c>
      <c r="GW127" s="510">
        <f t="shared" si="59"/>
        <v>764</v>
      </c>
      <c r="GX127" s="510">
        <f t="shared" si="59"/>
        <v>768</v>
      </c>
      <c r="GY127" s="510">
        <f t="shared" si="59"/>
        <v>772</v>
      </c>
      <c r="GZ127" s="510">
        <f t="shared" si="59"/>
        <v>778</v>
      </c>
      <c r="HA127" s="510">
        <f t="shared" si="59"/>
        <v>781</v>
      </c>
      <c r="HB127" s="510">
        <f t="shared" si="59"/>
        <v>784</v>
      </c>
      <c r="HC127" s="510">
        <f t="shared" si="59"/>
        <v>798</v>
      </c>
      <c r="HD127" s="510">
        <f t="shared" si="59"/>
        <v>811</v>
      </c>
      <c r="HE127" s="510">
        <f t="shared" si="59"/>
        <v>831</v>
      </c>
      <c r="HF127" s="510">
        <f t="shared" si="59"/>
        <v>839</v>
      </c>
      <c r="HG127" s="510">
        <f t="shared" si="59"/>
        <v>845</v>
      </c>
      <c r="HH127" s="510">
        <f t="shared" si="59"/>
        <v>857</v>
      </c>
      <c r="HI127" s="510">
        <f t="shared" si="59"/>
        <v>860</v>
      </c>
      <c r="HJ127" s="510">
        <f t="shared" si="59"/>
        <v>868</v>
      </c>
      <c r="HK127" s="510">
        <f t="shared" si="59"/>
        <v>875</v>
      </c>
      <c r="HL127" s="510">
        <f t="shared" si="59"/>
        <v>877</v>
      </c>
      <c r="HM127" s="510">
        <f t="shared" si="59"/>
        <v>903</v>
      </c>
      <c r="HN127" s="510">
        <f t="shared" si="59"/>
        <v>911</v>
      </c>
      <c r="HO127" s="510">
        <f t="shared" si="59"/>
        <v>946</v>
      </c>
      <c r="HP127" s="510">
        <f t="shared" si="59"/>
        <v>977</v>
      </c>
      <c r="HQ127" s="510">
        <f t="shared" si="59"/>
        <v>977</v>
      </c>
      <c r="HR127" s="510">
        <f t="shared" si="59"/>
        <v>977</v>
      </c>
      <c r="HS127" s="412"/>
      <c r="HT127" s="412"/>
      <c r="HU127" s="412"/>
      <c r="HV127" s="412"/>
      <c r="HW127" s="412"/>
      <c r="HX127" s="412"/>
      <c r="HY127" s="412"/>
      <c r="HZ127" s="412"/>
      <c r="IA127" s="412"/>
      <c r="IB127" s="412"/>
      <c r="IC127" s="412"/>
    </row>
    <row r="128">
      <c r="A128" s="459"/>
      <c r="B128" s="494">
        <f t="shared" ref="B128:HR128" si="60">SUM(B112:B127)</f>
        <v>0</v>
      </c>
      <c r="C128" s="494">
        <f t="shared" si="60"/>
        <v>0</v>
      </c>
      <c r="D128" s="494">
        <f t="shared" si="60"/>
        <v>0</v>
      </c>
      <c r="E128" s="494">
        <f t="shared" si="60"/>
        <v>0</v>
      </c>
      <c r="F128" s="494">
        <f t="shared" si="60"/>
        <v>0</v>
      </c>
      <c r="G128" s="494">
        <f t="shared" si="60"/>
        <v>0</v>
      </c>
      <c r="H128" s="494">
        <f t="shared" si="60"/>
        <v>0</v>
      </c>
      <c r="I128" s="494">
        <f t="shared" si="60"/>
        <v>0</v>
      </c>
      <c r="J128" s="494">
        <f t="shared" si="60"/>
        <v>0</v>
      </c>
      <c r="K128" s="494">
        <f t="shared" si="60"/>
        <v>0</v>
      </c>
      <c r="L128" s="494">
        <f t="shared" si="60"/>
        <v>0</v>
      </c>
      <c r="M128" s="494">
        <f t="shared" si="60"/>
        <v>0</v>
      </c>
      <c r="N128" s="494">
        <f t="shared" si="60"/>
        <v>0</v>
      </c>
      <c r="O128" s="494">
        <f t="shared" si="60"/>
        <v>1</v>
      </c>
      <c r="P128" s="494">
        <f t="shared" si="60"/>
        <v>1</v>
      </c>
      <c r="Q128" s="494">
        <f t="shared" si="60"/>
        <v>1</v>
      </c>
      <c r="R128" s="494">
        <f t="shared" si="60"/>
        <v>1</v>
      </c>
      <c r="S128" s="494">
        <f t="shared" si="60"/>
        <v>1</v>
      </c>
      <c r="T128" s="494">
        <f t="shared" si="60"/>
        <v>4</v>
      </c>
      <c r="U128" s="494">
        <f t="shared" si="60"/>
        <v>4</v>
      </c>
      <c r="V128" s="494">
        <f t="shared" si="60"/>
        <v>4</v>
      </c>
      <c r="W128" s="494">
        <f t="shared" si="60"/>
        <v>7</v>
      </c>
      <c r="X128" s="494">
        <f t="shared" si="60"/>
        <v>9</v>
      </c>
      <c r="Y128" s="494">
        <f t="shared" si="60"/>
        <v>9</v>
      </c>
      <c r="Z128" s="494">
        <f t="shared" si="60"/>
        <v>28</v>
      </c>
      <c r="AA128" s="494">
        <f t="shared" si="60"/>
        <v>33</v>
      </c>
      <c r="AB128" s="494">
        <f t="shared" si="60"/>
        <v>40</v>
      </c>
      <c r="AC128" s="494">
        <f t="shared" si="60"/>
        <v>47</v>
      </c>
      <c r="AD128" s="494">
        <f t="shared" si="60"/>
        <v>58</v>
      </c>
      <c r="AE128" s="494">
        <f t="shared" si="60"/>
        <v>59</v>
      </c>
      <c r="AF128" s="494">
        <f t="shared" si="60"/>
        <v>66</v>
      </c>
      <c r="AG128" s="494">
        <f t="shared" si="60"/>
        <v>92</v>
      </c>
      <c r="AH128" s="494">
        <f t="shared" si="60"/>
        <v>112</v>
      </c>
      <c r="AI128" s="494">
        <f t="shared" si="60"/>
        <v>139</v>
      </c>
      <c r="AJ128" s="494">
        <f t="shared" si="60"/>
        <v>183</v>
      </c>
      <c r="AK128" s="494">
        <f t="shared" si="60"/>
        <v>257</v>
      </c>
      <c r="AL128" s="494">
        <f t="shared" si="60"/>
        <v>302</v>
      </c>
      <c r="AM128" s="494">
        <f t="shared" si="60"/>
        <v>351</v>
      </c>
      <c r="AN128" s="494">
        <f t="shared" si="60"/>
        <v>412</v>
      </c>
      <c r="AO128" s="494">
        <f t="shared" si="60"/>
        <v>463</v>
      </c>
      <c r="AP128" s="494">
        <f t="shared" si="60"/>
        <v>588</v>
      </c>
      <c r="AQ128" s="494">
        <f t="shared" si="60"/>
        <v>650</v>
      </c>
      <c r="AR128" s="494">
        <f t="shared" si="60"/>
        <v>734</v>
      </c>
      <c r="AS128" s="494">
        <f t="shared" si="60"/>
        <v>817</v>
      </c>
      <c r="AT128" s="494">
        <f t="shared" si="60"/>
        <v>912</v>
      </c>
      <c r="AU128" s="494">
        <f t="shared" si="60"/>
        <v>1010</v>
      </c>
      <c r="AV128" s="494">
        <f t="shared" si="60"/>
        <v>1129</v>
      </c>
      <c r="AW128" s="494">
        <f t="shared" si="60"/>
        <v>1276</v>
      </c>
      <c r="AX128" s="494">
        <f t="shared" si="60"/>
        <v>1504</v>
      </c>
      <c r="AY128" s="494">
        <f t="shared" si="60"/>
        <v>1672</v>
      </c>
      <c r="AZ128" s="494">
        <f t="shared" si="60"/>
        <v>1938</v>
      </c>
      <c r="BA128" s="494">
        <f t="shared" si="60"/>
        <v>2115</v>
      </c>
      <c r="BB128" s="494">
        <f t="shared" si="60"/>
        <v>2306</v>
      </c>
      <c r="BC128" s="494">
        <f t="shared" si="60"/>
        <v>2462</v>
      </c>
      <c r="BD128" s="494">
        <f t="shared" si="60"/>
        <v>2627</v>
      </c>
      <c r="BE128" s="494">
        <f t="shared" si="60"/>
        <v>2984</v>
      </c>
      <c r="BF128" s="494">
        <f t="shared" si="60"/>
        <v>3213</v>
      </c>
      <c r="BG128" s="494">
        <f t="shared" si="60"/>
        <v>3526</v>
      </c>
      <c r="BH128" s="494">
        <f t="shared" si="60"/>
        <v>3736</v>
      </c>
      <c r="BI128" s="494">
        <f t="shared" si="60"/>
        <v>3890</v>
      </c>
      <c r="BJ128" s="494">
        <f t="shared" si="60"/>
        <v>4048</v>
      </c>
      <c r="BK128" s="494">
        <f t="shared" si="60"/>
        <v>4318</v>
      </c>
      <c r="BL128" s="494">
        <f t="shared" si="60"/>
        <v>4652</v>
      </c>
      <c r="BM128" s="494">
        <f t="shared" si="60"/>
        <v>5003</v>
      </c>
      <c r="BN128" s="494">
        <f t="shared" si="60"/>
        <v>5308</v>
      </c>
      <c r="BO128" s="494">
        <f t="shared" si="60"/>
        <v>5547</v>
      </c>
      <c r="BP128" s="494">
        <f t="shared" si="60"/>
        <v>5809</v>
      </c>
      <c r="BQ128" s="494">
        <f t="shared" si="60"/>
        <v>5989</v>
      </c>
      <c r="BR128" s="494">
        <f t="shared" si="60"/>
        <v>6228</v>
      </c>
      <c r="BS128" s="494">
        <f t="shared" si="60"/>
        <v>6533</v>
      </c>
      <c r="BT128" s="494">
        <f t="shared" si="60"/>
        <v>6858</v>
      </c>
      <c r="BU128" s="494">
        <f t="shared" si="60"/>
        <v>7131</v>
      </c>
      <c r="BV128" s="494">
        <f t="shared" si="60"/>
        <v>7311</v>
      </c>
      <c r="BW128" s="494">
        <f t="shared" si="60"/>
        <v>7636</v>
      </c>
      <c r="BX128" s="494">
        <f t="shared" si="60"/>
        <v>7832</v>
      </c>
      <c r="BY128" s="494">
        <f t="shared" si="60"/>
        <v>8185</v>
      </c>
      <c r="BZ128" s="494">
        <f t="shared" si="60"/>
        <v>8419</v>
      </c>
      <c r="CA128" s="494">
        <f t="shared" si="60"/>
        <v>8665</v>
      </c>
      <c r="CB128" s="494">
        <f t="shared" si="60"/>
        <v>8993</v>
      </c>
      <c r="CC128" s="494">
        <f t="shared" si="60"/>
        <v>9319</v>
      </c>
      <c r="CD128" s="494">
        <f t="shared" si="60"/>
        <v>9442</v>
      </c>
      <c r="CE128" s="494">
        <f t="shared" si="60"/>
        <v>9607</v>
      </c>
      <c r="CF128" s="494">
        <f t="shared" si="60"/>
        <v>9859</v>
      </c>
      <c r="CG128" s="494">
        <f t="shared" si="60"/>
        <v>10173</v>
      </c>
      <c r="CH128" s="494">
        <f t="shared" si="60"/>
        <v>10371</v>
      </c>
      <c r="CI128" s="494">
        <f t="shared" si="60"/>
        <v>10658</v>
      </c>
      <c r="CJ128" s="494">
        <f t="shared" si="60"/>
        <v>10934</v>
      </c>
      <c r="CK128" s="494">
        <f t="shared" si="60"/>
        <v>11247</v>
      </c>
      <c r="CL128" s="494">
        <f t="shared" si="60"/>
        <v>11403</v>
      </c>
      <c r="CM128" s="494">
        <f t="shared" si="60"/>
        <v>11612</v>
      </c>
      <c r="CN128" s="494">
        <f t="shared" si="60"/>
        <v>11928</v>
      </c>
      <c r="CO128" s="494">
        <f t="shared" si="60"/>
        <v>12141</v>
      </c>
      <c r="CP128" s="494">
        <f t="shared" si="60"/>
        <v>12305</v>
      </c>
      <c r="CQ128" s="494">
        <f t="shared" si="60"/>
        <v>12561</v>
      </c>
      <c r="CR128" s="494">
        <f t="shared" si="60"/>
        <v>12759</v>
      </c>
      <c r="CS128" s="494">
        <f t="shared" si="60"/>
        <v>12943</v>
      </c>
      <c r="CT128" s="494">
        <f t="shared" si="60"/>
        <v>13105</v>
      </c>
      <c r="CU128" s="494">
        <f t="shared" si="60"/>
        <v>13433</v>
      </c>
      <c r="CV128" s="494">
        <f t="shared" si="60"/>
        <v>13656</v>
      </c>
      <c r="CW128" s="494">
        <f t="shared" si="60"/>
        <v>13749</v>
      </c>
      <c r="CX128" s="494">
        <f t="shared" si="60"/>
        <v>13905</v>
      </c>
      <c r="CY128" s="494">
        <f t="shared" si="60"/>
        <v>14145</v>
      </c>
      <c r="CZ128" s="494">
        <f t="shared" si="60"/>
        <v>14309</v>
      </c>
      <c r="DA128" s="494">
        <f t="shared" si="60"/>
        <v>14460</v>
      </c>
      <c r="DB128" s="494">
        <f t="shared" si="60"/>
        <v>14780</v>
      </c>
      <c r="DC128" s="494">
        <f t="shared" si="60"/>
        <v>15237</v>
      </c>
      <c r="DD128" s="494">
        <f t="shared" si="60"/>
        <v>15656</v>
      </c>
      <c r="DE128" s="494">
        <f t="shared" si="60"/>
        <v>16139</v>
      </c>
      <c r="DF128" s="494">
        <f t="shared" si="60"/>
        <v>16574</v>
      </c>
      <c r="DG128" s="494">
        <f t="shared" si="60"/>
        <v>16993</v>
      </c>
      <c r="DH128" s="494">
        <f t="shared" si="60"/>
        <v>17497</v>
      </c>
      <c r="DI128" s="494">
        <f t="shared" si="60"/>
        <v>17991</v>
      </c>
      <c r="DJ128" s="494">
        <f t="shared" si="60"/>
        <v>18553</v>
      </c>
      <c r="DK128" s="494">
        <f t="shared" si="60"/>
        <v>19090</v>
      </c>
      <c r="DL128" s="494">
        <f t="shared" si="60"/>
        <v>19736</v>
      </c>
      <c r="DM128" s="494">
        <f t="shared" si="60"/>
        <v>20284</v>
      </c>
      <c r="DN128" s="494">
        <f t="shared" si="60"/>
        <v>20628</v>
      </c>
      <c r="DO128" s="494">
        <f t="shared" si="60"/>
        <v>20958</v>
      </c>
      <c r="DP128" s="494">
        <f t="shared" si="60"/>
        <v>21469</v>
      </c>
      <c r="DQ128" s="494">
        <f t="shared" si="60"/>
        <v>21858</v>
      </c>
      <c r="DR128" s="494">
        <f t="shared" si="60"/>
        <v>22256</v>
      </c>
      <c r="DS128" s="494">
        <f t="shared" si="60"/>
        <v>22644</v>
      </c>
      <c r="DT128" s="494">
        <f t="shared" si="60"/>
        <v>23041</v>
      </c>
      <c r="DU128" s="494">
        <f t="shared" si="60"/>
        <v>23327</v>
      </c>
      <c r="DV128" s="494">
        <f t="shared" si="60"/>
        <v>23589</v>
      </c>
      <c r="DW128" s="494">
        <f t="shared" si="60"/>
        <v>24068</v>
      </c>
      <c r="DX128" s="494">
        <f t="shared" si="60"/>
        <v>24638</v>
      </c>
      <c r="DY128" s="494">
        <f t="shared" si="60"/>
        <v>25126</v>
      </c>
      <c r="DZ128" s="494">
        <f t="shared" si="60"/>
        <v>25612</v>
      </c>
      <c r="EA128" s="494">
        <f t="shared" si="60"/>
        <v>25980</v>
      </c>
      <c r="EB128" s="494">
        <f t="shared" si="60"/>
        <v>26376</v>
      </c>
      <c r="EC128" s="494">
        <f t="shared" si="60"/>
        <v>26724</v>
      </c>
      <c r="ED128" s="494">
        <f t="shared" si="60"/>
        <v>27274</v>
      </c>
      <c r="EE128" s="494">
        <f t="shared" si="60"/>
        <v>27814</v>
      </c>
      <c r="EF128" s="494">
        <f t="shared" si="60"/>
        <v>28343</v>
      </c>
      <c r="EG128" s="494">
        <f t="shared" si="60"/>
        <v>28819</v>
      </c>
      <c r="EH128" s="494">
        <f t="shared" si="60"/>
        <v>29219</v>
      </c>
      <c r="EI128" s="494">
        <f t="shared" si="60"/>
        <v>29536</v>
      </c>
      <c r="EJ128" s="494">
        <f t="shared" si="60"/>
        <v>29900</v>
      </c>
      <c r="EK128" s="494">
        <f t="shared" si="60"/>
        <v>30345</v>
      </c>
      <c r="EL128" s="494">
        <f t="shared" si="60"/>
        <v>30757</v>
      </c>
      <c r="EM128" s="494">
        <f t="shared" si="60"/>
        <v>31233</v>
      </c>
      <c r="EN128" s="494">
        <f t="shared" si="60"/>
        <v>31655</v>
      </c>
      <c r="EO128" s="494">
        <f t="shared" si="60"/>
        <v>32092</v>
      </c>
      <c r="EP128" s="494">
        <f t="shared" si="60"/>
        <v>32399</v>
      </c>
      <c r="EQ128" s="494">
        <f t="shared" si="60"/>
        <v>32688</v>
      </c>
      <c r="ER128" s="494">
        <f t="shared" si="60"/>
        <v>33013</v>
      </c>
      <c r="ES128" s="494">
        <f t="shared" si="60"/>
        <v>33375</v>
      </c>
      <c r="ET128" s="494">
        <f t="shared" si="60"/>
        <v>33690</v>
      </c>
      <c r="EU128" s="494">
        <f t="shared" si="60"/>
        <v>34120</v>
      </c>
      <c r="EV128" s="494">
        <f t="shared" si="60"/>
        <v>34416</v>
      </c>
      <c r="EW128" s="494">
        <f t="shared" si="60"/>
        <v>34663</v>
      </c>
      <c r="EX128" s="494">
        <f t="shared" si="60"/>
        <v>34803</v>
      </c>
      <c r="EY128" s="494">
        <f t="shared" si="60"/>
        <v>35103</v>
      </c>
      <c r="EZ128" s="494">
        <f t="shared" si="60"/>
        <v>35412</v>
      </c>
      <c r="FA128" s="494">
        <f t="shared" si="60"/>
        <v>35776</v>
      </c>
      <c r="FB128" s="494">
        <f t="shared" si="60"/>
        <v>36156</v>
      </c>
      <c r="FC128" s="494">
        <f t="shared" si="60"/>
        <v>36439</v>
      </c>
      <c r="FD128" s="494">
        <f t="shared" si="60"/>
        <v>36614</v>
      </c>
      <c r="FE128" s="494">
        <f t="shared" si="60"/>
        <v>36877</v>
      </c>
      <c r="FF128" s="494">
        <f t="shared" si="60"/>
        <v>37391</v>
      </c>
      <c r="FG128" s="494">
        <f t="shared" si="60"/>
        <v>37736</v>
      </c>
      <c r="FH128" s="494">
        <f t="shared" si="60"/>
        <v>38135</v>
      </c>
      <c r="FI128" s="494">
        <f t="shared" si="60"/>
        <v>38576</v>
      </c>
      <c r="FJ128" s="494">
        <f t="shared" si="60"/>
        <v>38897</v>
      </c>
      <c r="FK128" s="494">
        <f t="shared" si="60"/>
        <v>39156</v>
      </c>
      <c r="FL128" s="494">
        <f t="shared" si="60"/>
        <v>39409</v>
      </c>
      <c r="FM128" s="494">
        <f t="shared" si="60"/>
        <v>39907</v>
      </c>
      <c r="FN128" s="494">
        <f t="shared" si="60"/>
        <v>40327</v>
      </c>
      <c r="FO128" s="494">
        <f t="shared" si="60"/>
        <v>40801</v>
      </c>
      <c r="FP128" s="494">
        <f t="shared" si="60"/>
        <v>41463</v>
      </c>
      <c r="FQ128" s="494">
        <f t="shared" si="60"/>
        <v>41988</v>
      </c>
      <c r="FR128" s="494">
        <f t="shared" si="60"/>
        <v>42269</v>
      </c>
      <c r="FS128" s="494">
        <f t="shared" si="60"/>
        <v>42570</v>
      </c>
      <c r="FT128" s="494">
        <f t="shared" si="60"/>
        <v>43201</v>
      </c>
      <c r="FU128" s="494">
        <f t="shared" si="60"/>
        <v>43835</v>
      </c>
      <c r="FV128" s="494">
        <f t="shared" si="60"/>
        <v>44535</v>
      </c>
      <c r="FW128" s="494">
        <f t="shared" si="60"/>
        <v>45312</v>
      </c>
      <c r="FX128" s="494">
        <f t="shared" si="60"/>
        <v>45926</v>
      </c>
      <c r="FY128" s="494">
        <f t="shared" si="60"/>
        <v>46358</v>
      </c>
      <c r="FZ128" s="494">
        <f t="shared" si="60"/>
        <v>46748</v>
      </c>
      <c r="GA128" s="494">
        <f t="shared" si="60"/>
        <v>47386</v>
      </c>
      <c r="GB128" s="494">
        <f t="shared" si="60"/>
        <v>48271</v>
      </c>
      <c r="GC128" s="494">
        <f t="shared" si="60"/>
        <v>49134</v>
      </c>
      <c r="GD128" s="494">
        <f t="shared" si="60"/>
        <v>50659</v>
      </c>
      <c r="GE128" s="494">
        <f t="shared" si="60"/>
        <v>52864</v>
      </c>
      <c r="GF128" s="494">
        <f t="shared" si="60"/>
        <v>53651</v>
      </c>
      <c r="GG128" s="494">
        <f t="shared" si="60"/>
        <v>54493</v>
      </c>
      <c r="GH128" s="494">
        <f t="shared" si="60"/>
        <v>55692</v>
      </c>
      <c r="GI128" s="494">
        <f t="shared" si="60"/>
        <v>56660</v>
      </c>
      <c r="GJ128" s="494">
        <f t="shared" si="60"/>
        <v>57327</v>
      </c>
      <c r="GK128" s="494">
        <f t="shared" si="60"/>
        <v>58084</v>
      </c>
      <c r="GL128" s="494">
        <f t="shared" si="60"/>
        <v>58924</v>
      </c>
      <c r="GM128" s="494">
        <f t="shared" si="60"/>
        <v>59461</v>
      </c>
      <c r="GN128" s="494">
        <f t="shared" si="60"/>
        <v>60046</v>
      </c>
      <c r="GO128" s="494">
        <f t="shared" si="60"/>
        <v>60614</v>
      </c>
      <c r="GP128" s="494">
        <f t="shared" si="60"/>
        <v>61249</v>
      </c>
      <c r="GQ128" s="494">
        <f t="shared" si="60"/>
        <v>61923</v>
      </c>
      <c r="GR128" s="494">
        <f t="shared" si="60"/>
        <v>62590</v>
      </c>
      <c r="GS128" s="494">
        <f t="shared" si="60"/>
        <v>63127</v>
      </c>
      <c r="GT128" s="494">
        <f t="shared" si="60"/>
        <v>63457</v>
      </c>
      <c r="GU128" s="494">
        <f t="shared" si="60"/>
        <v>63875</v>
      </c>
      <c r="GV128" s="494">
        <f t="shared" si="60"/>
        <v>64455</v>
      </c>
      <c r="GW128" s="494">
        <f t="shared" si="60"/>
        <v>65251</v>
      </c>
      <c r="GX128" s="494">
        <f t="shared" si="60"/>
        <v>65882</v>
      </c>
      <c r="GY128" s="494">
        <f t="shared" si="60"/>
        <v>66371</v>
      </c>
      <c r="GZ128" s="494">
        <f t="shared" si="60"/>
        <v>66936</v>
      </c>
      <c r="HA128" s="494">
        <f t="shared" si="60"/>
        <v>67597</v>
      </c>
      <c r="HB128" s="494">
        <f t="shared" si="60"/>
        <v>68024</v>
      </c>
      <c r="HC128" s="494">
        <f t="shared" si="60"/>
        <v>68772</v>
      </c>
      <c r="HD128" s="494">
        <f t="shared" si="60"/>
        <v>69520</v>
      </c>
      <c r="HE128" s="494">
        <f t="shared" si="60"/>
        <v>70525</v>
      </c>
      <c r="HF128" s="494">
        <f t="shared" si="60"/>
        <v>71356</v>
      </c>
      <c r="HG128" s="494">
        <f t="shared" si="60"/>
        <v>72089</v>
      </c>
      <c r="HH128" s="494">
        <f t="shared" si="60"/>
        <v>72645</v>
      </c>
      <c r="HI128" s="494">
        <f t="shared" si="60"/>
        <v>73238</v>
      </c>
      <c r="HJ128" s="494">
        <f t="shared" si="60"/>
        <v>74285</v>
      </c>
      <c r="HK128" s="494">
        <f t="shared" si="60"/>
        <v>75393</v>
      </c>
      <c r="HL128" s="494">
        <f t="shared" si="60"/>
        <v>76838</v>
      </c>
      <c r="HM128" s="494">
        <f t="shared" si="60"/>
        <v>78011</v>
      </c>
      <c r="HN128" s="494">
        <f t="shared" si="60"/>
        <v>79268</v>
      </c>
      <c r="HO128" s="494">
        <f t="shared" si="60"/>
        <v>80258</v>
      </c>
      <c r="HP128" s="494">
        <f t="shared" si="60"/>
        <v>81079</v>
      </c>
      <c r="HQ128" s="494">
        <f t="shared" si="60"/>
        <v>82493</v>
      </c>
      <c r="HR128" s="494">
        <f t="shared" si="60"/>
        <v>82493</v>
      </c>
      <c r="HS128" s="412"/>
      <c r="HT128" s="412"/>
      <c r="HU128" s="412"/>
      <c r="HV128" s="412"/>
      <c r="HW128" s="412"/>
      <c r="HX128" s="412"/>
      <c r="HY128" s="412"/>
      <c r="HZ128" s="412"/>
      <c r="IA128" s="412"/>
      <c r="IB128" s="412"/>
      <c r="IC128" s="412"/>
    </row>
    <row r="129">
      <c r="B129" s="459"/>
      <c r="C129" s="459"/>
      <c r="D129" s="459"/>
      <c r="E129" s="459"/>
      <c r="F129" s="459"/>
      <c r="G129" s="412"/>
      <c r="H129" s="412"/>
      <c r="I129" s="412"/>
      <c r="J129" s="412"/>
      <c r="K129" s="412"/>
      <c r="L129" s="412"/>
      <c r="M129" s="412"/>
      <c r="N129" s="412"/>
      <c r="O129" s="412"/>
      <c r="P129" s="412"/>
      <c r="Q129" s="412"/>
      <c r="R129" s="412"/>
      <c r="S129" s="412"/>
      <c r="T129" s="412"/>
      <c r="U129" s="412"/>
      <c r="V129" s="412"/>
      <c r="W129" s="412"/>
      <c r="X129" s="412"/>
      <c r="Y129" s="412"/>
      <c r="Z129" s="412"/>
      <c r="AA129" s="412"/>
      <c r="AB129" s="412"/>
      <c r="AC129" s="412"/>
      <c r="AD129" s="412"/>
      <c r="AE129" s="412"/>
      <c r="AF129" s="412"/>
      <c r="AG129" s="412"/>
      <c r="AH129" s="412"/>
      <c r="AI129" s="412"/>
      <c r="AJ129" s="412"/>
      <c r="AK129" s="412"/>
      <c r="AL129" s="412"/>
      <c r="AM129" s="412"/>
      <c r="AN129" s="412"/>
      <c r="AO129" s="412"/>
      <c r="AP129" s="412"/>
      <c r="AQ129" s="412"/>
      <c r="AR129" s="412"/>
      <c r="AS129" s="412"/>
      <c r="AT129" s="412"/>
      <c r="AU129" s="412"/>
      <c r="AV129" s="412"/>
      <c r="AW129" s="412"/>
      <c r="AX129" s="412"/>
      <c r="AY129" s="412"/>
      <c r="AZ129" s="412"/>
      <c r="BA129" s="412"/>
      <c r="BB129" s="412"/>
      <c r="BC129" s="412"/>
      <c r="BD129" s="412"/>
      <c r="BE129" s="412"/>
      <c r="BF129" s="412"/>
      <c r="BG129" s="412"/>
      <c r="BH129" s="412"/>
      <c r="BI129" s="412"/>
      <c r="BJ129" s="412"/>
      <c r="BK129" s="412"/>
      <c r="BL129" s="412"/>
      <c r="BM129" s="412"/>
      <c r="BN129" s="412"/>
      <c r="BO129" s="412"/>
      <c r="BP129" s="412"/>
      <c r="BQ129" s="412"/>
      <c r="BR129" s="412"/>
      <c r="BS129" s="412"/>
      <c r="BT129" s="412"/>
      <c r="BU129" s="412"/>
      <c r="BV129" s="412"/>
      <c r="BW129" s="412"/>
      <c r="BX129" s="412"/>
      <c r="BY129" s="412"/>
      <c r="BZ129" s="412"/>
      <c r="CA129" s="412"/>
      <c r="CB129" s="412"/>
      <c r="CC129" s="412"/>
      <c r="CD129" s="412"/>
      <c r="CE129" s="412"/>
      <c r="CF129" s="412"/>
      <c r="CG129" s="412"/>
      <c r="CH129" s="412"/>
      <c r="CI129" s="412"/>
      <c r="CJ129" s="412"/>
      <c r="CK129" s="412"/>
      <c r="CL129" s="412"/>
      <c r="CM129" s="412"/>
      <c r="CN129" s="412"/>
      <c r="CO129" s="412"/>
      <c r="CP129" s="412"/>
      <c r="CQ129" s="412"/>
      <c r="CR129" s="412"/>
      <c r="CS129" s="412"/>
      <c r="CT129" s="412"/>
      <c r="CU129" s="412"/>
      <c r="CV129" s="412"/>
      <c r="CW129" s="412"/>
      <c r="CX129" s="412"/>
      <c r="CY129" s="412"/>
      <c r="CZ129" s="412"/>
      <c r="DA129" s="412"/>
      <c r="DB129" s="412"/>
      <c r="DC129" s="412"/>
      <c r="DD129" s="412"/>
      <c r="DE129" s="412"/>
      <c r="DF129" s="412"/>
      <c r="DG129" s="412"/>
      <c r="DH129" s="412"/>
      <c r="DI129" s="412"/>
      <c r="DJ129" s="412"/>
      <c r="DK129" s="412"/>
      <c r="DL129" s="412"/>
      <c r="DM129" s="412"/>
      <c r="DN129" s="412"/>
      <c r="DO129" s="412"/>
      <c r="DP129" s="412"/>
      <c r="DQ129" s="412"/>
      <c r="DR129" s="412"/>
      <c r="DS129" s="412"/>
      <c r="DT129" s="412"/>
      <c r="DU129" s="412"/>
      <c r="DV129" s="412"/>
      <c r="DW129" s="412"/>
      <c r="DX129" s="412"/>
      <c r="DY129" s="412"/>
      <c r="DZ129" s="412"/>
      <c r="EA129" s="412"/>
      <c r="EB129" s="412"/>
      <c r="EC129" s="412"/>
      <c r="ED129" s="412"/>
      <c r="EE129" s="412"/>
      <c r="EF129" s="412"/>
      <c r="EG129" s="412"/>
      <c r="EH129" s="412"/>
      <c r="EI129" s="412"/>
      <c r="EJ129" s="412"/>
      <c r="EK129" s="412"/>
      <c r="EL129" s="412"/>
      <c r="EM129" s="412"/>
      <c r="EN129" s="412"/>
      <c r="EO129" s="412"/>
      <c r="EP129" s="412"/>
      <c r="EQ129" s="412"/>
      <c r="ER129" s="412"/>
      <c r="ES129" s="412"/>
      <c r="ET129" s="412"/>
      <c r="EU129" s="412"/>
      <c r="EV129" s="412"/>
      <c r="EW129" s="412"/>
      <c r="EX129" s="412"/>
      <c r="EY129" s="412"/>
      <c r="EZ129" s="412"/>
      <c r="FA129" s="412"/>
      <c r="FB129" s="412"/>
      <c r="FC129" s="412"/>
      <c r="FD129" s="412"/>
      <c r="FE129" s="412"/>
      <c r="FF129" s="412"/>
      <c r="FG129" s="412"/>
      <c r="FH129" s="412"/>
      <c r="FI129" s="412"/>
      <c r="FJ129" s="412"/>
      <c r="FK129" s="412"/>
      <c r="FL129" s="412"/>
      <c r="FM129" s="412"/>
      <c r="FN129" s="412"/>
      <c r="FO129" s="412"/>
      <c r="FP129" s="412"/>
      <c r="FQ129" s="412"/>
      <c r="FR129" s="412"/>
      <c r="FS129" s="412"/>
      <c r="FT129" s="412"/>
      <c r="FU129" s="412"/>
      <c r="FV129" s="412"/>
      <c r="FW129" s="412"/>
      <c r="FX129" s="412"/>
      <c r="FY129" s="412"/>
      <c r="FZ129" s="412"/>
      <c r="GA129" s="412"/>
      <c r="GB129" s="412"/>
      <c r="GC129" s="412"/>
      <c r="GD129" s="412"/>
      <c r="GE129" s="412"/>
      <c r="GF129" s="412"/>
      <c r="GG129" s="412"/>
      <c r="GH129" s="412"/>
      <c r="GI129" s="412"/>
      <c r="GJ129" s="412"/>
      <c r="GK129" s="412"/>
      <c r="GL129" s="412"/>
      <c r="GM129" s="412"/>
      <c r="GN129" s="412"/>
      <c r="GO129" s="412"/>
      <c r="GP129" s="412"/>
      <c r="GQ129" s="412"/>
      <c r="GR129" s="412"/>
      <c r="GS129" s="412"/>
      <c r="GT129" s="412"/>
      <c r="GU129" s="412"/>
      <c r="GV129" s="412"/>
      <c r="GW129" s="412"/>
      <c r="GX129" s="412"/>
      <c r="GY129" s="412"/>
      <c r="GZ129" s="412"/>
      <c r="HA129" s="412"/>
      <c r="HB129" s="412"/>
      <c r="HC129" s="412"/>
      <c r="HD129" s="412"/>
      <c r="HE129" s="412"/>
      <c r="HF129" s="412"/>
      <c r="HG129" s="412"/>
      <c r="HH129" s="412"/>
      <c r="HI129" s="412"/>
      <c r="HJ129" s="412"/>
      <c r="HK129" s="412"/>
      <c r="HL129" s="412"/>
      <c r="HM129" s="412"/>
      <c r="HN129" s="412"/>
      <c r="HO129" s="412"/>
      <c r="HP129" s="412"/>
      <c r="HQ129" s="412"/>
      <c r="HR129" s="412"/>
      <c r="HS129" s="412"/>
      <c r="HT129" s="412"/>
      <c r="HU129" s="412"/>
      <c r="HV129" s="412"/>
      <c r="HW129" s="412"/>
      <c r="HX129" s="412"/>
      <c r="HY129" s="412"/>
      <c r="HZ129" s="412"/>
      <c r="IA129" s="412"/>
      <c r="IB129" s="412"/>
      <c r="IC129" s="412"/>
    </row>
    <row r="130">
      <c r="B130" s="459" t="s">
        <v>181</v>
      </c>
      <c r="C130" s="459"/>
      <c r="D130" s="459"/>
      <c r="E130" s="459"/>
      <c r="F130" s="459"/>
      <c r="G130" s="459" t="s">
        <v>182</v>
      </c>
      <c r="H130" s="412"/>
      <c r="I130" s="412"/>
      <c r="J130" s="412"/>
      <c r="K130" s="412"/>
      <c r="L130" s="412"/>
      <c r="M130" s="412"/>
      <c r="N130" s="412"/>
      <c r="O130" s="412"/>
      <c r="P130" s="412"/>
      <c r="Q130" s="412"/>
      <c r="R130" s="412"/>
      <c r="S130" s="412"/>
      <c r="T130" s="412"/>
      <c r="U130" s="412"/>
      <c r="V130" s="412"/>
      <c r="W130" s="412"/>
      <c r="X130" s="412"/>
      <c r="Y130" s="412"/>
      <c r="Z130" s="412"/>
      <c r="AA130" s="412"/>
      <c r="AB130" s="412"/>
      <c r="AC130" s="412"/>
      <c r="AD130" s="412"/>
      <c r="AE130" s="412"/>
      <c r="AF130" s="412"/>
      <c r="AG130" s="412"/>
      <c r="AH130" s="412"/>
      <c r="AI130" s="412"/>
      <c r="AJ130" s="412"/>
      <c r="AK130" s="412"/>
      <c r="AL130" s="412"/>
      <c r="AM130" s="412"/>
      <c r="AN130" s="412"/>
      <c r="AO130" s="412"/>
      <c r="AP130" s="412"/>
      <c r="AQ130" s="412"/>
      <c r="AR130" s="412"/>
      <c r="AS130" s="412"/>
      <c r="AT130" s="412"/>
      <c r="AU130" s="412"/>
      <c r="AV130" s="412"/>
      <c r="AW130" s="412"/>
      <c r="AX130" s="412"/>
      <c r="AY130" s="412"/>
      <c r="AZ130" s="412"/>
      <c r="BA130" s="412"/>
      <c r="BB130" s="412"/>
      <c r="BC130" s="412"/>
      <c r="BD130" s="412"/>
      <c r="BE130" s="412"/>
      <c r="BF130" s="412"/>
      <c r="BG130" s="412"/>
      <c r="BH130" s="412"/>
      <c r="BI130" s="412"/>
      <c r="BJ130" s="412"/>
      <c r="BK130" s="412"/>
      <c r="BL130" s="412"/>
      <c r="BM130" s="412"/>
      <c r="BN130" s="412"/>
      <c r="BO130" s="412"/>
      <c r="BP130" s="412"/>
      <c r="BQ130" s="412"/>
      <c r="BR130" s="412"/>
      <c r="BS130" s="412"/>
      <c r="BT130" s="412"/>
      <c r="BU130" s="412"/>
      <c r="BV130" s="412"/>
      <c r="BW130" s="412"/>
      <c r="BX130" s="412"/>
      <c r="BY130" s="412"/>
      <c r="BZ130" s="412"/>
      <c r="CA130" s="412"/>
      <c r="CB130" s="412"/>
      <c r="CC130" s="412"/>
      <c r="CD130" s="412"/>
      <c r="CE130" s="412"/>
      <c r="CF130" s="412"/>
      <c r="CG130" s="412"/>
      <c r="CH130" s="412"/>
      <c r="CI130" s="412"/>
      <c r="CJ130" s="412"/>
      <c r="CK130" s="412"/>
      <c r="CL130" s="412"/>
      <c r="CM130" s="412"/>
      <c r="CN130" s="412"/>
      <c r="CO130" s="412"/>
      <c r="CP130" s="412"/>
      <c r="CQ130" s="412"/>
      <c r="CR130" s="412"/>
      <c r="CS130" s="412"/>
      <c r="CT130" s="412"/>
      <c r="CU130" s="412"/>
      <c r="CV130" s="412"/>
      <c r="CW130" s="412"/>
      <c r="CX130" s="412"/>
      <c r="CY130" s="412"/>
      <c r="CZ130" s="412"/>
      <c r="DA130" s="412"/>
      <c r="DB130" s="412"/>
      <c r="DC130" s="412"/>
      <c r="DD130" s="412"/>
      <c r="DE130" s="412"/>
      <c r="DF130" s="412"/>
      <c r="DG130" s="412"/>
      <c r="DH130" s="412"/>
      <c r="DI130" s="412"/>
      <c r="DJ130" s="412"/>
      <c r="DK130" s="412"/>
      <c r="DL130" s="412"/>
      <c r="DM130" s="412"/>
      <c r="DN130" s="412"/>
      <c r="DO130" s="412"/>
      <c r="DP130" s="412"/>
      <c r="DQ130" s="412"/>
      <c r="DR130" s="412"/>
      <c r="DS130" s="412"/>
      <c r="DT130" s="412"/>
      <c r="DU130" s="412"/>
      <c r="DV130" s="412"/>
      <c r="DW130" s="412"/>
      <c r="DX130" s="412"/>
      <c r="DY130" s="412"/>
      <c r="DZ130" s="412"/>
      <c r="EA130" s="412"/>
      <c r="EB130" s="412"/>
      <c r="EC130" s="412"/>
      <c r="ED130" s="412"/>
      <c r="EE130" s="412"/>
      <c r="EF130" s="412"/>
      <c r="EG130" s="412"/>
      <c r="EH130" s="412"/>
      <c r="EI130" s="412"/>
      <c r="EJ130" s="412"/>
      <c r="EK130" s="412"/>
      <c r="EL130" s="412"/>
      <c r="EM130" s="412"/>
      <c r="EN130" s="412"/>
      <c r="EO130" s="412"/>
      <c r="EP130" s="412"/>
      <c r="EQ130" s="412"/>
      <c r="ER130" s="412"/>
      <c r="ES130" s="412"/>
      <c r="ET130" s="412"/>
      <c r="EU130" s="412"/>
      <c r="EV130" s="412"/>
      <c r="EW130" s="412"/>
      <c r="EX130" s="412"/>
      <c r="EY130" s="412"/>
      <c r="EZ130" s="412"/>
      <c r="FA130" s="412"/>
      <c r="FB130" s="412"/>
      <c r="FC130" s="412"/>
      <c r="FD130" s="412"/>
      <c r="FE130" s="412"/>
      <c r="FF130" s="412"/>
      <c r="FG130" s="412"/>
      <c r="FH130" s="412"/>
      <c r="FI130" s="412"/>
      <c r="FJ130" s="412"/>
      <c r="FK130" s="412"/>
      <c r="FL130" s="412"/>
      <c r="FM130" s="412"/>
      <c r="FN130" s="412"/>
      <c r="FO130" s="412"/>
      <c r="FP130" s="412"/>
      <c r="FQ130" s="412"/>
      <c r="FR130" s="412"/>
      <c r="FS130" s="412"/>
      <c r="FT130" s="412"/>
      <c r="FU130" s="412"/>
      <c r="FV130" s="412"/>
      <c r="FW130" s="412"/>
      <c r="FX130" s="412"/>
      <c r="FY130" s="412"/>
      <c r="FZ130" s="412"/>
      <c r="GA130" s="412"/>
      <c r="GB130" s="412"/>
      <c r="GC130" s="412"/>
      <c r="GD130" s="412"/>
      <c r="GE130" s="412"/>
      <c r="GF130" s="412"/>
      <c r="GG130" s="412"/>
      <c r="GH130" s="412"/>
      <c r="GI130" s="412"/>
      <c r="GJ130" s="412"/>
      <c r="GK130" s="412"/>
      <c r="GL130" s="412"/>
      <c r="GM130" s="412"/>
      <c r="GN130" s="412"/>
      <c r="GO130" s="412"/>
      <c r="GP130" s="412"/>
      <c r="GQ130" s="412"/>
      <c r="GR130" s="412"/>
      <c r="GS130" s="412"/>
      <c r="GT130" s="412"/>
      <c r="GU130" s="412"/>
      <c r="GV130" s="412"/>
      <c r="GW130" s="412"/>
      <c r="GX130" s="412"/>
      <c r="GY130" s="412"/>
      <c r="GZ130" s="412"/>
      <c r="HA130" s="412"/>
      <c r="HB130" s="412"/>
      <c r="HC130" s="412"/>
      <c r="HD130" s="412"/>
      <c r="HE130" s="412"/>
      <c r="HF130" s="412"/>
      <c r="HG130" s="412"/>
      <c r="HH130" s="412"/>
      <c r="HI130" s="412"/>
      <c r="HJ130" s="412"/>
      <c r="HK130" s="412"/>
      <c r="HL130" s="412"/>
      <c r="HM130" s="412"/>
      <c r="HN130" s="412"/>
      <c r="HO130" s="412"/>
      <c r="HP130" s="412"/>
      <c r="HQ130" s="412"/>
      <c r="HR130" s="412"/>
      <c r="HS130" s="412"/>
      <c r="HT130" s="412"/>
      <c r="HU130" s="412"/>
      <c r="HV130" s="412"/>
      <c r="HW130" s="412"/>
      <c r="HX130" s="412"/>
      <c r="HY130" s="412"/>
      <c r="HZ130" s="412"/>
      <c r="IA130" s="412"/>
      <c r="IB130" s="412"/>
      <c r="IC130" s="412"/>
    </row>
    <row r="131">
      <c r="A131" s="308" t="s">
        <v>67</v>
      </c>
      <c r="B131" s="460">
        <v>43894.0</v>
      </c>
      <c r="C131" s="460">
        <v>43895.0</v>
      </c>
      <c r="D131" s="460">
        <v>43896.0</v>
      </c>
      <c r="E131" s="460">
        <v>43897.0</v>
      </c>
      <c r="F131" s="460">
        <v>43898.0</v>
      </c>
      <c r="G131" s="460">
        <v>43899.0</v>
      </c>
      <c r="H131" s="460">
        <v>43900.0</v>
      </c>
      <c r="I131" s="460">
        <v>43901.0</v>
      </c>
      <c r="J131" s="460">
        <v>43902.0</v>
      </c>
      <c r="K131" s="460">
        <v>43903.0</v>
      </c>
      <c r="L131" s="460">
        <v>43904.0</v>
      </c>
      <c r="M131" s="460">
        <v>43905.0</v>
      </c>
      <c r="N131" s="460">
        <v>43906.0</v>
      </c>
      <c r="O131" s="460">
        <v>43907.0</v>
      </c>
      <c r="P131" s="460">
        <v>43908.0</v>
      </c>
      <c r="Q131" s="460">
        <v>43909.0</v>
      </c>
      <c r="R131" s="460">
        <v>43910.0</v>
      </c>
      <c r="S131" s="460">
        <v>43911.0</v>
      </c>
      <c r="T131" s="460">
        <v>43912.0</v>
      </c>
      <c r="U131" s="460">
        <v>43913.0</v>
      </c>
      <c r="V131" s="460">
        <v>43914.0</v>
      </c>
      <c r="W131" s="460">
        <v>43915.0</v>
      </c>
      <c r="X131" s="460">
        <v>43916.0</v>
      </c>
      <c r="Y131" s="460">
        <v>43917.0</v>
      </c>
      <c r="Z131" s="460">
        <v>43918.0</v>
      </c>
      <c r="AA131" s="460">
        <v>43919.0</v>
      </c>
      <c r="AB131" s="460">
        <v>43920.0</v>
      </c>
      <c r="AC131" s="460">
        <v>43921.0</v>
      </c>
      <c r="AD131" s="460">
        <v>43922.0</v>
      </c>
      <c r="AE131" s="460">
        <v>43923.0</v>
      </c>
      <c r="AF131" s="460">
        <v>43924.0</v>
      </c>
      <c r="AG131" s="460">
        <v>43925.0</v>
      </c>
      <c r="AH131" s="460">
        <v>43926.0</v>
      </c>
      <c r="AI131" s="460">
        <v>43927.0</v>
      </c>
      <c r="AJ131" s="460">
        <v>43928.0</v>
      </c>
      <c r="AK131" s="460">
        <v>43929.0</v>
      </c>
      <c r="AL131" s="460">
        <v>43930.0</v>
      </c>
      <c r="AM131" s="460">
        <v>43931.0</v>
      </c>
      <c r="AN131" s="460">
        <v>43932.0</v>
      </c>
      <c r="AO131" s="460">
        <v>43933.0</v>
      </c>
      <c r="AP131" s="460">
        <v>43934.0</v>
      </c>
      <c r="AQ131" s="460">
        <v>43935.0</v>
      </c>
      <c r="AR131" s="460">
        <v>43936.0</v>
      </c>
      <c r="AS131" s="460">
        <v>43937.0</v>
      </c>
      <c r="AT131" s="460">
        <v>43938.0</v>
      </c>
      <c r="AU131" s="460">
        <v>43939.0</v>
      </c>
      <c r="AV131" s="460">
        <v>43940.0</v>
      </c>
      <c r="AW131" s="460">
        <v>43941.0</v>
      </c>
      <c r="AX131" s="460">
        <v>43942.0</v>
      </c>
      <c r="AY131" s="460">
        <v>43943.0</v>
      </c>
      <c r="AZ131" s="460">
        <v>43944.0</v>
      </c>
      <c r="BA131" s="460">
        <v>43945.0</v>
      </c>
      <c r="BB131" s="460">
        <v>43946.0</v>
      </c>
      <c r="BC131" s="460">
        <v>43947.0</v>
      </c>
      <c r="BD131" s="460">
        <v>43948.0</v>
      </c>
      <c r="BE131" s="460">
        <v>43949.0</v>
      </c>
      <c r="BF131" s="460">
        <v>43950.0</v>
      </c>
      <c r="BG131" s="460">
        <v>43951.0</v>
      </c>
      <c r="BH131" s="460">
        <v>43952.0</v>
      </c>
      <c r="BI131" s="460">
        <v>43953.0</v>
      </c>
      <c r="BJ131" s="460">
        <v>43954.0</v>
      </c>
      <c r="BK131" s="460">
        <v>43955.0</v>
      </c>
      <c r="BL131" s="460">
        <v>43956.0</v>
      </c>
      <c r="BM131" s="460">
        <v>43957.0</v>
      </c>
      <c r="BN131" s="460">
        <v>43958.0</v>
      </c>
      <c r="BO131" s="460">
        <v>43959.0</v>
      </c>
      <c r="BP131" s="460">
        <v>43960.0</v>
      </c>
      <c r="BQ131" s="460">
        <v>43961.0</v>
      </c>
      <c r="BR131" s="460">
        <v>43962.0</v>
      </c>
      <c r="BS131" s="460">
        <v>43963.0</v>
      </c>
      <c r="BT131" s="460">
        <v>43964.0</v>
      </c>
      <c r="BU131" s="460">
        <v>43965.0</v>
      </c>
      <c r="BV131" s="460">
        <v>43966.0</v>
      </c>
      <c r="BW131" s="460">
        <v>43967.0</v>
      </c>
      <c r="BX131" s="460">
        <v>43968.0</v>
      </c>
      <c r="BY131" s="460">
        <v>43969.0</v>
      </c>
      <c r="BZ131" s="460">
        <v>43970.0</v>
      </c>
      <c r="CA131" s="460">
        <v>43971.0</v>
      </c>
      <c r="CB131" s="460">
        <v>43972.0</v>
      </c>
      <c r="CC131" s="460">
        <v>43973.0</v>
      </c>
      <c r="CD131" s="460">
        <v>43974.0</v>
      </c>
      <c r="CE131" s="460">
        <v>43975.0</v>
      </c>
      <c r="CF131" s="460">
        <v>43976.0</v>
      </c>
      <c r="CG131" s="460">
        <v>43977.0</v>
      </c>
      <c r="CH131" s="460">
        <v>43978.0</v>
      </c>
      <c r="CI131" s="460">
        <v>43979.0</v>
      </c>
      <c r="CJ131" s="460">
        <v>43980.0</v>
      </c>
      <c r="CK131" s="460">
        <v>43981.0</v>
      </c>
      <c r="CL131" s="460">
        <v>43982.0</v>
      </c>
      <c r="CM131" s="460">
        <v>43983.0</v>
      </c>
      <c r="CN131" s="460">
        <v>43984.0</v>
      </c>
      <c r="CO131" s="460">
        <v>43985.0</v>
      </c>
      <c r="CP131" s="460">
        <v>43986.0</v>
      </c>
      <c r="CQ131" s="460">
        <v>43987.0</v>
      </c>
      <c r="CR131" s="460">
        <v>43988.0</v>
      </c>
      <c r="CS131" s="460">
        <v>43989.0</v>
      </c>
      <c r="CT131" s="460">
        <v>43990.0</v>
      </c>
      <c r="CU131" s="460">
        <v>43991.0</v>
      </c>
      <c r="CV131" s="460">
        <v>43992.0</v>
      </c>
      <c r="CW131" s="460">
        <v>43993.0</v>
      </c>
      <c r="CX131" s="460">
        <v>43994.0</v>
      </c>
      <c r="CY131" s="460">
        <v>43995.0</v>
      </c>
      <c r="CZ131" s="460">
        <v>43996.0</v>
      </c>
      <c r="DA131" s="460">
        <v>43997.0</v>
      </c>
      <c r="DB131" s="460">
        <v>43998.0</v>
      </c>
      <c r="DC131" s="460">
        <v>43999.0</v>
      </c>
      <c r="DD131" s="460">
        <v>44000.0</v>
      </c>
      <c r="DE131" s="460">
        <v>44001.0</v>
      </c>
      <c r="DF131" s="460">
        <v>44002.0</v>
      </c>
      <c r="DG131" s="460">
        <v>44003.0</v>
      </c>
      <c r="DH131" s="460">
        <v>44004.0</v>
      </c>
      <c r="DI131" s="460">
        <v>44005.0</v>
      </c>
      <c r="DJ131" s="460">
        <v>44006.0</v>
      </c>
      <c r="DK131" s="460">
        <v>44007.0</v>
      </c>
      <c r="DL131" s="460">
        <v>44008.0</v>
      </c>
      <c r="DM131" s="460">
        <v>44009.0</v>
      </c>
      <c r="DN131" s="460">
        <v>44010.0</v>
      </c>
      <c r="DO131" s="460">
        <v>44011.0</v>
      </c>
      <c r="DP131" s="460">
        <v>44012.0</v>
      </c>
      <c r="DQ131" s="460">
        <v>44013.0</v>
      </c>
      <c r="DR131" s="460">
        <v>44014.0</v>
      </c>
      <c r="DS131" s="460">
        <v>44015.0</v>
      </c>
      <c r="DT131" s="460">
        <v>44016.0</v>
      </c>
      <c r="DU131" s="460">
        <v>44017.0</v>
      </c>
      <c r="DV131" s="460">
        <v>44018.0</v>
      </c>
      <c r="DW131" s="460">
        <v>44019.0</v>
      </c>
      <c r="DX131" s="460">
        <v>44020.0</v>
      </c>
      <c r="DY131" s="460">
        <v>44021.0</v>
      </c>
      <c r="DZ131" s="460">
        <v>44022.0</v>
      </c>
      <c r="EA131" s="460">
        <v>44023.0</v>
      </c>
      <c r="EB131" s="460">
        <v>44024.0</v>
      </c>
      <c r="EC131" s="460">
        <v>44025.0</v>
      </c>
      <c r="ED131" s="460">
        <v>44026.0</v>
      </c>
      <c r="EE131" s="460">
        <v>44027.0</v>
      </c>
      <c r="EF131" s="460">
        <v>44028.0</v>
      </c>
      <c r="EG131" s="460">
        <v>44029.0</v>
      </c>
      <c r="EH131" s="460">
        <v>44030.0</v>
      </c>
      <c r="EI131" s="460">
        <v>44031.0</v>
      </c>
      <c r="EJ131" s="460">
        <v>44032.0</v>
      </c>
      <c r="EK131" s="460">
        <v>44033.0</v>
      </c>
      <c r="EL131" s="460">
        <v>44034.0</v>
      </c>
      <c r="EM131" s="460">
        <v>44035.0</v>
      </c>
      <c r="EN131" s="460">
        <v>44036.0</v>
      </c>
      <c r="EO131" s="460">
        <v>44037.0</v>
      </c>
      <c r="EP131" s="460">
        <v>44038.0</v>
      </c>
      <c r="EQ131" s="460">
        <v>44039.0</v>
      </c>
      <c r="ER131" s="460">
        <v>44040.0</v>
      </c>
      <c r="ES131" s="460">
        <v>44041.0</v>
      </c>
      <c r="ET131" s="460">
        <v>44042.0</v>
      </c>
      <c r="EU131" s="460">
        <v>44043.0</v>
      </c>
      <c r="EV131" s="460">
        <v>44044.0</v>
      </c>
      <c r="EW131" s="460">
        <v>44045.0</v>
      </c>
      <c r="EX131" s="460">
        <v>44046.0</v>
      </c>
      <c r="EY131" s="460">
        <v>44047.0</v>
      </c>
      <c r="EZ131" s="460">
        <v>44048.0</v>
      </c>
      <c r="FA131" s="460">
        <v>44049.0</v>
      </c>
      <c r="FB131" s="460">
        <v>44050.0</v>
      </c>
      <c r="FC131" s="460">
        <v>44051.0</v>
      </c>
      <c r="FD131" s="460">
        <v>44052.0</v>
      </c>
      <c r="FE131" s="460">
        <v>44053.0</v>
      </c>
      <c r="FF131" s="460">
        <v>44054.0</v>
      </c>
      <c r="FG131" s="460">
        <v>44055.0</v>
      </c>
      <c r="FH131" s="460">
        <v>44056.0</v>
      </c>
      <c r="FI131" s="460">
        <v>44057.0</v>
      </c>
      <c r="FJ131" s="460">
        <v>44058.0</v>
      </c>
      <c r="FK131" s="460">
        <v>44059.0</v>
      </c>
      <c r="FL131" s="460">
        <v>44060.0</v>
      </c>
      <c r="FM131" s="460">
        <v>44061.0</v>
      </c>
      <c r="FN131" s="460">
        <v>44062.0</v>
      </c>
      <c r="FO131" s="460">
        <v>44063.0</v>
      </c>
      <c r="FP131" s="460">
        <v>44064.0</v>
      </c>
      <c r="FQ131" s="460">
        <v>44065.0</v>
      </c>
      <c r="FR131" s="460">
        <v>44066.0</v>
      </c>
      <c r="FS131" s="460">
        <v>44067.0</v>
      </c>
      <c r="FT131" s="460">
        <v>44068.0</v>
      </c>
      <c r="FU131" s="460">
        <v>44069.0</v>
      </c>
      <c r="FV131" s="460">
        <v>44070.0</v>
      </c>
      <c r="FW131" s="460">
        <v>44071.0</v>
      </c>
      <c r="FX131" s="460">
        <v>44072.0</v>
      </c>
      <c r="FY131" s="460">
        <v>44073.0</v>
      </c>
      <c r="FZ131" s="460">
        <v>44074.0</v>
      </c>
      <c r="GA131" s="460">
        <v>44075.0</v>
      </c>
      <c r="GB131" s="460">
        <v>44076.0</v>
      </c>
      <c r="GC131" s="460">
        <v>44077.0</v>
      </c>
      <c r="GD131" s="460">
        <v>44078.0</v>
      </c>
      <c r="GE131" s="460">
        <v>44079.0</v>
      </c>
      <c r="GF131" s="460">
        <v>44080.0</v>
      </c>
      <c r="GG131" s="460">
        <v>44081.0</v>
      </c>
      <c r="GH131" s="460">
        <v>44082.0</v>
      </c>
      <c r="GI131" s="460">
        <v>44083.0</v>
      </c>
      <c r="GJ131" s="460">
        <v>44084.0</v>
      </c>
      <c r="GK131" s="460">
        <v>44085.0</v>
      </c>
      <c r="GL131" s="460">
        <v>44086.0</v>
      </c>
      <c r="GM131" s="460">
        <v>44087.0</v>
      </c>
      <c r="GN131" s="460">
        <v>44088.0</v>
      </c>
      <c r="GO131" s="460">
        <v>44089.0</v>
      </c>
      <c r="GP131" s="460">
        <v>44090.0</v>
      </c>
      <c r="GQ131" s="460">
        <v>44091.0</v>
      </c>
      <c r="GR131" s="460">
        <v>44092.0</v>
      </c>
      <c r="GS131" s="460">
        <v>44093.0</v>
      </c>
      <c r="GT131" s="460">
        <v>44094.0</v>
      </c>
      <c r="GU131" s="460">
        <v>44095.0</v>
      </c>
      <c r="GV131" s="460">
        <v>44096.0</v>
      </c>
      <c r="GW131" s="460">
        <v>44097.0</v>
      </c>
      <c r="GX131" s="460">
        <v>44098.0</v>
      </c>
      <c r="GY131" s="460">
        <v>44099.0</v>
      </c>
      <c r="GZ131" s="460">
        <v>44100.0</v>
      </c>
      <c r="HA131" s="460">
        <v>44101.0</v>
      </c>
      <c r="HB131" s="460">
        <v>44102.0</v>
      </c>
      <c r="HC131" s="460">
        <v>44103.0</v>
      </c>
      <c r="HD131" s="460">
        <v>44104.0</v>
      </c>
      <c r="HE131" s="460">
        <v>44105.0</v>
      </c>
      <c r="HF131" s="460">
        <v>44106.0</v>
      </c>
      <c r="HG131" s="460">
        <v>44107.0</v>
      </c>
      <c r="HH131" s="460">
        <v>44108.0</v>
      </c>
      <c r="HI131" s="460">
        <v>44109.0</v>
      </c>
      <c r="HJ131" s="460">
        <v>44110.0</v>
      </c>
      <c r="HK131" s="460">
        <v>44111.0</v>
      </c>
      <c r="HL131" s="460">
        <v>44112.0</v>
      </c>
      <c r="HM131" s="460">
        <v>44113.0</v>
      </c>
      <c r="HN131" s="460">
        <v>44114.0</v>
      </c>
      <c r="HO131" s="460">
        <v>44115.0</v>
      </c>
      <c r="HP131" s="460">
        <v>44116.0</v>
      </c>
      <c r="HQ131" s="460">
        <v>44117.0</v>
      </c>
      <c r="HR131" s="460">
        <v>44118.0</v>
      </c>
      <c r="HS131" s="412"/>
      <c r="HT131" s="412"/>
      <c r="HU131" s="412"/>
      <c r="HV131" s="412"/>
      <c r="HW131" s="412"/>
      <c r="HX131" s="412"/>
      <c r="HY131" s="412"/>
      <c r="HZ131" s="412"/>
      <c r="IA131" s="412"/>
      <c r="IB131" s="412"/>
      <c r="IC131" s="412"/>
    </row>
    <row r="132">
      <c r="A132" s="513" t="s">
        <v>81</v>
      </c>
      <c r="B132" s="413">
        <f t="shared" ref="B132:B147" si="63">B9</f>
        <v>0</v>
      </c>
      <c r="C132" s="414">
        <f t="shared" ref="C132:O132" si="61">(B132+C9)-C52</f>
        <v>0</v>
      </c>
      <c r="D132" s="414">
        <f t="shared" si="61"/>
        <v>0</v>
      </c>
      <c r="E132" s="414">
        <f t="shared" si="61"/>
        <v>0</v>
      </c>
      <c r="F132" s="514">
        <f t="shared" si="61"/>
        <v>2</v>
      </c>
      <c r="G132" s="414">
        <f t="shared" si="61"/>
        <v>5</v>
      </c>
      <c r="H132" s="414">
        <f t="shared" si="61"/>
        <v>7</v>
      </c>
      <c r="I132" s="414">
        <f t="shared" si="61"/>
        <v>8</v>
      </c>
      <c r="J132" s="414">
        <f t="shared" si="61"/>
        <v>11</v>
      </c>
      <c r="K132" s="414">
        <f t="shared" si="61"/>
        <v>12</v>
      </c>
      <c r="L132" s="414">
        <f t="shared" si="61"/>
        <v>12</v>
      </c>
      <c r="M132" s="414">
        <f t="shared" si="61"/>
        <v>14</v>
      </c>
      <c r="N132" s="414">
        <f t="shared" si="61"/>
        <v>18</v>
      </c>
      <c r="O132" s="414">
        <f t="shared" si="61"/>
        <v>24</v>
      </c>
      <c r="P132" s="414">
        <f t="shared" ref="P132:HR132" si="62">(O132+P9)-(P52+P92)</f>
        <v>30</v>
      </c>
      <c r="Q132" s="414">
        <f t="shared" si="62"/>
        <v>42</v>
      </c>
      <c r="R132" s="414">
        <f t="shared" si="62"/>
        <v>46</v>
      </c>
      <c r="S132" s="414">
        <f t="shared" si="62"/>
        <v>56</v>
      </c>
      <c r="T132" s="414">
        <f t="shared" si="62"/>
        <v>66</v>
      </c>
      <c r="U132" s="414">
        <f t="shared" si="62"/>
        <v>76</v>
      </c>
      <c r="V132" s="414">
        <f t="shared" si="62"/>
        <v>85</v>
      </c>
      <c r="W132" s="414">
        <f t="shared" si="62"/>
        <v>102</v>
      </c>
      <c r="X132" s="414">
        <f t="shared" si="62"/>
        <v>121</v>
      </c>
      <c r="Y132" s="414">
        <f t="shared" si="62"/>
        <v>135</v>
      </c>
      <c r="Z132" s="414">
        <f t="shared" si="62"/>
        <v>159</v>
      </c>
      <c r="AA132" s="414">
        <f t="shared" si="62"/>
        <v>186</v>
      </c>
      <c r="AB132" s="414">
        <f t="shared" si="62"/>
        <v>198</v>
      </c>
      <c r="AC132" s="414">
        <f t="shared" si="62"/>
        <v>250</v>
      </c>
      <c r="AD132" s="414">
        <f t="shared" si="62"/>
        <v>256</v>
      </c>
      <c r="AE132" s="414">
        <f t="shared" si="62"/>
        <v>283</v>
      </c>
      <c r="AF132" s="414">
        <f t="shared" si="62"/>
        <v>407</v>
      </c>
      <c r="AG132" s="414">
        <f t="shared" si="62"/>
        <v>462</v>
      </c>
      <c r="AH132" s="414">
        <f t="shared" si="62"/>
        <v>503</v>
      </c>
      <c r="AI132" s="414">
        <f t="shared" si="62"/>
        <v>525</v>
      </c>
      <c r="AJ132" s="414">
        <f t="shared" si="62"/>
        <v>557</v>
      </c>
      <c r="AK132" s="414">
        <f t="shared" si="62"/>
        <v>587</v>
      </c>
      <c r="AL132" s="414">
        <f t="shared" si="62"/>
        <v>633</v>
      </c>
      <c r="AM132" s="414">
        <f t="shared" si="62"/>
        <v>659</v>
      </c>
      <c r="AN132" s="414">
        <f t="shared" si="62"/>
        <v>704</v>
      </c>
      <c r="AO132" s="414">
        <f t="shared" si="62"/>
        <v>767</v>
      </c>
      <c r="AP132" s="414">
        <f t="shared" si="62"/>
        <v>793</v>
      </c>
      <c r="AQ132" s="414">
        <f t="shared" si="62"/>
        <v>851</v>
      </c>
      <c r="AR132" s="414">
        <f t="shared" si="62"/>
        <v>887</v>
      </c>
      <c r="AS132" s="414">
        <f t="shared" si="62"/>
        <v>962</v>
      </c>
      <c r="AT132" s="414">
        <f t="shared" si="62"/>
        <v>1097</v>
      </c>
      <c r="AU132" s="414">
        <f t="shared" si="62"/>
        <v>1113</v>
      </c>
      <c r="AV132" s="414">
        <f t="shared" si="62"/>
        <v>1246</v>
      </c>
      <c r="AW132" s="414">
        <f t="shared" si="62"/>
        <v>1312</v>
      </c>
      <c r="AX132" s="414">
        <f t="shared" si="62"/>
        <v>1345</v>
      </c>
      <c r="AY132" s="414">
        <f t="shared" si="62"/>
        <v>1375</v>
      </c>
      <c r="AZ132" s="414">
        <f t="shared" si="62"/>
        <v>1373</v>
      </c>
      <c r="BA132" s="414">
        <f t="shared" si="62"/>
        <v>1463</v>
      </c>
      <c r="BB132" s="414">
        <f t="shared" si="62"/>
        <v>1487</v>
      </c>
      <c r="BC132" s="414">
        <f t="shared" si="62"/>
        <v>1520</v>
      </c>
      <c r="BD132" s="414">
        <f t="shared" si="62"/>
        <v>1557</v>
      </c>
      <c r="BE132" s="414">
        <f t="shared" si="62"/>
        <v>1545</v>
      </c>
      <c r="BF132" s="414">
        <f t="shared" si="62"/>
        <v>1684</v>
      </c>
      <c r="BG132" s="414">
        <f t="shared" si="62"/>
        <v>1725</v>
      </c>
      <c r="BH132" s="414">
        <f t="shared" si="62"/>
        <v>1800</v>
      </c>
      <c r="BI132" s="414">
        <f t="shared" si="62"/>
        <v>1810</v>
      </c>
      <c r="BJ132" s="414">
        <f t="shared" si="62"/>
        <v>1895</v>
      </c>
      <c r="BK132" s="414">
        <f t="shared" si="62"/>
        <v>1928</v>
      </c>
      <c r="BL132" s="414">
        <f t="shared" si="62"/>
        <v>2044</v>
      </c>
      <c r="BM132" s="414">
        <f t="shared" si="62"/>
        <v>2143</v>
      </c>
      <c r="BN132" s="414">
        <f t="shared" si="62"/>
        <v>2209</v>
      </c>
      <c r="BO132" s="414">
        <f t="shared" si="62"/>
        <v>2372</v>
      </c>
      <c r="BP132" s="414">
        <f t="shared" si="62"/>
        <v>2443</v>
      </c>
      <c r="BQ132" s="414">
        <f t="shared" si="62"/>
        <v>2543</v>
      </c>
      <c r="BR132" s="414">
        <f t="shared" si="62"/>
        <v>2727</v>
      </c>
      <c r="BS132" s="414">
        <f t="shared" si="62"/>
        <v>3144</v>
      </c>
      <c r="BT132" s="414">
        <f t="shared" si="62"/>
        <v>3249</v>
      </c>
      <c r="BU132" s="414">
        <f t="shared" si="62"/>
        <v>3509</v>
      </c>
      <c r="BV132" s="414">
        <f t="shared" si="62"/>
        <v>3763</v>
      </c>
      <c r="BW132" s="414">
        <f t="shared" si="62"/>
        <v>3899</v>
      </c>
      <c r="BX132" s="414">
        <f t="shared" si="62"/>
        <v>4060</v>
      </c>
      <c r="BY132" s="414">
        <f t="shared" si="62"/>
        <v>4197</v>
      </c>
      <c r="BZ132" s="414">
        <f t="shared" si="62"/>
        <v>4432</v>
      </c>
      <c r="CA132" s="414">
        <f t="shared" si="62"/>
        <v>4669</v>
      </c>
      <c r="CB132" s="414">
        <f t="shared" si="62"/>
        <v>4891</v>
      </c>
      <c r="CC132" s="414">
        <f t="shared" si="62"/>
        <v>5115</v>
      </c>
      <c r="CD132" s="414">
        <f t="shared" si="62"/>
        <v>5267</v>
      </c>
      <c r="CE132" s="414">
        <f t="shared" si="62"/>
        <v>5400</v>
      </c>
      <c r="CF132" s="414">
        <f t="shared" si="62"/>
        <v>5522</v>
      </c>
      <c r="CG132" s="414">
        <f t="shared" si="62"/>
        <v>5715</v>
      </c>
      <c r="CH132" s="414">
        <f t="shared" si="62"/>
        <v>5844</v>
      </c>
      <c r="CI132" s="414">
        <f t="shared" si="62"/>
        <v>5915</v>
      </c>
      <c r="CJ132" s="414">
        <f t="shared" si="62"/>
        <v>6036</v>
      </c>
      <c r="CK132" s="414">
        <f t="shared" si="62"/>
        <v>6165</v>
      </c>
      <c r="CL132" s="414">
        <f t="shared" si="62"/>
        <v>6174</v>
      </c>
      <c r="CM132" s="414">
        <f t="shared" si="62"/>
        <v>6301</v>
      </c>
      <c r="CN132" s="414">
        <f t="shared" si="62"/>
        <v>6323</v>
      </c>
      <c r="CO132" s="414">
        <f t="shared" si="62"/>
        <v>6356</v>
      </c>
      <c r="CP132" s="414">
        <f t="shared" si="62"/>
        <v>6431</v>
      </c>
      <c r="CQ132" s="414">
        <f t="shared" si="62"/>
        <v>6509</v>
      </c>
      <c r="CR132" s="414">
        <f t="shared" si="62"/>
        <v>6793</v>
      </c>
      <c r="CS132" s="414">
        <f t="shared" si="62"/>
        <v>6985</v>
      </c>
      <c r="CT132" s="414">
        <f t="shared" si="62"/>
        <v>7259</v>
      </c>
      <c r="CU132" s="414">
        <f t="shared" si="62"/>
        <v>7273</v>
      </c>
      <c r="CV132" s="414">
        <f t="shared" si="62"/>
        <v>7296</v>
      </c>
      <c r="CW132" s="414">
        <f t="shared" si="62"/>
        <v>7453</v>
      </c>
      <c r="CX132" s="414">
        <f t="shared" si="62"/>
        <v>7531</v>
      </c>
      <c r="CY132" s="414">
        <f t="shared" si="62"/>
        <v>7626</v>
      </c>
      <c r="CZ132" s="414">
        <f t="shared" si="62"/>
        <v>7669</v>
      </c>
      <c r="DA132" s="414">
        <f t="shared" si="62"/>
        <v>7752</v>
      </c>
      <c r="DB132" s="414">
        <f t="shared" si="62"/>
        <v>7744</v>
      </c>
      <c r="DC132" s="414">
        <f t="shared" si="62"/>
        <v>7676</v>
      </c>
      <c r="DD132" s="414">
        <f t="shared" si="62"/>
        <v>7509</v>
      </c>
      <c r="DE132" s="414">
        <f t="shared" si="62"/>
        <v>7293</v>
      </c>
      <c r="DF132" s="414">
        <f t="shared" si="62"/>
        <v>7058</v>
      </c>
      <c r="DG132" s="414">
        <f t="shared" si="62"/>
        <v>6886</v>
      </c>
      <c r="DH132" s="414">
        <f t="shared" si="62"/>
        <v>6613</v>
      </c>
      <c r="DI132" s="414">
        <f t="shared" si="62"/>
        <v>6405</v>
      </c>
      <c r="DJ132" s="414">
        <f t="shared" si="62"/>
        <v>6117</v>
      </c>
      <c r="DK132" s="414">
        <f t="shared" si="62"/>
        <v>5833</v>
      </c>
      <c r="DL132" s="414">
        <f t="shared" si="62"/>
        <v>5508</v>
      </c>
      <c r="DM132" s="414">
        <f t="shared" si="62"/>
        <v>5182</v>
      </c>
      <c r="DN132" s="414">
        <f t="shared" si="62"/>
        <v>4962</v>
      </c>
      <c r="DO132" s="414">
        <f t="shared" si="62"/>
        <v>4815</v>
      </c>
      <c r="DP132" s="414">
        <f t="shared" si="62"/>
        <v>4581</v>
      </c>
      <c r="DQ132" s="414">
        <f t="shared" si="62"/>
        <v>4606</v>
      </c>
      <c r="DR132" s="414">
        <f t="shared" si="62"/>
        <v>4598</v>
      </c>
      <c r="DS132" s="414">
        <f t="shared" si="62"/>
        <v>4528</v>
      </c>
      <c r="DT132" s="414">
        <f t="shared" si="62"/>
        <v>4488</v>
      </c>
      <c r="DU132" s="414">
        <f t="shared" si="62"/>
        <v>4381</v>
      </c>
      <c r="DV132" s="414">
        <f t="shared" si="62"/>
        <v>4279</v>
      </c>
      <c r="DW132" s="414">
        <f t="shared" si="62"/>
        <v>4206</v>
      </c>
      <c r="DX132" s="414">
        <f t="shared" si="62"/>
        <v>4082</v>
      </c>
      <c r="DY132" s="414">
        <f t="shared" si="62"/>
        <v>3961</v>
      </c>
      <c r="DZ132" s="414">
        <f t="shared" si="62"/>
        <v>3826</v>
      </c>
      <c r="EA132" s="414">
        <f t="shared" si="62"/>
        <v>3722</v>
      </c>
      <c r="EB132" s="414">
        <f t="shared" si="62"/>
        <v>3548</v>
      </c>
      <c r="EC132" s="414">
        <f t="shared" si="62"/>
        <v>3414</v>
      </c>
      <c r="ED132" s="414">
        <f t="shared" si="62"/>
        <v>3265</v>
      </c>
      <c r="EE132" s="414">
        <f t="shared" si="62"/>
        <v>3159</v>
      </c>
      <c r="EF132" s="414">
        <f t="shared" si="62"/>
        <v>3041</v>
      </c>
      <c r="EG132" s="414">
        <f t="shared" si="62"/>
        <v>2910</v>
      </c>
      <c r="EH132" s="414">
        <f t="shared" si="62"/>
        <v>2753</v>
      </c>
      <c r="EI132" s="414">
        <f t="shared" si="62"/>
        <v>2572</v>
      </c>
      <c r="EJ132" s="414">
        <f t="shared" si="62"/>
        <v>2432</v>
      </c>
      <c r="EK132" s="414">
        <f t="shared" si="62"/>
        <v>2308</v>
      </c>
      <c r="EL132" s="414">
        <f t="shared" si="62"/>
        <v>2198</v>
      </c>
      <c r="EM132" s="414">
        <f t="shared" si="62"/>
        <v>2070</v>
      </c>
      <c r="EN132" s="414">
        <f t="shared" si="62"/>
        <v>2013</v>
      </c>
      <c r="EO132" s="414">
        <f t="shared" si="62"/>
        <v>1945</v>
      </c>
      <c r="EP132" s="414">
        <f t="shared" si="62"/>
        <v>1878</v>
      </c>
      <c r="EQ132" s="414">
        <f t="shared" si="62"/>
        <v>1865</v>
      </c>
      <c r="ER132" s="414">
        <f t="shared" si="62"/>
        <v>1869</v>
      </c>
      <c r="ES132" s="414">
        <f t="shared" si="62"/>
        <v>1869</v>
      </c>
      <c r="ET132" s="414">
        <f t="shared" si="62"/>
        <v>1861</v>
      </c>
      <c r="EU132" s="414">
        <f t="shared" si="62"/>
        <v>1894</v>
      </c>
      <c r="EV132" s="414">
        <f t="shared" si="62"/>
        <v>1940</v>
      </c>
      <c r="EW132" s="414">
        <f t="shared" si="62"/>
        <v>2070</v>
      </c>
      <c r="EX132" s="414">
        <f t="shared" si="62"/>
        <v>2189</v>
      </c>
      <c r="EY132" s="414">
        <f t="shared" si="62"/>
        <v>2315</v>
      </c>
      <c r="EZ132" s="414">
        <f t="shared" si="62"/>
        <v>2295</v>
      </c>
      <c r="FA132" s="414">
        <f t="shared" si="62"/>
        <v>2247</v>
      </c>
      <c r="FB132" s="414">
        <f t="shared" si="62"/>
        <v>2335</v>
      </c>
      <c r="FC132" s="414">
        <f t="shared" si="62"/>
        <v>2392</v>
      </c>
      <c r="FD132" s="414">
        <f t="shared" si="62"/>
        <v>2479</v>
      </c>
      <c r="FE132" s="414">
        <f t="shared" si="62"/>
        <v>2500</v>
      </c>
      <c r="FF132" s="414">
        <f t="shared" si="62"/>
        <v>2483</v>
      </c>
      <c r="FG132" s="414">
        <f t="shared" si="62"/>
        <v>2479</v>
      </c>
      <c r="FH132" s="414">
        <f t="shared" si="62"/>
        <v>2503</v>
      </c>
      <c r="FI132" s="414">
        <f t="shared" si="62"/>
        <v>2503</v>
      </c>
      <c r="FJ132" s="414">
        <f t="shared" si="62"/>
        <v>2548</v>
      </c>
      <c r="FK132" s="414">
        <f t="shared" si="62"/>
        <v>2569</v>
      </c>
      <c r="FL132" s="414">
        <f t="shared" si="62"/>
        <v>2573</v>
      </c>
      <c r="FM132" s="414">
        <f t="shared" si="62"/>
        <v>2459</v>
      </c>
      <c r="FN132" s="414">
        <f t="shared" si="62"/>
        <v>2438</v>
      </c>
      <c r="FO132" s="414">
        <f t="shared" si="62"/>
        <v>2435</v>
      </c>
      <c r="FP132" s="414">
        <f t="shared" si="62"/>
        <v>2404</v>
      </c>
      <c r="FQ132" s="414">
        <f t="shared" si="62"/>
        <v>2326</v>
      </c>
      <c r="FR132" s="414">
        <f t="shared" si="62"/>
        <v>2341</v>
      </c>
      <c r="FS132" s="414">
        <f t="shared" si="62"/>
        <v>2339</v>
      </c>
      <c r="FT132" s="414">
        <f t="shared" si="62"/>
        <v>2247</v>
      </c>
      <c r="FU132" s="414">
        <f t="shared" si="62"/>
        <v>2168</v>
      </c>
      <c r="FV132" s="414">
        <f t="shared" si="62"/>
        <v>1999</v>
      </c>
      <c r="FW132" s="414">
        <f t="shared" si="62"/>
        <v>1887</v>
      </c>
      <c r="FX132" s="414">
        <f t="shared" si="62"/>
        <v>1823</v>
      </c>
      <c r="FY132" s="414">
        <f t="shared" si="62"/>
        <v>1801</v>
      </c>
      <c r="FZ132" s="414">
        <f t="shared" si="62"/>
        <v>1809</v>
      </c>
      <c r="GA132" s="414">
        <f t="shared" si="62"/>
        <v>1812</v>
      </c>
      <c r="GB132" s="414">
        <f t="shared" si="62"/>
        <v>1518</v>
      </c>
      <c r="GC132" s="414">
        <f t="shared" si="62"/>
        <v>1530</v>
      </c>
      <c r="GD132" s="414">
        <f t="shared" si="62"/>
        <v>1503</v>
      </c>
      <c r="GE132" s="414">
        <f t="shared" si="62"/>
        <v>1450</v>
      </c>
      <c r="GF132" s="414">
        <f t="shared" si="62"/>
        <v>1373</v>
      </c>
      <c r="GG132" s="414">
        <f t="shared" si="62"/>
        <v>1299</v>
      </c>
      <c r="GH132" s="414">
        <f t="shared" si="62"/>
        <v>1265</v>
      </c>
      <c r="GI132" s="414">
        <f t="shared" si="62"/>
        <v>1243</v>
      </c>
      <c r="GJ132" s="414">
        <f t="shared" si="62"/>
        <v>1277</v>
      </c>
      <c r="GK132" s="414">
        <f t="shared" si="62"/>
        <v>1232</v>
      </c>
      <c r="GL132" s="414">
        <f t="shared" si="62"/>
        <v>1232</v>
      </c>
      <c r="GM132" s="414">
        <f t="shared" si="62"/>
        <v>1161</v>
      </c>
      <c r="GN132" s="414">
        <f t="shared" si="62"/>
        <v>1103</v>
      </c>
      <c r="GO132" s="414">
        <f t="shared" si="62"/>
        <v>1047</v>
      </c>
      <c r="GP132" s="414">
        <f t="shared" si="62"/>
        <v>992</v>
      </c>
      <c r="GQ132" s="414">
        <f t="shared" si="62"/>
        <v>945</v>
      </c>
      <c r="GR132" s="414">
        <f t="shared" si="62"/>
        <v>889</v>
      </c>
      <c r="GS132" s="414">
        <f t="shared" si="62"/>
        <v>842</v>
      </c>
      <c r="GT132" s="414">
        <f t="shared" si="62"/>
        <v>834</v>
      </c>
      <c r="GU132" s="414">
        <f t="shared" si="62"/>
        <v>726</v>
      </c>
      <c r="GV132" s="414">
        <f t="shared" si="62"/>
        <v>741</v>
      </c>
      <c r="GW132" s="414">
        <f t="shared" si="62"/>
        <v>725</v>
      </c>
      <c r="GX132" s="414">
        <f t="shared" si="62"/>
        <v>742</v>
      </c>
      <c r="GY132" s="414">
        <f t="shared" si="62"/>
        <v>828</v>
      </c>
      <c r="GZ132" s="414">
        <f t="shared" si="62"/>
        <v>926</v>
      </c>
      <c r="HA132" s="414">
        <f t="shared" si="62"/>
        <v>986</v>
      </c>
      <c r="HB132" s="414">
        <f t="shared" si="62"/>
        <v>1034</v>
      </c>
      <c r="HC132" s="414">
        <f t="shared" si="62"/>
        <v>1090</v>
      </c>
      <c r="HD132" s="414">
        <f t="shared" si="62"/>
        <v>1162</v>
      </c>
      <c r="HE132" s="414">
        <f t="shared" si="62"/>
        <v>1240</v>
      </c>
      <c r="HF132" s="414">
        <f t="shared" si="62"/>
        <v>1319</v>
      </c>
      <c r="HG132" s="414">
        <f t="shared" si="62"/>
        <v>1469</v>
      </c>
      <c r="HH132" s="414">
        <f t="shared" si="62"/>
        <v>1528</v>
      </c>
      <c r="HI132" s="414">
        <f t="shared" si="62"/>
        <v>1636</v>
      </c>
      <c r="HJ132" s="414">
        <f t="shared" si="62"/>
        <v>1769</v>
      </c>
      <c r="HK132" s="414">
        <f t="shared" si="62"/>
        <v>1912</v>
      </c>
      <c r="HL132" s="414">
        <f t="shared" si="62"/>
        <v>2222</v>
      </c>
      <c r="HM132" s="414">
        <f t="shared" si="62"/>
        <v>2575</v>
      </c>
      <c r="HN132" s="414">
        <f t="shared" si="62"/>
        <v>2897</v>
      </c>
      <c r="HO132" s="414">
        <f t="shared" si="62"/>
        <v>3188</v>
      </c>
      <c r="HP132" s="414">
        <f t="shared" si="62"/>
        <v>3388</v>
      </c>
      <c r="HQ132" s="414">
        <f t="shared" si="62"/>
        <v>3663</v>
      </c>
      <c r="HR132" s="414">
        <f t="shared" si="62"/>
        <v>4175</v>
      </c>
      <c r="HS132" s="412"/>
      <c r="HT132" s="412"/>
      <c r="HU132" s="412"/>
      <c r="HV132" s="412"/>
      <c r="HW132" s="412"/>
      <c r="HX132" s="412"/>
      <c r="HY132" s="412"/>
      <c r="HZ132" s="412"/>
      <c r="IA132" s="412"/>
      <c r="IB132" s="412"/>
      <c r="IC132" s="412"/>
    </row>
    <row r="133">
      <c r="A133" s="513" t="s">
        <v>82</v>
      </c>
      <c r="B133" s="413">
        <f t="shared" si="63"/>
        <v>0</v>
      </c>
      <c r="C133" s="414">
        <f t="shared" ref="C133:O133" si="64">(B133+C10)-C53</f>
        <v>0</v>
      </c>
      <c r="D133" s="414">
        <f t="shared" si="64"/>
        <v>0</v>
      </c>
      <c r="E133" s="414">
        <f t="shared" si="64"/>
        <v>0</v>
      </c>
      <c r="F133" s="514">
        <f t="shared" si="64"/>
        <v>2</v>
      </c>
      <c r="G133" s="414">
        <f t="shared" si="64"/>
        <v>2</v>
      </c>
      <c r="H133" s="414">
        <f t="shared" si="64"/>
        <v>3</v>
      </c>
      <c r="I133" s="414">
        <f t="shared" si="64"/>
        <v>4</v>
      </c>
      <c r="J133" s="414">
        <f t="shared" si="64"/>
        <v>6</v>
      </c>
      <c r="K133" s="414">
        <f t="shared" si="64"/>
        <v>11</v>
      </c>
      <c r="L133" s="414">
        <f t="shared" si="64"/>
        <v>16</v>
      </c>
      <c r="M133" s="414">
        <f t="shared" si="64"/>
        <v>22</v>
      </c>
      <c r="N133" s="414">
        <f t="shared" si="64"/>
        <v>35</v>
      </c>
      <c r="O133" s="414">
        <f t="shared" si="64"/>
        <v>38</v>
      </c>
      <c r="P133" s="414">
        <f t="shared" ref="P133:HR133" si="65">(O133+P10)-(P53+P93)</f>
        <v>66</v>
      </c>
      <c r="Q133" s="414">
        <f t="shared" si="65"/>
        <v>82</v>
      </c>
      <c r="R133" s="414">
        <f t="shared" si="65"/>
        <v>107</v>
      </c>
      <c r="S133" s="414">
        <f t="shared" si="65"/>
        <v>127</v>
      </c>
      <c r="T133" s="414">
        <f t="shared" si="65"/>
        <v>146</v>
      </c>
      <c r="U133" s="414">
        <f t="shared" si="65"/>
        <v>174</v>
      </c>
      <c r="V133" s="414">
        <f t="shared" si="65"/>
        <v>211</v>
      </c>
      <c r="W133" s="414">
        <f t="shared" si="65"/>
        <v>250</v>
      </c>
      <c r="X133" s="414">
        <f t="shared" si="65"/>
        <v>288</v>
      </c>
      <c r="Y133" s="414">
        <f t="shared" si="65"/>
        <v>315</v>
      </c>
      <c r="Z133" s="414">
        <f t="shared" si="65"/>
        <v>417</v>
      </c>
      <c r="AA133" s="414">
        <f t="shared" si="65"/>
        <v>457</v>
      </c>
      <c r="AB133" s="414">
        <f t="shared" si="65"/>
        <v>475</v>
      </c>
      <c r="AC133" s="414">
        <f t="shared" si="65"/>
        <v>529</v>
      </c>
      <c r="AD133" s="414">
        <f t="shared" si="65"/>
        <v>594</v>
      </c>
      <c r="AE133" s="414">
        <f t="shared" si="65"/>
        <v>733</v>
      </c>
      <c r="AF133" s="414">
        <f t="shared" si="65"/>
        <v>786</v>
      </c>
      <c r="AG133" s="414">
        <f t="shared" si="65"/>
        <v>786</v>
      </c>
      <c r="AH133" s="414">
        <f t="shared" si="65"/>
        <v>937</v>
      </c>
      <c r="AI133" s="414">
        <f t="shared" si="65"/>
        <v>1028</v>
      </c>
      <c r="AJ133" s="414">
        <f t="shared" si="65"/>
        <v>1203</v>
      </c>
      <c r="AK133" s="414">
        <f t="shared" si="65"/>
        <v>1250</v>
      </c>
      <c r="AL133" s="414">
        <f t="shared" si="65"/>
        <v>1348</v>
      </c>
      <c r="AM133" s="414">
        <f t="shared" si="65"/>
        <v>1414</v>
      </c>
      <c r="AN133" s="414">
        <f t="shared" si="65"/>
        <v>1524</v>
      </c>
      <c r="AO133" s="414">
        <f t="shared" si="65"/>
        <v>1528</v>
      </c>
      <c r="AP133" s="414">
        <f t="shared" si="65"/>
        <v>1467</v>
      </c>
      <c r="AQ133" s="414">
        <f t="shared" si="65"/>
        <v>1480</v>
      </c>
      <c r="AR133" s="414">
        <f t="shared" si="65"/>
        <v>1532</v>
      </c>
      <c r="AS133" s="414">
        <f t="shared" si="65"/>
        <v>1551</v>
      </c>
      <c r="AT133" s="414">
        <f t="shared" si="65"/>
        <v>1565</v>
      </c>
      <c r="AU133" s="414">
        <f t="shared" si="65"/>
        <v>1593</v>
      </c>
      <c r="AV133" s="414">
        <f t="shared" si="65"/>
        <v>1617</v>
      </c>
      <c r="AW133" s="414">
        <f t="shared" si="65"/>
        <v>1606</v>
      </c>
      <c r="AX133" s="414">
        <f t="shared" si="65"/>
        <v>1583</v>
      </c>
      <c r="AY133" s="414">
        <f t="shared" si="65"/>
        <v>1574</v>
      </c>
      <c r="AZ133" s="414">
        <f t="shared" si="65"/>
        <v>1588</v>
      </c>
      <c r="BA133" s="414">
        <f t="shared" si="65"/>
        <v>1568</v>
      </c>
      <c r="BB133" s="414">
        <f t="shared" si="65"/>
        <v>1623</v>
      </c>
      <c r="BC133" s="414">
        <f t="shared" si="65"/>
        <v>1639</v>
      </c>
      <c r="BD133" s="414">
        <f t="shared" si="65"/>
        <v>1611</v>
      </c>
      <c r="BE133" s="414">
        <f t="shared" si="65"/>
        <v>1561</v>
      </c>
      <c r="BF133" s="414">
        <f t="shared" si="65"/>
        <v>1552</v>
      </c>
      <c r="BG133" s="414">
        <f t="shared" si="65"/>
        <v>1516</v>
      </c>
      <c r="BH133" s="414">
        <f t="shared" si="65"/>
        <v>1484</v>
      </c>
      <c r="BI133" s="414">
        <f t="shared" si="65"/>
        <v>1498</v>
      </c>
      <c r="BJ133" s="414">
        <f t="shared" si="65"/>
        <v>1515</v>
      </c>
      <c r="BK133" s="414">
        <f t="shared" si="65"/>
        <v>1496</v>
      </c>
      <c r="BL133" s="414">
        <f t="shared" si="65"/>
        <v>1460</v>
      </c>
      <c r="BM133" s="414">
        <f t="shared" si="65"/>
        <v>1439</v>
      </c>
      <c r="BN133" s="414">
        <f t="shared" si="65"/>
        <v>1410</v>
      </c>
      <c r="BO133" s="414">
        <f t="shared" si="65"/>
        <v>1369</v>
      </c>
      <c r="BP133" s="414">
        <f t="shared" si="65"/>
        <v>1356</v>
      </c>
      <c r="BQ133" s="414">
        <f t="shared" si="65"/>
        <v>1368</v>
      </c>
      <c r="BR133" s="414">
        <f t="shared" si="65"/>
        <v>1347</v>
      </c>
      <c r="BS133" s="414">
        <f t="shared" si="65"/>
        <v>1326</v>
      </c>
      <c r="BT133" s="414">
        <f t="shared" si="65"/>
        <v>1340</v>
      </c>
      <c r="BU133" s="414">
        <f t="shared" si="65"/>
        <v>1334</v>
      </c>
      <c r="BV133" s="414">
        <f t="shared" si="65"/>
        <v>1345</v>
      </c>
      <c r="BW133" s="414">
        <f t="shared" si="65"/>
        <v>1328</v>
      </c>
      <c r="BX133" s="414">
        <f t="shared" si="65"/>
        <v>1319</v>
      </c>
      <c r="BY133" s="414">
        <f t="shared" si="65"/>
        <v>1315</v>
      </c>
      <c r="BZ133" s="414">
        <f t="shared" si="65"/>
        <v>1309</v>
      </c>
      <c r="CA133" s="414">
        <f t="shared" si="65"/>
        <v>1321</v>
      </c>
      <c r="CB133" s="414">
        <f t="shared" si="65"/>
        <v>1338</v>
      </c>
      <c r="CC133" s="414">
        <f t="shared" si="65"/>
        <v>1344</v>
      </c>
      <c r="CD133" s="414">
        <f t="shared" si="65"/>
        <v>1375</v>
      </c>
      <c r="CE133" s="414">
        <f t="shared" si="65"/>
        <v>1387</v>
      </c>
      <c r="CF133" s="414">
        <f t="shared" si="65"/>
        <v>1436</v>
      </c>
      <c r="CG133" s="414">
        <f t="shared" si="65"/>
        <v>1478</v>
      </c>
      <c r="CH133" s="414">
        <f t="shared" si="65"/>
        <v>1499</v>
      </c>
      <c r="CI133" s="414">
        <f t="shared" si="65"/>
        <v>1538</v>
      </c>
      <c r="CJ133" s="414">
        <f t="shared" si="65"/>
        <v>1508</v>
      </c>
      <c r="CK133" s="414">
        <f t="shared" si="65"/>
        <v>1532</v>
      </c>
      <c r="CL133" s="414">
        <f t="shared" si="65"/>
        <v>1558</v>
      </c>
      <c r="CM133" s="414">
        <f t="shared" si="65"/>
        <v>1586</v>
      </c>
      <c r="CN133" s="414">
        <f t="shared" si="65"/>
        <v>1556</v>
      </c>
      <c r="CO133" s="414">
        <f t="shared" si="65"/>
        <v>1566</v>
      </c>
      <c r="CP133" s="414">
        <f t="shared" si="65"/>
        <v>1598</v>
      </c>
      <c r="CQ133" s="414">
        <f t="shared" si="65"/>
        <v>1629</v>
      </c>
      <c r="CR133" s="414">
        <f t="shared" si="65"/>
        <v>1648</v>
      </c>
      <c r="CS133" s="414">
        <f t="shared" si="65"/>
        <v>1680</v>
      </c>
      <c r="CT133" s="414">
        <f t="shared" si="65"/>
        <v>1738</v>
      </c>
      <c r="CU133" s="414">
        <f t="shared" si="65"/>
        <v>1795</v>
      </c>
      <c r="CV133" s="414">
        <f t="shared" si="65"/>
        <v>1842</v>
      </c>
      <c r="CW133" s="414">
        <f t="shared" si="65"/>
        <v>1886</v>
      </c>
      <c r="CX133" s="414">
        <f t="shared" si="65"/>
        <v>1939</v>
      </c>
      <c r="CY133" s="414">
        <f t="shared" si="65"/>
        <v>1993</v>
      </c>
      <c r="CZ133" s="414">
        <f t="shared" si="65"/>
        <v>2038</v>
      </c>
      <c r="DA133" s="414">
        <f t="shared" si="65"/>
        <v>2067</v>
      </c>
      <c r="DB133" s="414">
        <f t="shared" si="65"/>
        <v>2077</v>
      </c>
      <c r="DC133" s="414">
        <f t="shared" si="65"/>
        <v>2099</v>
      </c>
      <c r="DD133" s="414">
        <f t="shared" si="65"/>
        <v>2104</v>
      </c>
      <c r="DE133" s="414">
        <f t="shared" si="65"/>
        <v>2149</v>
      </c>
      <c r="DF133" s="414">
        <f t="shared" si="65"/>
        <v>2178</v>
      </c>
      <c r="DG133" s="414">
        <f t="shared" si="65"/>
        <v>2193</v>
      </c>
      <c r="DH133" s="414">
        <f t="shared" si="65"/>
        <v>2212</v>
      </c>
      <c r="DI133" s="414">
        <f t="shared" si="65"/>
        <v>2225</v>
      </c>
      <c r="DJ133" s="414">
        <f t="shared" si="65"/>
        <v>2228</v>
      </c>
      <c r="DK133" s="414">
        <f t="shared" si="65"/>
        <v>2228</v>
      </c>
      <c r="DL133" s="414">
        <f t="shared" si="65"/>
        <v>2235</v>
      </c>
      <c r="DM133" s="414">
        <f t="shared" si="65"/>
        <v>2235</v>
      </c>
      <c r="DN133" s="414">
        <f t="shared" si="65"/>
        <v>2252</v>
      </c>
      <c r="DO133" s="414">
        <f t="shared" si="65"/>
        <v>2249</v>
      </c>
      <c r="DP133" s="414">
        <f t="shared" si="65"/>
        <v>2237</v>
      </c>
      <c r="DQ133" s="414">
        <f t="shared" si="65"/>
        <v>2203</v>
      </c>
      <c r="DR133" s="414">
        <f t="shared" si="65"/>
        <v>2172</v>
      </c>
      <c r="DS133" s="414">
        <f t="shared" si="65"/>
        <v>2162</v>
      </c>
      <c r="DT133" s="414">
        <f t="shared" si="65"/>
        <v>2158</v>
      </c>
      <c r="DU133" s="414">
        <f t="shared" si="65"/>
        <v>2166</v>
      </c>
      <c r="DV133" s="414">
        <f t="shared" si="65"/>
        <v>2152</v>
      </c>
      <c r="DW133" s="414">
        <f t="shared" si="65"/>
        <v>2067</v>
      </c>
      <c r="DX133" s="414">
        <f t="shared" si="65"/>
        <v>2042</v>
      </c>
      <c r="DY133" s="414">
        <f t="shared" si="65"/>
        <v>2013</v>
      </c>
      <c r="DZ133" s="414">
        <f t="shared" si="65"/>
        <v>1962</v>
      </c>
      <c r="EA133" s="414">
        <f t="shared" si="65"/>
        <v>1958</v>
      </c>
      <c r="EB133" s="414">
        <f t="shared" si="65"/>
        <v>1948</v>
      </c>
      <c r="EC133" s="414">
        <f t="shared" si="65"/>
        <v>1963</v>
      </c>
      <c r="ED133" s="414">
        <f t="shared" si="65"/>
        <v>1939</v>
      </c>
      <c r="EE133" s="414">
        <f t="shared" si="65"/>
        <v>1913</v>
      </c>
      <c r="EF133" s="414">
        <f t="shared" si="65"/>
        <v>1860</v>
      </c>
      <c r="EG133" s="414">
        <f t="shared" si="65"/>
        <v>1841</v>
      </c>
      <c r="EH133" s="414">
        <f t="shared" si="65"/>
        <v>1831</v>
      </c>
      <c r="EI133" s="414">
        <f t="shared" si="65"/>
        <v>1858</v>
      </c>
      <c r="EJ133" s="414">
        <f t="shared" si="65"/>
        <v>1851</v>
      </c>
      <c r="EK133" s="414">
        <f t="shared" si="65"/>
        <v>1868</v>
      </c>
      <c r="EL133" s="414">
        <f t="shared" si="65"/>
        <v>1862</v>
      </c>
      <c r="EM133" s="414">
        <f t="shared" si="65"/>
        <v>1913</v>
      </c>
      <c r="EN133" s="414">
        <f t="shared" si="65"/>
        <v>1912</v>
      </c>
      <c r="EO133" s="414">
        <f t="shared" si="65"/>
        <v>1945</v>
      </c>
      <c r="EP133" s="414">
        <f t="shared" si="65"/>
        <v>1992</v>
      </c>
      <c r="EQ133" s="414">
        <f t="shared" si="65"/>
        <v>2036</v>
      </c>
      <c r="ER133" s="414">
        <f t="shared" si="65"/>
        <v>2067</v>
      </c>
      <c r="ES133" s="414">
        <f t="shared" si="65"/>
        <v>2097</v>
      </c>
      <c r="ET133" s="414">
        <f t="shared" si="65"/>
        <v>2154</v>
      </c>
      <c r="EU133" s="414">
        <f t="shared" si="65"/>
        <v>2220</v>
      </c>
      <c r="EV133" s="414">
        <f t="shared" si="65"/>
        <v>2262</v>
      </c>
      <c r="EW133" s="414">
        <f t="shared" si="65"/>
        <v>2314</v>
      </c>
      <c r="EX133" s="414">
        <f t="shared" si="65"/>
        <v>2357</v>
      </c>
      <c r="EY133" s="414">
        <f t="shared" si="65"/>
        <v>2364</v>
      </c>
      <c r="EZ133" s="414">
        <f t="shared" si="65"/>
        <v>2414</v>
      </c>
      <c r="FA133" s="414">
        <f t="shared" si="65"/>
        <v>2460</v>
      </c>
      <c r="FB133" s="414">
        <f t="shared" si="65"/>
        <v>2501</v>
      </c>
      <c r="FC133" s="414">
        <f t="shared" si="65"/>
        <v>2607</v>
      </c>
      <c r="FD133" s="414">
        <f t="shared" si="65"/>
        <v>2667</v>
      </c>
      <c r="FE133" s="414">
        <f t="shared" si="65"/>
        <v>2664</v>
      </c>
      <c r="FF133" s="414">
        <f t="shared" si="65"/>
        <v>2664</v>
      </c>
      <c r="FG133" s="414">
        <f t="shared" si="65"/>
        <v>2695</v>
      </c>
      <c r="FH133" s="414">
        <f t="shared" si="65"/>
        <v>2782</v>
      </c>
      <c r="FI133" s="414">
        <f t="shared" si="65"/>
        <v>2847</v>
      </c>
      <c r="FJ133" s="414">
        <f t="shared" si="65"/>
        <v>2920</v>
      </c>
      <c r="FK133" s="414">
        <f t="shared" si="65"/>
        <v>2972</v>
      </c>
      <c r="FL133" s="414">
        <f t="shared" si="65"/>
        <v>3091</v>
      </c>
      <c r="FM133" s="414">
        <f t="shared" si="65"/>
        <v>3103</v>
      </c>
      <c r="FN133" s="414">
        <f t="shared" si="65"/>
        <v>3193</v>
      </c>
      <c r="FO133" s="414">
        <f t="shared" si="65"/>
        <v>3223</v>
      </c>
      <c r="FP133" s="414">
        <f t="shared" si="65"/>
        <v>3303</v>
      </c>
      <c r="FQ133" s="414">
        <f t="shared" si="65"/>
        <v>3417</v>
      </c>
      <c r="FR133" s="414">
        <f t="shared" si="65"/>
        <v>3439</v>
      </c>
      <c r="FS133" s="414">
        <f t="shared" si="65"/>
        <v>3456</v>
      </c>
      <c r="FT133" s="414">
        <f t="shared" si="65"/>
        <v>3482</v>
      </c>
      <c r="FU133" s="414">
        <f t="shared" si="65"/>
        <v>3555</v>
      </c>
      <c r="FV133" s="414">
        <f t="shared" si="65"/>
        <v>3577</v>
      </c>
      <c r="FW133" s="414">
        <f t="shared" si="65"/>
        <v>3611</v>
      </c>
      <c r="FX133" s="414">
        <f t="shared" si="65"/>
        <v>3685</v>
      </c>
      <c r="FY133" s="414">
        <f t="shared" si="65"/>
        <v>3711</v>
      </c>
      <c r="FZ133" s="414">
        <f t="shared" si="65"/>
        <v>3722</v>
      </c>
      <c r="GA133" s="414">
        <f t="shared" si="65"/>
        <v>3716</v>
      </c>
      <c r="GB133" s="414">
        <f t="shared" si="65"/>
        <v>3784</v>
      </c>
      <c r="GC133" s="414">
        <f t="shared" si="65"/>
        <v>3678</v>
      </c>
      <c r="GD133" s="414">
        <f t="shared" si="65"/>
        <v>3398</v>
      </c>
      <c r="GE133" s="414">
        <f t="shared" si="65"/>
        <v>3392</v>
      </c>
      <c r="GF133" s="414">
        <f t="shared" si="65"/>
        <v>3413</v>
      </c>
      <c r="GG133" s="414">
        <f t="shared" si="65"/>
        <v>3377</v>
      </c>
      <c r="GH133" s="414">
        <f t="shared" si="65"/>
        <v>3248</v>
      </c>
      <c r="GI133" s="414">
        <f t="shared" si="65"/>
        <v>3204</v>
      </c>
      <c r="GJ133" s="414">
        <f t="shared" si="65"/>
        <v>3196</v>
      </c>
      <c r="GK133" s="414">
        <f t="shared" si="65"/>
        <v>3160</v>
      </c>
      <c r="GL133" s="414">
        <f t="shared" si="65"/>
        <v>3164</v>
      </c>
      <c r="GM133" s="414">
        <f t="shared" si="65"/>
        <v>3221</v>
      </c>
      <c r="GN133" s="414">
        <f t="shared" si="65"/>
        <v>3207</v>
      </c>
      <c r="GO133" s="414">
        <f t="shared" si="65"/>
        <v>3204</v>
      </c>
      <c r="GP133" s="414">
        <f t="shared" si="65"/>
        <v>3181</v>
      </c>
      <c r="GQ133" s="414">
        <f t="shared" si="65"/>
        <v>3303</v>
      </c>
      <c r="GR133" s="414">
        <f t="shared" si="65"/>
        <v>3305</v>
      </c>
      <c r="GS133" s="414">
        <f t="shared" si="65"/>
        <v>3317</v>
      </c>
      <c r="GT133" s="414">
        <f t="shared" si="65"/>
        <v>3455</v>
      </c>
      <c r="GU133" s="414">
        <f t="shared" si="65"/>
        <v>3513</v>
      </c>
      <c r="GV133" s="414">
        <f t="shared" si="65"/>
        <v>3537</v>
      </c>
      <c r="GW133" s="414">
        <f t="shared" si="65"/>
        <v>3605</v>
      </c>
      <c r="GX133" s="414">
        <f t="shared" si="65"/>
        <v>3675</v>
      </c>
      <c r="GY133" s="414">
        <f t="shared" si="65"/>
        <v>3861</v>
      </c>
      <c r="GZ133" s="414">
        <f t="shared" si="65"/>
        <v>3923</v>
      </c>
      <c r="HA133" s="414">
        <f t="shared" si="65"/>
        <v>4077</v>
      </c>
      <c r="HB133" s="414">
        <f t="shared" si="65"/>
        <v>4147</v>
      </c>
      <c r="HC133" s="414">
        <f t="shared" si="65"/>
        <v>4202</v>
      </c>
      <c r="HD133" s="414">
        <f t="shared" si="65"/>
        <v>4200</v>
      </c>
      <c r="HE133" s="414">
        <f t="shared" si="65"/>
        <v>4286</v>
      </c>
      <c r="HF133" s="414">
        <f t="shared" si="65"/>
        <v>4335</v>
      </c>
      <c r="HG133" s="414">
        <f t="shared" si="65"/>
        <v>4511</v>
      </c>
      <c r="HH133" s="414">
        <f t="shared" si="65"/>
        <v>4591</v>
      </c>
      <c r="HI133" s="414">
        <f t="shared" si="65"/>
        <v>4729</v>
      </c>
      <c r="HJ133" s="414">
        <f t="shared" si="65"/>
        <v>4912</v>
      </c>
      <c r="HK133" s="414">
        <f t="shared" si="65"/>
        <v>5313</v>
      </c>
      <c r="HL133" s="414">
        <f t="shared" si="65"/>
        <v>5579</v>
      </c>
      <c r="HM133" s="414">
        <f t="shared" si="65"/>
        <v>5834</v>
      </c>
      <c r="HN133" s="414">
        <f t="shared" si="65"/>
        <v>6349</v>
      </c>
      <c r="HO133" s="414">
        <f t="shared" si="65"/>
        <v>6524</v>
      </c>
      <c r="HP133" s="414">
        <f t="shared" si="65"/>
        <v>6791</v>
      </c>
      <c r="HQ133" s="414">
        <f t="shared" si="65"/>
        <v>6952</v>
      </c>
      <c r="HR133" s="414">
        <f t="shared" si="65"/>
        <v>8129</v>
      </c>
      <c r="HS133" s="412"/>
      <c r="HT133" s="412"/>
      <c r="HU133" s="412"/>
      <c r="HV133" s="412"/>
      <c r="HW133" s="412"/>
      <c r="HX133" s="412"/>
      <c r="HY133" s="412"/>
      <c r="HZ133" s="412"/>
      <c r="IA133" s="412"/>
      <c r="IB133" s="412"/>
      <c r="IC133" s="412"/>
    </row>
    <row r="134">
      <c r="A134" s="513" t="s">
        <v>83</v>
      </c>
      <c r="B134" s="413">
        <f t="shared" si="63"/>
        <v>0</v>
      </c>
      <c r="C134" s="414">
        <f t="shared" ref="C134:O134" si="66">(B134+C11)-C54</f>
        <v>0</v>
      </c>
      <c r="D134" s="414">
        <f t="shared" si="66"/>
        <v>0</v>
      </c>
      <c r="E134" s="414">
        <f t="shared" si="66"/>
        <v>0</v>
      </c>
      <c r="F134" s="414">
        <f t="shared" si="66"/>
        <v>0</v>
      </c>
      <c r="G134" s="514">
        <f t="shared" si="66"/>
        <v>1</v>
      </c>
      <c r="H134" s="414">
        <f t="shared" si="66"/>
        <v>1</v>
      </c>
      <c r="I134" s="414">
        <f t="shared" si="66"/>
        <v>1</v>
      </c>
      <c r="J134" s="414">
        <f t="shared" si="66"/>
        <v>1</v>
      </c>
      <c r="K134" s="414">
        <f t="shared" si="66"/>
        <v>1</v>
      </c>
      <c r="L134" s="414">
        <f t="shared" si="66"/>
        <v>1</v>
      </c>
      <c r="M134" s="414">
        <f t="shared" si="66"/>
        <v>1</v>
      </c>
      <c r="N134" s="414">
        <f t="shared" si="66"/>
        <v>2</v>
      </c>
      <c r="O134" s="414">
        <f t="shared" si="66"/>
        <v>5</v>
      </c>
      <c r="P134" s="414">
        <f t="shared" ref="P134:HR134" si="67">(O134+P11)-(P54+P94)</f>
        <v>6</v>
      </c>
      <c r="Q134" s="414">
        <f t="shared" si="67"/>
        <v>7</v>
      </c>
      <c r="R134" s="414">
        <f t="shared" si="67"/>
        <v>14</v>
      </c>
      <c r="S134" s="414">
        <f t="shared" si="67"/>
        <v>16</v>
      </c>
      <c r="T134" s="414">
        <f t="shared" si="67"/>
        <v>24</v>
      </c>
      <c r="U134" s="414">
        <f t="shared" si="67"/>
        <v>33</v>
      </c>
      <c r="V134" s="414">
        <f t="shared" si="67"/>
        <v>49</v>
      </c>
      <c r="W134" s="414">
        <f t="shared" si="67"/>
        <v>56</v>
      </c>
      <c r="X134" s="414">
        <f t="shared" si="67"/>
        <v>69</v>
      </c>
      <c r="Y134" s="414">
        <f t="shared" si="67"/>
        <v>93</v>
      </c>
      <c r="Z134" s="414">
        <f t="shared" si="67"/>
        <v>112</v>
      </c>
      <c r="AA134" s="414">
        <f t="shared" si="67"/>
        <v>149</v>
      </c>
      <c r="AB134" s="414">
        <f t="shared" si="67"/>
        <v>173</v>
      </c>
      <c r="AC134" s="414">
        <f t="shared" si="67"/>
        <v>191</v>
      </c>
      <c r="AD134" s="414">
        <f t="shared" si="67"/>
        <v>208</v>
      </c>
      <c r="AE134" s="414">
        <f t="shared" si="67"/>
        <v>226</v>
      </c>
      <c r="AF134" s="414">
        <f t="shared" si="67"/>
        <v>257</v>
      </c>
      <c r="AG134" s="414">
        <f t="shared" si="67"/>
        <v>302</v>
      </c>
      <c r="AH134" s="414">
        <f t="shared" si="67"/>
        <v>318</v>
      </c>
      <c r="AI134" s="414">
        <f t="shared" si="67"/>
        <v>339</v>
      </c>
      <c r="AJ134" s="414">
        <f t="shared" si="67"/>
        <v>358</v>
      </c>
      <c r="AK134" s="414">
        <f t="shared" si="67"/>
        <v>386</v>
      </c>
      <c r="AL134" s="414">
        <f t="shared" si="67"/>
        <v>419</v>
      </c>
      <c r="AM134" s="414">
        <f t="shared" si="67"/>
        <v>436</v>
      </c>
      <c r="AN134" s="414">
        <f t="shared" si="67"/>
        <v>464</v>
      </c>
      <c r="AO134" s="414">
        <f t="shared" si="67"/>
        <v>481</v>
      </c>
      <c r="AP134" s="414">
        <f t="shared" si="67"/>
        <v>493</v>
      </c>
      <c r="AQ134" s="414">
        <f t="shared" si="67"/>
        <v>510</v>
      </c>
      <c r="AR134" s="414">
        <f t="shared" si="67"/>
        <v>521</v>
      </c>
      <c r="AS134" s="414">
        <f t="shared" si="67"/>
        <v>521</v>
      </c>
      <c r="AT134" s="414">
        <f t="shared" si="67"/>
        <v>531</v>
      </c>
      <c r="AU134" s="414">
        <f t="shared" si="67"/>
        <v>557</v>
      </c>
      <c r="AV134" s="414">
        <f t="shared" si="67"/>
        <v>560</v>
      </c>
      <c r="AW134" s="414">
        <f t="shared" si="67"/>
        <v>584</v>
      </c>
      <c r="AX134" s="414">
        <f t="shared" si="67"/>
        <v>605</v>
      </c>
      <c r="AY134" s="414">
        <f t="shared" si="67"/>
        <v>619</v>
      </c>
      <c r="AZ134" s="414">
        <f t="shared" si="67"/>
        <v>623</v>
      </c>
      <c r="BA134" s="414">
        <f t="shared" si="67"/>
        <v>633</v>
      </c>
      <c r="BB134" s="414">
        <f t="shared" si="67"/>
        <v>645</v>
      </c>
      <c r="BC134" s="414">
        <f t="shared" si="67"/>
        <v>643</v>
      </c>
      <c r="BD134" s="414">
        <f t="shared" si="67"/>
        <v>639</v>
      </c>
      <c r="BE134" s="414">
        <f t="shared" si="67"/>
        <v>636</v>
      </c>
      <c r="BF134" s="414">
        <f t="shared" si="67"/>
        <v>639</v>
      </c>
      <c r="BG134" s="414">
        <f t="shared" si="67"/>
        <v>641</v>
      </c>
      <c r="BH134" s="414">
        <f t="shared" si="67"/>
        <v>645</v>
      </c>
      <c r="BI134" s="414">
        <f t="shared" si="67"/>
        <v>664</v>
      </c>
      <c r="BJ134" s="414">
        <f t="shared" si="67"/>
        <v>664</v>
      </c>
      <c r="BK134" s="414">
        <f t="shared" si="67"/>
        <v>662</v>
      </c>
      <c r="BL134" s="414">
        <f t="shared" si="67"/>
        <v>654</v>
      </c>
      <c r="BM134" s="414">
        <f t="shared" si="67"/>
        <v>651</v>
      </c>
      <c r="BN134" s="414">
        <f t="shared" si="67"/>
        <v>639</v>
      </c>
      <c r="BO134" s="414">
        <f t="shared" si="67"/>
        <v>620</v>
      </c>
      <c r="BP134" s="414">
        <f t="shared" si="67"/>
        <v>608</v>
      </c>
      <c r="BQ134" s="414">
        <f t="shared" si="67"/>
        <v>598</v>
      </c>
      <c r="BR134" s="414">
        <f t="shared" si="67"/>
        <v>584</v>
      </c>
      <c r="BS134" s="414">
        <f t="shared" si="67"/>
        <v>565</v>
      </c>
      <c r="BT134" s="414">
        <f t="shared" si="67"/>
        <v>560</v>
      </c>
      <c r="BU134" s="414">
        <f t="shared" si="67"/>
        <v>547</v>
      </c>
      <c r="BV134" s="414">
        <f t="shared" si="67"/>
        <v>534</v>
      </c>
      <c r="BW134" s="414">
        <f t="shared" si="67"/>
        <v>521</v>
      </c>
      <c r="BX134" s="414">
        <f t="shared" si="67"/>
        <v>517</v>
      </c>
      <c r="BY134" s="414">
        <f t="shared" si="67"/>
        <v>493</v>
      </c>
      <c r="BZ134" s="414">
        <f t="shared" si="67"/>
        <v>482</v>
      </c>
      <c r="CA134" s="414">
        <f t="shared" si="67"/>
        <v>459</v>
      </c>
      <c r="CB134" s="414">
        <f t="shared" si="67"/>
        <v>447</v>
      </c>
      <c r="CC134" s="414">
        <f t="shared" si="67"/>
        <v>420</v>
      </c>
      <c r="CD134" s="414">
        <f t="shared" si="67"/>
        <v>412</v>
      </c>
      <c r="CE134" s="414">
        <f t="shared" si="67"/>
        <v>409</v>
      </c>
      <c r="CF134" s="414">
        <f t="shared" si="67"/>
        <v>389</v>
      </c>
      <c r="CG134" s="414">
        <f t="shared" si="67"/>
        <v>358</v>
      </c>
      <c r="CH134" s="414">
        <f t="shared" si="67"/>
        <v>337</v>
      </c>
      <c r="CI134" s="414">
        <f t="shared" si="67"/>
        <v>323</v>
      </c>
      <c r="CJ134" s="414">
        <f t="shared" si="67"/>
        <v>309</v>
      </c>
      <c r="CK134" s="414">
        <f t="shared" si="67"/>
        <v>318</v>
      </c>
      <c r="CL134" s="414">
        <f t="shared" si="67"/>
        <v>326</v>
      </c>
      <c r="CM134" s="414">
        <f t="shared" si="67"/>
        <v>308</v>
      </c>
      <c r="CN134" s="414">
        <f t="shared" si="67"/>
        <v>308</v>
      </c>
      <c r="CO134" s="414">
        <f t="shared" si="67"/>
        <v>310</v>
      </c>
      <c r="CP134" s="414">
        <f t="shared" si="67"/>
        <v>322</v>
      </c>
      <c r="CQ134" s="414">
        <f t="shared" si="67"/>
        <v>335</v>
      </c>
      <c r="CR134" s="414">
        <f t="shared" si="67"/>
        <v>343</v>
      </c>
      <c r="CS134" s="414">
        <f t="shared" si="67"/>
        <v>367</v>
      </c>
      <c r="CT134" s="414">
        <f t="shared" si="67"/>
        <v>393</v>
      </c>
      <c r="CU134" s="414">
        <f t="shared" si="67"/>
        <v>406</v>
      </c>
      <c r="CV134" s="414">
        <f t="shared" si="67"/>
        <v>404</v>
      </c>
      <c r="CW134" s="414">
        <f t="shared" si="67"/>
        <v>401</v>
      </c>
      <c r="CX134" s="414">
        <f t="shared" si="67"/>
        <v>411</v>
      </c>
      <c r="CY134" s="414">
        <f t="shared" si="67"/>
        <v>416</v>
      </c>
      <c r="CZ134" s="414">
        <f t="shared" si="67"/>
        <v>431</v>
      </c>
      <c r="DA134" s="414">
        <f t="shared" si="67"/>
        <v>439</v>
      </c>
      <c r="DB134" s="414">
        <f t="shared" si="67"/>
        <v>438</v>
      </c>
      <c r="DC134" s="414">
        <f t="shared" si="67"/>
        <v>454</v>
      </c>
      <c r="DD134" s="414">
        <f t="shared" si="67"/>
        <v>452</v>
      </c>
      <c r="DE134" s="414">
        <f t="shared" si="67"/>
        <v>456</v>
      </c>
      <c r="DF134" s="414">
        <f t="shared" si="67"/>
        <v>460</v>
      </c>
      <c r="DG134" s="414">
        <f t="shared" si="67"/>
        <v>466</v>
      </c>
      <c r="DH134" s="414">
        <f t="shared" si="67"/>
        <v>471</v>
      </c>
      <c r="DI134" s="414">
        <f t="shared" si="67"/>
        <v>458</v>
      </c>
      <c r="DJ134" s="414">
        <f t="shared" si="67"/>
        <v>455</v>
      </c>
      <c r="DK134" s="414">
        <f t="shared" si="67"/>
        <v>455</v>
      </c>
      <c r="DL134" s="414">
        <f t="shared" si="67"/>
        <v>449</v>
      </c>
      <c r="DM134" s="414">
        <f t="shared" si="67"/>
        <v>431</v>
      </c>
      <c r="DN134" s="414">
        <f t="shared" si="67"/>
        <v>448</v>
      </c>
      <c r="DO134" s="414">
        <f t="shared" si="67"/>
        <v>462</v>
      </c>
      <c r="DP134" s="414">
        <f t="shared" si="67"/>
        <v>479</v>
      </c>
      <c r="DQ134" s="414">
        <f t="shared" si="67"/>
        <v>482</v>
      </c>
      <c r="DR134" s="414">
        <f t="shared" si="67"/>
        <v>502</v>
      </c>
      <c r="DS134" s="414">
        <f t="shared" si="67"/>
        <v>499</v>
      </c>
      <c r="DT134" s="414">
        <f t="shared" si="67"/>
        <v>511</v>
      </c>
      <c r="DU134" s="414">
        <f t="shared" si="67"/>
        <v>517</v>
      </c>
      <c r="DV134" s="414">
        <f t="shared" si="67"/>
        <v>528</v>
      </c>
      <c r="DW134" s="414">
        <f t="shared" si="67"/>
        <v>530</v>
      </c>
      <c r="DX134" s="414">
        <f t="shared" si="67"/>
        <v>544</v>
      </c>
      <c r="DY134" s="414">
        <f t="shared" si="67"/>
        <v>568</v>
      </c>
      <c r="DZ134" s="414">
        <f t="shared" si="67"/>
        <v>576</v>
      </c>
      <c r="EA134" s="414">
        <f t="shared" si="67"/>
        <v>609</v>
      </c>
      <c r="EB134" s="414">
        <f t="shared" si="67"/>
        <v>635</v>
      </c>
      <c r="EC134" s="414">
        <f t="shared" si="67"/>
        <v>671</v>
      </c>
      <c r="ED134" s="414">
        <f t="shared" si="67"/>
        <v>681</v>
      </c>
      <c r="EE134" s="414">
        <f t="shared" si="67"/>
        <v>707</v>
      </c>
      <c r="EF134" s="414">
        <f t="shared" si="67"/>
        <v>752</v>
      </c>
      <c r="EG134" s="414">
        <f t="shared" si="67"/>
        <v>803</v>
      </c>
      <c r="EH134" s="414">
        <f t="shared" si="67"/>
        <v>867</v>
      </c>
      <c r="EI134" s="414">
        <f t="shared" si="67"/>
        <v>963</v>
      </c>
      <c r="EJ134" s="414">
        <f t="shared" si="67"/>
        <v>993</v>
      </c>
      <c r="EK134" s="414">
        <f t="shared" si="67"/>
        <v>1014</v>
      </c>
      <c r="EL134" s="414">
        <f t="shared" si="67"/>
        <v>1059</v>
      </c>
      <c r="EM134" s="414">
        <f t="shared" si="67"/>
        <v>1125</v>
      </c>
      <c r="EN134" s="414">
        <f t="shared" si="67"/>
        <v>1199</v>
      </c>
      <c r="EO134" s="414">
        <f t="shared" si="67"/>
        <v>1319</v>
      </c>
      <c r="EP134" s="414">
        <f t="shared" si="67"/>
        <v>1425</v>
      </c>
      <c r="EQ134" s="414">
        <f t="shared" si="67"/>
        <v>1485</v>
      </c>
      <c r="ER134" s="414">
        <f t="shared" si="67"/>
        <v>1557</v>
      </c>
      <c r="ES134" s="414">
        <f t="shared" si="67"/>
        <v>1613</v>
      </c>
      <c r="ET134" s="414">
        <f t="shared" si="67"/>
        <v>1730</v>
      </c>
      <c r="EU134" s="414">
        <f t="shared" si="67"/>
        <v>1791</v>
      </c>
      <c r="EV134" s="414">
        <f t="shared" si="67"/>
        <v>1929</v>
      </c>
      <c r="EW134" s="414">
        <f t="shared" si="67"/>
        <v>1982</v>
      </c>
      <c r="EX134" s="414">
        <f t="shared" si="67"/>
        <v>2054</v>
      </c>
      <c r="EY134" s="414">
        <f t="shared" si="67"/>
        <v>2111</v>
      </c>
      <c r="EZ134" s="414">
        <f t="shared" si="67"/>
        <v>2182</v>
      </c>
      <c r="FA134" s="414">
        <f t="shared" si="67"/>
        <v>2281</v>
      </c>
      <c r="FB134" s="414">
        <f t="shared" si="67"/>
        <v>2397</v>
      </c>
      <c r="FC134" s="414">
        <f t="shared" si="67"/>
        <v>2518</v>
      </c>
      <c r="FD134" s="414">
        <f t="shared" si="67"/>
        <v>2601</v>
      </c>
      <c r="FE134" s="414">
        <f t="shared" si="67"/>
        <v>2776</v>
      </c>
      <c r="FF134" s="414">
        <f t="shared" si="67"/>
        <v>2754</v>
      </c>
      <c r="FG134" s="414">
        <f t="shared" si="67"/>
        <v>2906</v>
      </c>
      <c r="FH134" s="414">
        <f t="shared" si="67"/>
        <v>3012</v>
      </c>
      <c r="FI134" s="414">
        <f t="shared" si="67"/>
        <v>3150</v>
      </c>
      <c r="FJ134" s="414">
        <f t="shared" si="67"/>
        <v>3246</v>
      </c>
      <c r="FK134" s="414">
        <f t="shared" si="67"/>
        <v>3302</v>
      </c>
      <c r="FL134" s="414">
        <f t="shared" si="67"/>
        <v>3362</v>
      </c>
      <c r="FM134" s="414">
        <f t="shared" si="67"/>
        <v>3445</v>
      </c>
      <c r="FN134" s="414">
        <f t="shared" si="67"/>
        <v>3527</v>
      </c>
      <c r="FO134" s="414">
        <f t="shared" si="67"/>
        <v>3600</v>
      </c>
      <c r="FP134" s="414">
        <f t="shared" si="67"/>
        <v>3648</v>
      </c>
      <c r="FQ134" s="414">
        <f t="shared" si="67"/>
        <v>3746</v>
      </c>
      <c r="FR134" s="414">
        <f t="shared" si="67"/>
        <v>3794</v>
      </c>
      <c r="FS134" s="414">
        <f t="shared" si="67"/>
        <v>3819</v>
      </c>
      <c r="FT134" s="414">
        <f t="shared" si="67"/>
        <v>3820</v>
      </c>
      <c r="FU134" s="414">
        <f t="shared" si="67"/>
        <v>3775</v>
      </c>
      <c r="FV134" s="414">
        <f t="shared" si="67"/>
        <v>3906</v>
      </c>
      <c r="FW134" s="414">
        <f t="shared" si="67"/>
        <v>3944</v>
      </c>
      <c r="FX134" s="414">
        <f t="shared" si="67"/>
        <v>3899</v>
      </c>
      <c r="FY134" s="414">
        <f t="shared" si="67"/>
        <v>3911</v>
      </c>
      <c r="FZ134" s="414">
        <f t="shared" si="67"/>
        <v>3884</v>
      </c>
      <c r="GA134" s="414">
        <f t="shared" si="67"/>
        <v>3823</v>
      </c>
      <c r="GB134" s="414">
        <f t="shared" si="67"/>
        <v>3707</v>
      </c>
      <c r="GC134" s="414">
        <f t="shared" si="67"/>
        <v>3605</v>
      </c>
      <c r="GD134" s="414">
        <f t="shared" si="67"/>
        <v>3321</v>
      </c>
      <c r="GE134" s="414">
        <f t="shared" si="67"/>
        <v>2884</v>
      </c>
      <c r="GF134" s="414">
        <f t="shared" si="67"/>
        <v>2721</v>
      </c>
      <c r="GG134" s="414">
        <f t="shared" si="67"/>
        <v>2707</v>
      </c>
      <c r="GH134" s="414">
        <f t="shared" si="67"/>
        <v>2477</v>
      </c>
      <c r="GI134" s="414">
        <f t="shared" si="67"/>
        <v>2349</v>
      </c>
      <c r="GJ134" s="414">
        <f t="shared" si="67"/>
        <v>2309</v>
      </c>
      <c r="GK134" s="414">
        <f t="shared" si="67"/>
        <v>2201</v>
      </c>
      <c r="GL134" s="414">
        <f t="shared" si="67"/>
        <v>2175</v>
      </c>
      <c r="GM134" s="414">
        <f t="shared" si="67"/>
        <v>2185</v>
      </c>
      <c r="GN134" s="414">
        <f t="shared" si="67"/>
        <v>2181</v>
      </c>
      <c r="GO134" s="414">
        <f t="shared" si="67"/>
        <v>2225</v>
      </c>
      <c r="GP134" s="414">
        <f t="shared" si="67"/>
        <v>2234</v>
      </c>
      <c r="GQ134" s="414">
        <f t="shared" si="67"/>
        <v>2113</v>
      </c>
      <c r="GR134" s="414">
        <f t="shared" si="67"/>
        <v>1965</v>
      </c>
      <c r="GS134" s="414">
        <f t="shared" si="67"/>
        <v>1989</v>
      </c>
      <c r="GT134" s="414">
        <f t="shared" si="67"/>
        <v>2017</v>
      </c>
      <c r="GU134" s="414">
        <f t="shared" si="67"/>
        <v>2061</v>
      </c>
      <c r="GV134" s="414">
        <f t="shared" si="67"/>
        <v>1972</v>
      </c>
      <c r="GW134" s="414">
        <f t="shared" si="67"/>
        <v>1965</v>
      </c>
      <c r="GX134" s="414">
        <f t="shared" si="67"/>
        <v>2010</v>
      </c>
      <c r="GY134" s="414">
        <f t="shared" si="67"/>
        <v>2082</v>
      </c>
      <c r="GZ134" s="414">
        <f t="shared" si="67"/>
        <v>2204</v>
      </c>
      <c r="HA134" s="414">
        <f t="shared" si="67"/>
        <v>2221</v>
      </c>
      <c r="HB134" s="414">
        <f t="shared" si="67"/>
        <v>2262</v>
      </c>
      <c r="HC134" s="414">
        <f t="shared" si="67"/>
        <v>2287</v>
      </c>
      <c r="HD134" s="414">
        <f t="shared" si="67"/>
        <v>2391</v>
      </c>
      <c r="HE134" s="414">
        <f t="shared" si="67"/>
        <v>2569</v>
      </c>
      <c r="HF134" s="414">
        <f t="shared" si="67"/>
        <v>2727</v>
      </c>
      <c r="HG134" s="414">
        <f t="shared" si="67"/>
        <v>2805</v>
      </c>
      <c r="HH134" s="414">
        <f t="shared" si="67"/>
        <v>2860</v>
      </c>
      <c r="HI134" s="414">
        <f t="shared" si="67"/>
        <v>2919</v>
      </c>
      <c r="HJ134" s="414">
        <f t="shared" si="67"/>
        <v>2899</v>
      </c>
      <c r="HK134" s="414">
        <f t="shared" si="67"/>
        <v>2977</v>
      </c>
      <c r="HL134" s="414">
        <f t="shared" si="67"/>
        <v>3199</v>
      </c>
      <c r="HM134" s="414">
        <f t="shared" si="67"/>
        <v>3735</v>
      </c>
      <c r="HN134" s="414">
        <f t="shared" si="67"/>
        <v>4189</v>
      </c>
      <c r="HO134" s="414">
        <f t="shared" si="67"/>
        <v>4745</v>
      </c>
      <c r="HP134" s="414">
        <f t="shared" si="67"/>
        <v>5379</v>
      </c>
      <c r="HQ134" s="414">
        <f t="shared" si="67"/>
        <v>5968</v>
      </c>
      <c r="HR134" s="414">
        <f t="shared" si="67"/>
        <v>7086</v>
      </c>
      <c r="HS134" s="412"/>
      <c r="HT134" s="412"/>
      <c r="HU134" s="412"/>
      <c r="HV134" s="412"/>
      <c r="HW134" s="412"/>
      <c r="HX134" s="412"/>
      <c r="HY134" s="412"/>
      <c r="HZ134" s="412"/>
      <c r="IA134" s="412"/>
      <c r="IB134" s="412"/>
      <c r="IC134" s="412"/>
    </row>
    <row r="135">
      <c r="A135" s="513" t="s">
        <v>84</v>
      </c>
      <c r="B135" s="413">
        <f t="shared" si="63"/>
        <v>0</v>
      </c>
      <c r="C135" s="414">
        <f t="shared" ref="C135:O135" si="68">(B135+C12)-C55</f>
        <v>0</v>
      </c>
      <c r="D135" s="414">
        <f t="shared" si="68"/>
        <v>0</v>
      </c>
      <c r="E135" s="414">
        <f t="shared" si="68"/>
        <v>0</v>
      </c>
      <c r="F135" s="414">
        <f t="shared" si="68"/>
        <v>0</v>
      </c>
      <c r="G135" s="514">
        <f t="shared" si="68"/>
        <v>1</v>
      </c>
      <c r="H135" s="414">
        <f t="shared" si="68"/>
        <v>1</v>
      </c>
      <c r="I135" s="414">
        <f t="shared" si="68"/>
        <v>2</v>
      </c>
      <c r="J135" s="414">
        <f t="shared" si="68"/>
        <v>4</v>
      </c>
      <c r="K135" s="414">
        <f t="shared" si="68"/>
        <v>5</v>
      </c>
      <c r="L135" s="414">
        <f t="shared" si="68"/>
        <v>6</v>
      </c>
      <c r="M135" s="414">
        <f t="shared" si="68"/>
        <v>6</v>
      </c>
      <c r="N135" s="414">
        <f t="shared" si="68"/>
        <v>10</v>
      </c>
      <c r="O135" s="414">
        <f t="shared" si="68"/>
        <v>12</v>
      </c>
      <c r="P135" s="414">
        <f t="shared" ref="P135:HR135" si="69">(O135+P12)-(P55+P95)</f>
        <v>12</v>
      </c>
      <c r="Q135" s="414">
        <f t="shared" si="69"/>
        <v>14</v>
      </c>
      <c r="R135" s="414">
        <f t="shared" si="69"/>
        <v>17</v>
      </c>
      <c r="S135" s="414">
        <f t="shared" si="69"/>
        <v>30</v>
      </c>
      <c r="T135" s="414">
        <f t="shared" si="69"/>
        <v>35</v>
      </c>
      <c r="U135" s="414">
        <f t="shared" si="69"/>
        <v>39</v>
      </c>
      <c r="V135" s="414">
        <f t="shared" si="69"/>
        <v>40</v>
      </c>
      <c r="W135" s="414">
        <f t="shared" si="69"/>
        <v>55</v>
      </c>
      <c r="X135" s="414">
        <f t="shared" si="69"/>
        <v>67</v>
      </c>
      <c r="Y135" s="414">
        <f t="shared" si="69"/>
        <v>88</v>
      </c>
      <c r="Z135" s="414">
        <f t="shared" si="69"/>
        <v>97</v>
      </c>
      <c r="AA135" s="414">
        <f t="shared" si="69"/>
        <v>106</v>
      </c>
      <c r="AB135" s="414">
        <f t="shared" si="69"/>
        <v>129</v>
      </c>
      <c r="AC135" s="414">
        <f t="shared" si="69"/>
        <v>145</v>
      </c>
      <c r="AD135" s="414">
        <f t="shared" si="69"/>
        <v>163</v>
      </c>
      <c r="AE135" s="414">
        <f t="shared" si="69"/>
        <v>187</v>
      </c>
      <c r="AF135" s="414">
        <f t="shared" si="69"/>
        <v>201</v>
      </c>
      <c r="AG135" s="414">
        <f t="shared" si="69"/>
        <v>220</v>
      </c>
      <c r="AH135" s="414">
        <f t="shared" si="69"/>
        <v>259</v>
      </c>
      <c r="AI135" s="414">
        <f t="shared" si="69"/>
        <v>312</v>
      </c>
      <c r="AJ135" s="414">
        <f t="shared" si="69"/>
        <v>327</v>
      </c>
      <c r="AK135" s="414">
        <f t="shared" si="69"/>
        <v>365</v>
      </c>
      <c r="AL135" s="414">
        <f t="shared" si="69"/>
        <v>400</v>
      </c>
      <c r="AM135" s="414">
        <f t="shared" si="69"/>
        <v>442</v>
      </c>
      <c r="AN135" s="414">
        <f t="shared" si="69"/>
        <v>490</v>
      </c>
      <c r="AO135" s="414">
        <f t="shared" si="69"/>
        <v>512</v>
      </c>
      <c r="AP135" s="414">
        <f t="shared" si="69"/>
        <v>590</v>
      </c>
      <c r="AQ135" s="414">
        <f t="shared" si="69"/>
        <v>615</v>
      </c>
      <c r="AR135" s="414">
        <f t="shared" si="69"/>
        <v>708</v>
      </c>
      <c r="AS135" s="414">
        <f t="shared" si="69"/>
        <v>742</v>
      </c>
      <c r="AT135" s="414">
        <f t="shared" si="69"/>
        <v>776</v>
      </c>
      <c r="AU135" s="414">
        <f t="shared" si="69"/>
        <v>786</v>
      </c>
      <c r="AV135" s="414">
        <f t="shared" si="69"/>
        <v>906</v>
      </c>
      <c r="AW135" s="414">
        <f t="shared" si="69"/>
        <v>914</v>
      </c>
      <c r="AX135" s="414">
        <f t="shared" si="69"/>
        <v>927</v>
      </c>
      <c r="AY135" s="414">
        <f t="shared" si="69"/>
        <v>931</v>
      </c>
      <c r="AZ135" s="414">
        <f t="shared" si="69"/>
        <v>983</v>
      </c>
      <c r="BA135" s="414">
        <f t="shared" si="69"/>
        <v>1025</v>
      </c>
      <c r="BB135" s="414">
        <f t="shared" si="69"/>
        <v>1024</v>
      </c>
      <c r="BC135" s="414">
        <f t="shared" si="69"/>
        <v>1056</v>
      </c>
      <c r="BD135" s="414">
        <f t="shared" si="69"/>
        <v>1057</v>
      </c>
      <c r="BE135" s="414">
        <f t="shared" si="69"/>
        <v>1070</v>
      </c>
      <c r="BF135" s="414">
        <f t="shared" si="69"/>
        <v>1082</v>
      </c>
      <c r="BG135" s="414">
        <f t="shared" si="69"/>
        <v>1076</v>
      </c>
      <c r="BH135" s="414">
        <f t="shared" si="69"/>
        <v>1078</v>
      </c>
      <c r="BI135" s="414">
        <f t="shared" si="69"/>
        <v>1109</v>
      </c>
      <c r="BJ135" s="414">
        <f t="shared" si="69"/>
        <v>1096</v>
      </c>
      <c r="BK135" s="414">
        <f t="shared" si="69"/>
        <v>1069</v>
      </c>
      <c r="BL135" s="414">
        <f t="shared" si="69"/>
        <v>1092</v>
      </c>
      <c r="BM135" s="414">
        <f t="shared" si="69"/>
        <v>1084</v>
      </c>
      <c r="BN135" s="414">
        <f t="shared" si="69"/>
        <v>1079</v>
      </c>
      <c r="BO135" s="414">
        <f t="shared" si="69"/>
        <v>1054</v>
      </c>
      <c r="BP135" s="414">
        <f t="shared" si="69"/>
        <v>1053</v>
      </c>
      <c r="BQ135" s="414">
        <f t="shared" si="69"/>
        <v>1036</v>
      </c>
      <c r="BR135" s="414">
        <f t="shared" si="69"/>
        <v>1042</v>
      </c>
      <c r="BS135" s="414">
        <f t="shared" si="69"/>
        <v>1008</v>
      </c>
      <c r="BT135" s="414">
        <f t="shared" si="69"/>
        <v>960</v>
      </c>
      <c r="BU135" s="414">
        <f t="shared" si="69"/>
        <v>940</v>
      </c>
      <c r="BV135" s="414">
        <f t="shared" si="69"/>
        <v>934</v>
      </c>
      <c r="BW135" s="414">
        <f t="shared" si="69"/>
        <v>937</v>
      </c>
      <c r="BX135" s="414">
        <f t="shared" si="69"/>
        <v>936</v>
      </c>
      <c r="BY135" s="414">
        <f t="shared" si="69"/>
        <v>928</v>
      </c>
      <c r="BZ135" s="414">
        <f t="shared" si="69"/>
        <v>933</v>
      </c>
      <c r="CA135" s="414">
        <f t="shared" si="69"/>
        <v>1016</v>
      </c>
      <c r="CB135" s="414">
        <f t="shared" si="69"/>
        <v>881</v>
      </c>
      <c r="CC135" s="414">
        <f t="shared" si="69"/>
        <v>863</v>
      </c>
      <c r="CD135" s="414">
        <f t="shared" si="69"/>
        <v>875</v>
      </c>
      <c r="CE135" s="414">
        <f t="shared" si="69"/>
        <v>915</v>
      </c>
      <c r="CF135" s="414">
        <f t="shared" si="69"/>
        <v>888</v>
      </c>
      <c r="CG135" s="414">
        <f t="shared" si="69"/>
        <v>861</v>
      </c>
      <c r="CH135" s="414">
        <f t="shared" si="69"/>
        <v>877</v>
      </c>
      <c r="CI135" s="414">
        <f t="shared" si="69"/>
        <v>862</v>
      </c>
      <c r="CJ135" s="414">
        <f t="shared" si="69"/>
        <v>873</v>
      </c>
      <c r="CK135" s="414">
        <f t="shared" si="69"/>
        <v>754</v>
      </c>
      <c r="CL135" s="414">
        <f t="shared" si="69"/>
        <v>743</v>
      </c>
      <c r="CM135" s="414">
        <f t="shared" si="69"/>
        <v>702</v>
      </c>
      <c r="CN135" s="414">
        <f t="shared" si="69"/>
        <v>716</v>
      </c>
      <c r="CO135" s="414">
        <f t="shared" si="69"/>
        <v>714</v>
      </c>
      <c r="CP135" s="414">
        <f t="shared" si="69"/>
        <v>714</v>
      </c>
      <c r="CQ135" s="414">
        <f t="shared" si="69"/>
        <v>717</v>
      </c>
      <c r="CR135" s="414">
        <f t="shared" si="69"/>
        <v>715</v>
      </c>
      <c r="CS135" s="414">
        <f t="shared" si="69"/>
        <v>718</v>
      </c>
      <c r="CT135" s="414">
        <f t="shared" si="69"/>
        <v>704</v>
      </c>
      <c r="CU135" s="414">
        <f t="shared" si="69"/>
        <v>678</v>
      </c>
      <c r="CV135" s="414">
        <f t="shared" si="69"/>
        <v>660</v>
      </c>
      <c r="CW135" s="414">
        <f t="shared" si="69"/>
        <v>666</v>
      </c>
      <c r="CX135" s="414">
        <f t="shared" si="69"/>
        <v>642</v>
      </c>
      <c r="CY135" s="414">
        <f t="shared" si="69"/>
        <v>649</v>
      </c>
      <c r="CZ135" s="414">
        <f t="shared" si="69"/>
        <v>652</v>
      </c>
      <c r="DA135" s="414">
        <f t="shared" si="69"/>
        <v>669</v>
      </c>
      <c r="DB135" s="414">
        <f t="shared" si="69"/>
        <v>652</v>
      </c>
      <c r="DC135" s="414">
        <f t="shared" si="69"/>
        <v>649</v>
      </c>
      <c r="DD135" s="414">
        <f t="shared" si="69"/>
        <v>611</v>
      </c>
      <c r="DE135" s="414">
        <f t="shared" si="69"/>
        <v>587</v>
      </c>
      <c r="DF135" s="414">
        <f t="shared" si="69"/>
        <v>593</v>
      </c>
      <c r="DG135" s="414">
        <f t="shared" si="69"/>
        <v>551</v>
      </c>
      <c r="DH135" s="414">
        <f t="shared" si="69"/>
        <v>514</v>
      </c>
      <c r="DI135" s="414">
        <f t="shared" si="69"/>
        <v>460</v>
      </c>
      <c r="DJ135" s="414">
        <f t="shared" si="69"/>
        <v>465</v>
      </c>
      <c r="DK135" s="414">
        <f t="shared" si="69"/>
        <v>473</v>
      </c>
      <c r="DL135" s="414">
        <f t="shared" si="69"/>
        <v>452</v>
      </c>
      <c r="DM135" s="414">
        <f t="shared" si="69"/>
        <v>498</v>
      </c>
      <c r="DN135" s="414">
        <f t="shared" si="69"/>
        <v>479</v>
      </c>
      <c r="DO135" s="414">
        <f t="shared" si="69"/>
        <v>496</v>
      </c>
      <c r="DP135" s="414">
        <f t="shared" si="69"/>
        <v>495</v>
      </c>
      <c r="DQ135" s="414">
        <f t="shared" si="69"/>
        <v>584</v>
      </c>
      <c r="DR135" s="414">
        <f t="shared" si="69"/>
        <v>561</v>
      </c>
      <c r="DS135" s="414">
        <f t="shared" si="69"/>
        <v>598</v>
      </c>
      <c r="DT135" s="414">
        <f t="shared" si="69"/>
        <v>649</v>
      </c>
      <c r="DU135" s="414">
        <f t="shared" si="69"/>
        <v>666</v>
      </c>
      <c r="DV135" s="414">
        <f t="shared" si="69"/>
        <v>662</v>
      </c>
      <c r="DW135" s="414">
        <f t="shared" si="69"/>
        <v>708</v>
      </c>
      <c r="DX135" s="414">
        <f t="shared" si="69"/>
        <v>693</v>
      </c>
      <c r="DY135" s="414">
        <f t="shared" si="69"/>
        <v>684</v>
      </c>
      <c r="DZ135" s="414">
        <f t="shared" si="69"/>
        <v>682</v>
      </c>
      <c r="EA135" s="414">
        <f t="shared" si="69"/>
        <v>708</v>
      </c>
      <c r="EB135" s="414">
        <f t="shared" si="69"/>
        <v>783</v>
      </c>
      <c r="EC135" s="414">
        <f t="shared" si="69"/>
        <v>796</v>
      </c>
      <c r="ED135" s="414">
        <f t="shared" si="69"/>
        <v>814</v>
      </c>
      <c r="EE135" s="414">
        <f t="shared" si="69"/>
        <v>818</v>
      </c>
      <c r="EF135" s="414">
        <f t="shared" si="69"/>
        <v>831</v>
      </c>
      <c r="EG135" s="414">
        <f t="shared" si="69"/>
        <v>858</v>
      </c>
      <c r="EH135" s="414">
        <f t="shared" si="69"/>
        <v>864</v>
      </c>
      <c r="EI135" s="414">
        <f t="shared" si="69"/>
        <v>872</v>
      </c>
      <c r="EJ135" s="414">
        <f t="shared" si="69"/>
        <v>893</v>
      </c>
      <c r="EK135" s="414">
        <f t="shared" si="69"/>
        <v>903</v>
      </c>
      <c r="EL135" s="414">
        <f t="shared" si="69"/>
        <v>907</v>
      </c>
      <c r="EM135" s="414">
        <f t="shared" si="69"/>
        <v>876</v>
      </c>
      <c r="EN135" s="414">
        <f t="shared" si="69"/>
        <v>880</v>
      </c>
      <c r="EO135" s="414">
        <f t="shared" si="69"/>
        <v>878</v>
      </c>
      <c r="EP135" s="414">
        <f t="shared" si="69"/>
        <v>887</v>
      </c>
      <c r="EQ135" s="414">
        <f t="shared" si="69"/>
        <v>874</v>
      </c>
      <c r="ER135" s="414">
        <f t="shared" si="69"/>
        <v>895</v>
      </c>
      <c r="ES135" s="414">
        <f t="shared" si="69"/>
        <v>896</v>
      </c>
      <c r="ET135" s="414">
        <f t="shared" si="69"/>
        <v>895</v>
      </c>
      <c r="EU135" s="414">
        <f t="shared" si="69"/>
        <v>918</v>
      </c>
      <c r="EV135" s="414">
        <f t="shared" si="69"/>
        <v>932</v>
      </c>
      <c r="EW135" s="414">
        <f t="shared" si="69"/>
        <v>938</v>
      </c>
      <c r="EX135" s="414">
        <f t="shared" si="69"/>
        <v>1026</v>
      </c>
      <c r="EY135" s="414">
        <f t="shared" si="69"/>
        <v>1077</v>
      </c>
      <c r="EZ135" s="414">
        <f t="shared" si="69"/>
        <v>1154</v>
      </c>
      <c r="FA135" s="414">
        <f t="shared" si="69"/>
        <v>1225</v>
      </c>
      <c r="FB135" s="414">
        <f t="shared" si="69"/>
        <v>1242</v>
      </c>
      <c r="FC135" s="414">
        <f t="shared" si="69"/>
        <v>1264</v>
      </c>
      <c r="FD135" s="414">
        <f t="shared" si="69"/>
        <v>1326</v>
      </c>
      <c r="FE135" s="414">
        <f t="shared" si="69"/>
        <v>1326</v>
      </c>
      <c r="FF135" s="414">
        <f t="shared" si="69"/>
        <v>1300</v>
      </c>
      <c r="FG135" s="414">
        <f t="shared" si="69"/>
        <v>1309</v>
      </c>
      <c r="FH135" s="414">
        <f t="shared" si="69"/>
        <v>1337</v>
      </c>
      <c r="FI135" s="414">
        <f t="shared" si="69"/>
        <v>1372</v>
      </c>
      <c r="FJ135" s="414">
        <f t="shared" si="69"/>
        <v>1404</v>
      </c>
      <c r="FK135" s="414">
        <f t="shared" si="69"/>
        <v>1431</v>
      </c>
      <c r="FL135" s="414">
        <f t="shared" si="69"/>
        <v>1410</v>
      </c>
      <c r="FM135" s="414">
        <f t="shared" si="69"/>
        <v>1373</v>
      </c>
      <c r="FN135" s="414">
        <f t="shared" si="69"/>
        <v>1394</v>
      </c>
      <c r="FO135" s="414">
        <f t="shared" si="69"/>
        <v>1453</v>
      </c>
      <c r="FP135" s="414">
        <f t="shared" si="69"/>
        <v>1450</v>
      </c>
      <c r="FQ135" s="414">
        <f t="shared" si="69"/>
        <v>1531</v>
      </c>
      <c r="FR135" s="414">
        <f t="shared" si="69"/>
        <v>1552</v>
      </c>
      <c r="FS135" s="414">
        <f t="shared" si="69"/>
        <v>1549</v>
      </c>
      <c r="FT135" s="414">
        <f t="shared" si="69"/>
        <v>1546</v>
      </c>
      <c r="FU135" s="414">
        <f t="shared" si="69"/>
        <v>1541</v>
      </c>
      <c r="FV135" s="414">
        <f t="shared" si="69"/>
        <v>1594</v>
      </c>
      <c r="FW135" s="414">
        <f t="shared" si="69"/>
        <v>1640</v>
      </c>
      <c r="FX135" s="414">
        <f t="shared" si="69"/>
        <v>1732</v>
      </c>
      <c r="FY135" s="414">
        <f t="shared" si="69"/>
        <v>1776</v>
      </c>
      <c r="FZ135" s="414">
        <f t="shared" si="69"/>
        <v>1775</v>
      </c>
      <c r="GA135" s="414">
        <f t="shared" si="69"/>
        <v>1778</v>
      </c>
      <c r="GB135" s="414">
        <f t="shared" si="69"/>
        <v>1777</v>
      </c>
      <c r="GC135" s="414">
        <f t="shared" si="69"/>
        <v>1764</v>
      </c>
      <c r="GD135" s="414">
        <f t="shared" si="69"/>
        <v>1657</v>
      </c>
      <c r="GE135" s="414">
        <f t="shared" si="69"/>
        <v>1338</v>
      </c>
      <c r="GF135" s="414">
        <f t="shared" si="69"/>
        <v>1366</v>
      </c>
      <c r="GG135" s="414">
        <f t="shared" si="69"/>
        <v>1286</v>
      </c>
      <c r="GH135" s="414">
        <f t="shared" si="69"/>
        <v>1147</v>
      </c>
      <c r="GI135" s="414">
        <f t="shared" si="69"/>
        <v>1027</v>
      </c>
      <c r="GJ135" s="414">
        <f t="shared" si="69"/>
        <v>994</v>
      </c>
      <c r="GK135" s="414">
        <f t="shared" si="69"/>
        <v>987</v>
      </c>
      <c r="GL135" s="414">
        <f t="shared" si="69"/>
        <v>921</v>
      </c>
      <c r="GM135" s="414">
        <f t="shared" si="69"/>
        <v>858</v>
      </c>
      <c r="GN135" s="414">
        <f t="shared" si="69"/>
        <v>853</v>
      </c>
      <c r="GO135" s="414">
        <f t="shared" si="69"/>
        <v>833</v>
      </c>
      <c r="GP135" s="414">
        <f t="shared" si="69"/>
        <v>784</v>
      </c>
      <c r="GQ135" s="414">
        <f t="shared" si="69"/>
        <v>801</v>
      </c>
      <c r="GR135" s="414">
        <f t="shared" si="69"/>
        <v>846</v>
      </c>
      <c r="GS135" s="414">
        <f t="shared" si="69"/>
        <v>880</v>
      </c>
      <c r="GT135" s="414">
        <f t="shared" si="69"/>
        <v>980</v>
      </c>
      <c r="GU135" s="414">
        <f t="shared" si="69"/>
        <v>1010</v>
      </c>
      <c r="GV135" s="414">
        <f t="shared" si="69"/>
        <v>983</v>
      </c>
      <c r="GW135" s="414">
        <f t="shared" si="69"/>
        <v>1018</v>
      </c>
      <c r="GX135" s="414">
        <f t="shared" si="69"/>
        <v>1044</v>
      </c>
      <c r="GY135" s="414">
        <f t="shared" si="69"/>
        <v>1123</v>
      </c>
      <c r="GZ135" s="414">
        <f t="shared" si="69"/>
        <v>1240</v>
      </c>
      <c r="HA135" s="414">
        <f t="shared" si="69"/>
        <v>1310</v>
      </c>
      <c r="HB135" s="414">
        <f t="shared" si="69"/>
        <v>1473</v>
      </c>
      <c r="HC135" s="414">
        <f t="shared" si="69"/>
        <v>1488</v>
      </c>
      <c r="HD135" s="414">
        <f t="shared" si="69"/>
        <v>1488</v>
      </c>
      <c r="HE135" s="414">
        <f t="shared" si="69"/>
        <v>1611</v>
      </c>
      <c r="HF135" s="414">
        <f t="shared" si="69"/>
        <v>1746</v>
      </c>
      <c r="HG135" s="414">
        <f t="shared" si="69"/>
        <v>1903</v>
      </c>
      <c r="HH135" s="414">
        <f t="shared" si="69"/>
        <v>2009</v>
      </c>
      <c r="HI135" s="414">
        <f t="shared" si="69"/>
        <v>2128</v>
      </c>
      <c r="HJ135" s="414">
        <f t="shared" si="69"/>
        <v>2159</v>
      </c>
      <c r="HK135" s="414">
        <f t="shared" si="69"/>
        <v>2327</v>
      </c>
      <c r="HL135" s="414">
        <f t="shared" si="69"/>
        <v>2766</v>
      </c>
      <c r="HM135" s="414">
        <f t="shared" si="69"/>
        <v>3158</v>
      </c>
      <c r="HN135" s="414">
        <f t="shared" si="69"/>
        <v>3450</v>
      </c>
      <c r="HO135" s="414">
        <f t="shared" si="69"/>
        <v>3763</v>
      </c>
      <c r="HP135" s="414">
        <f t="shared" si="69"/>
        <v>4195</v>
      </c>
      <c r="HQ135" s="414">
        <f t="shared" si="69"/>
        <v>4446</v>
      </c>
      <c r="HR135" s="414">
        <f t="shared" si="69"/>
        <v>4941</v>
      </c>
      <c r="HS135" s="412"/>
      <c r="HT135" s="412"/>
      <c r="HU135" s="412"/>
      <c r="HV135" s="412"/>
      <c r="HW135" s="412"/>
      <c r="HX135" s="412"/>
      <c r="HY135" s="412"/>
      <c r="HZ135" s="412"/>
      <c r="IA135" s="412"/>
      <c r="IB135" s="412"/>
      <c r="IC135" s="412"/>
    </row>
    <row r="136">
      <c r="A136" s="513" t="s">
        <v>85</v>
      </c>
      <c r="B136" s="413">
        <f t="shared" si="63"/>
        <v>0</v>
      </c>
      <c r="C136" s="414">
        <f t="shared" ref="C136:O136" si="70">(B136+C13)-C56</f>
        <v>0</v>
      </c>
      <c r="D136" s="414">
        <f t="shared" si="70"/>
        <v>0</v>
      </c>
      <c r="E136" s="414">
        <f t="shared" si="70"/>
        <v>0</v>
      </c>
      <c r="F136" s="414">
        <f t="shared" si="70"/>
        <v>0</v>
      </c>
      <c r="G136" s="414">
        <f t="shared" si="70"/>
        <v>0</v>
      </c>
      <c r="H136" s="414">
        <f t="shared" si="70"/>
        <v>0</v>
      </c>
      <c r="I136" s="514">
        <f t="shared" si="70"/>
        <v>1</v>
      </c>
      <c r="J136" s="414">
        <f t="shared" si="70"/>
        <v>2</v>
      </c>
      <c r="K136" s="414">
        <f t="shared" si="70"/>
        <v>5</v>
      </c>
      <c r="L136" s="414">
        <f t="shared" si="70"/>
        <v>15</v>
      </c>
      <c r="M136" s="414">
        <f t="shared" si="70"/>
        <v>19</v>
      </c>
      <c r="N136" s="414">
        <f t="shared" si="70"/>
        <v>31</v>
      </c>
      <c r="O136" s="414">
        <f t="shared" si="70"/>
        <v>42</v>
      </c>
      <c r="P136" s="414">
        <f t="shared" ref="P136:HR136" si="71">(O136+P13)-(P56+P96)</f>
        <v>42</v>
      </c>
      <c r="Q136" s="414">
        <f t="shared" si="71"/>
        <v>48</v>
      </c>
      <c r="R136" s="414">
        <f t="shared" si="71"/>
        <v>57</v>
      </c>
      <c r="S136" s="414">
        <f t="shared" si="71"/>
        <v>91</v>
      </c>
      <c r="T136" s="414">
        <f t="shared" si="71"/>
        <v>106</v>
      </c>
      <c r="U136" s="414">
        <f t="shared" si="71"/>
        <v>111</v>
      </c>
      <c r="V136" s="414">
        <f t="shared" si="71"/>
        <v>129</v>
      </c>
      <c r="W136" s="414">
        <f t="shared" si="71"/>
        <v>144</v>
      </c>
      <c r="X136" s="414">
        <f t="shared" si="71"/>
        <v>158</v>
      </c>
      <c r="Y136" s="414">
        <f t="shared" si="71"/>
        <v>168</v>
      </c>
      <c r="Z136" s="414">
        <f t="shared" si="71"/>
        <v>171</v>
      </c>
      <c r="AA136" s="414">
        <f t="shared" si="71"/>
        <v>179</v>
      </c>
      <c r="AB136" s="414">
        <f t="shared" si="71"/>
        <v>191</v>
      </c>
      <c r="AC136" s="414">
        <f t="shared" si="71"/>
        <v>194</v>
      </c>
      <c r="AD136" s="414">
        <f t="shared" si="71"/>
        <v>203</v>
      </c>
      <c r="AE136" s="414">
        <f t="shared" si="71"/>
        <v>218</v>
      </c>
      <c r="AF136" s="414">
        <f t="shared" si="71"/>
        <v>228</v>
      </c>
      <c r="AG136" s="414">
        <f t="shared" si="71"/>
        <v>219</v>
      </c>
      <c r="AH136" s="414">
        <f t="shared" si="71"/>
        <v>285</v>
      </c>
      <c r="AI136" s="414">
        <f t="shared" si="71"/>
        <v>299</v>
      </c>
      <c r="AJ136" s="414">
        <f t="shared" si="71"/>
        <v>300</v>
      </c>
      <c r="AK136" s="414">
        <f t="shared" si="71"/>
        <v>311</v>
      </c>
      <c r="AL136" s="414">
        <f t="shared" si="71"/>
        <v>330</v>
      </c>
      <c r="AM136" s="414">
        <f t="shared" si="71"/>
        <v>357</v>
      </c>
      <c r="AN136" s="414">
        <f t="shared" si="71"/>
        <v>380</v>
      </c>
      <c r="AO136" s="414">
        <f t="shared" si="71"/>
        <v>401</v>
      </c>
      <c r="AP136" s="414">
        <f t="shared" si="71"/>
        <v>418</v>
      </c>
      <c r="AQ136" s="414">
        <f t="shared" si="71"/>
        <v>427</v>
      </c>
      <c r="AR136" s="414">
        <f t="shared" si="71"/>
        <v>424</v>
      </c>
      <c r="AS136" s="414">
        <f t="shared" si="71"/>
        <v>439</v>
      </c>
      <c r="AT136" s="414">
        <f t="shared" si="71"/>
        <v>448</v>
      </c>
      <c r="AU136" s="414">
        <f t="shared" si="71"/>
        <v>468</v>
      </c>
      <c r="AV136" s="414">
        <f t="shared" si="71"/>
        <v>467</v>
      </c>
      <c r="AW136" s="414">
        <f t="shared" si="71"/>
        <v>477</v>
      </c>
      <c r="AX136" s="414">
        <f t="shared" si="71"/>
        <v>482</v>
      </c>
      <c r="AY136" s="414">
        <f t="shared" si="71"/>
        <v>541</v>
      </c>
      <c r="AZ136" s="414">
        <f t="shared" si="71"/>
        <v>534</v>
      </c>
      <c r="BA136" s="414">
        <f t="shared" si="71"/>
        <v>541</v>
      </c>
      <c r="BB136" s="414">
        <f t="shared" si="71"/>
        <v>540</v>
      </c>
      <c r="BC136" s="414">
        <f t="shared" si="71"/>
        <v>550</v>
      </c>
      <c r="BD136" s="414">
        <f t="shared" si="71"/>
        <v>581</v>
      </c>
      <c r="BE136" s="414">
        <f t="shared" si="71"/>
        <v>562</v>
      </c>
      <c r="BF136" s="414">
        <f t="shared" si="71"/>
        <v>562</v>
      </c>
      <c r="BG136" s="414">
        <f t="shared" si="71"/>
        <v>560</v>
      </c>
      <c r="BH136" s="414">
        <f t="shared" si="71"/>
        <v>554</v>
      </c>
      <c r="BI136" s="414">
        <f t="shared" si="71"/>
        <v>583</v>
      </c>
      <c r="BJ136" s="414">
        <f t="shared" si="71"/>
        <v>612</v>
      </c>
      <c r="BK136" s="414">
        <f t="shared" si="71"/>
        <v>625</v>
      </c>
      <c r="BL136" s="414">
        <f t="shared" si="71"/>
        <v>616</v>
      </c>
      <c r="BM136" s="414">
        <f t="shared" si="71"/>
        <v>639</v>
      </c>
      <c r="BN136" s="414">
        <f t="shared" si="71"/>
        <v>666</v>
      </c>
      <c r="BO136" s="414">
        <f t="shared" si="71"/>
        <v>664</v>
      </c>
      <c r="BP136" s="414">
        <f t="shared" si="71"/>
        <v>676</v>
      </c>
      <c r="BQ136" s="414">
        <f t="shared" si="71"/>
        <v>680</v>
      </c>
      <c r="BR136" s="414">
        <f t="shared" si="71"/>
        <v>689</v>
      </c>
      <c r="BS136" s="414">
        <f t="shared" si="71"/>
        <v>673</v>
      </c>
      <c r="BT136" s="414">
        <f t="shared" si="71"/>
        <v>652</v>
      </c>
      <c r="BU136" s="414">
        <f t="shared" si="71"/>
        <v>623</v>
      </c>
      <c r="BV136" s="414">
        <f t="shared" si="71"/>
        <v>614</v>
      </c>
      <c r="BW136" s="414">
        <f t="shared" si="71"/>
        <v>573</v>
      </c>
      <c r="BX136" s="414">
        <f t="shared" si="71"/>
        <v>497</v>
      </c>
      <c r="BY136" s="414">
        <f t="shared" si="71"/>
        <v>445</v>
      </c>
      <c r="BZ136" s="414">
        <f t="shared" si="71"/>
        <v>440</v>
      </c>
      <c r="CA136" s="414">
        <f t="shared" si="71"/>
        <v>439</v>
      </c>
      <c r="CB136" s="414">
        <f t="shared" si="71"/>
        <v>428</v>
      </c>
      <c r="CC136" s="414">
        <f t="shared" si="71"/>
        <v>385</v>
      </c>
      <c r="CD136" s="414">
        <f t="shared" si="71"/>
        <v>343</v>
      </c>
      <c r="CE136" s="414">
        <f t="shared" si="71"/>
        <v>356</v>
      </c>
      <c r="CF136" s="414">
        <f t="shared" si="71"/>
        <v>368</v>
      </c>
      <c r="CG136" s="414">
        <f t="shared" si="71"/>
        <v>370</v>
      </c>
      <c r="CH136" s="414">
        <f t="shared" si="71"/>
        <v>375</v>
      </c>
      <c r="CI136" s="414">
        <f t="shared" si="71"/>
        <v>393</v>
      </c>
      <c r="CJ136" s="414">
        <f t="shared" si="71"/>
        <v>397</v>
      </c>
      <c r="CK136" s="414">
        <f t="shared" si="71"/>
        <v>412</v>
      </c>
      <c r="CL136" s="414">
        <f t="shared" si="71"/>
        <v>428</v>
      </c>
      <c r="CM136" s="414">
        <f t="shared" si="71"/>
        <v>472</v>
      </c>
      <c r="CN136" s="414">
        <f t="shared" si="71"/>
        <v>469</v>
      </c>
      <c r="CO136" s="414">
        <f t="shared" si="71"/>
        <v>516</v>
      </c>
      <c r="CP136" s="414">
        <f t="shared" si="71"/>
        <v>622</v>
      </c>
      <c r="CQ136" s="414">
        <f t="shared" si="71"/>
        <v>662</v>
      </c>
      <c r="CR136" s="414">
        <f t="shared" si="71"/>
        <v>716</v>
      </c>
      <c r="CS136" s="414">
        <f t="shared" si="71"/>
        <v>831</v>
      </c>
      <c r="CT136" s="414">
        <f t="shared" si="71"/>
        <v>900</v>
      </c>
      <c r="CU136" s="414">
        <f t="shared" si="71"/>
        <v>936</v>
      </c>
      <c r="CV136" s="414">
        <f t="shared" si="71"/>
        <v>961</v>
      </c>
      <c r="CW136" s="414">
        <f t="shared" si="71"/>
        <v>1024</v>
      </c>
      <c r="CX136" s="414">
        <f t="shared" si="71"/>
        <v>1109</v>
      </c>
      <c r="CY136" s="414">
        <f t="shared" si="71"/>
        <v>1125</v>
      </c>
      <c r="CZ136" s="414">
        <f t="shared" si="71"/>
        <v>1163</v>
      </c>
      <c r="DA136" s="414">
        <f t="shared" si="71"/>
        <v>1232</v>
      </c>
      <c r="DB136" s="414">
        <f t="shared" si="71"/>
        <v>1276</v>
      </c>
      <c r="DC136" s="414">
        <f t="shared" si="71"/>
        <v>1319</v>
      </c>
      <c r="DD136" s="414">
        <f t="shared" si="71"/>
        <v>1373</v>
      </c>
      <c r="DE136" s="414">
        <f t="shared" si="71"/>
        <v>1424</v>
      </c>
      <c r="DF136" s="414">
        <f t="shared" si="71"/>
        <v>1463</v>
      </c>
      <c r="DG136" s="414">
        <f t="shared" si="71"/>
        <v>1495</v>
      </c>
      <c r="DH136" s="414">
        <f t="shared" si="71"/>
        <v>1543</v>
      </c>
      <c r="DI136" s="414">
        <f t="shared" si="71"/>
        <v>1559</v>
      </c>
      <c r="DJ136" s="414">
        <f t="shared" si="71"/>
        <v>1584</v>
      </c>
      <c r="DK136" s="414">
        <f t="shared" si="71"/>
        <v>1576</v>
      </c>
      <c r="DL136" s="414">
        <f t="shared" si="71"/>
        <v>1561</v>
      </c>
      <c r="DM136" s="414">
        <f t="shared" si="71"/>
        <v>1579</v>
      </c>
      <c r="DN136" s="414">
        <f t="shared" si="71"/>
        <v>1567</v>
      </c>
      <c r="DO136" s="414">
        <f t="shared" si="71"/>
        <v>1577</v>
      </c>
      <c r="DP136" s="414">
        <f t="shared" si="71"/>
        <v>1574</v>
      </c>
      <c r="DQ136" s="414">
        <f t="shared" si="71"/>
        <v>1496</v>
      </c>
      <c r="DR136" s="414">
        <f t="shared" si="71"/>
        <v>1494</v>
      </c>
      <c r="DS136" s="414">
        <f t="shared" si="71"/>
        <v>1429</v>
      </c>
      <c r="DT136" s="414">
        <f t="shared" si="71"/>
        <v>1305</v>
      </c>
      <c r="DU136" s="414">
        <f t="shared" si="71"/>
        <v>1308</v>
      </c>
      <c r="DV136" s="414">
        <f t="shared" si="71"/>
        <v>1329</v>
      </c>
      <c r="DW136" s="414">
        <f t="shared" si="71"/>
        <v>1250</v>
      </c>
      <c r="DX136" s="414">
        <f t="shared" si="71"/>
        <v>1174</v>
      </c>
      <c r="DY136" s="414">
        <f t="shared" si="71"/>
        <v>1094</v>
      </c>
      <c r="DZ136" s="414">
        <f t="shared" si="71"/>
        <v>986</v>
      </c>
      <c r="EA136" s="414">
        <f t="shared" si="71"/>
        <v>980</v>
      </c>
      <c r="EB136" s="414">
        <f t="shared" si="71"/>
        <v>918</v>
      </c>
      <c r="EC136" s="414">
        <f t="shared" si="71"/>
        <v>924</v>
      </c>
      <c r="ED136" s="414">
        <f t="shared" si="71"/>
        <v>875</v>
      </c>
      <c r="EE136" s="414">
        <f t="shared" si="71"/>
        <v>787</v>
      </c>
      <c r="EF136" s="414">
        <f t="shared" si="71"/>
        <v>713</v>
      </c>
      <c r="EG136" s="414">
        <f t="shared" si="71"/>
        <v>663</v>
      </c>
      <c r="EH136" s="414">
        <f t="shared" si="71"/>
        <v>671</v>
      </c>
      <c r="EI136" s="414">
        <f t="shared" si="71"/>
        <v>701</v>
      </c>
      <c r="EJ136" s="414">
        <f t="shared" si="71"/>
        <v>678</v>
      </c>
      <c r="EK136" s="414">
        <f t="shared" si="71"/>
        <v>679</v>
      </c>
      <c r="EL136" s="414">
        <f t="shared" si="71"/>
        <v>662</v>
      </c>
      <c r="EM136" s="414">
        <f t="shared" si="71"/>
        <v>634</v>
      </c>
      <c r="EN136" s="414">
        <f t="shared" si="71"/>
        <v>625</v>
      </c>
      <c r="EO136" s="414">
        <f t="shared" si="71"/>
        <v>612</v>
      </c>
      <c r="EP136" s="414">
        <f t="shared" si="71"/>
        <v>608</v>
      </c>
      <c r="EQ136" s="414">
        <f t="shared" si="71"/>
        <v>593</v>
      </c>
      <c r="ER136" s="414">
        <f t="shared" si="71"/>
        <v>602</v>
      </c>
      <c r="ES136" s="414">
        <f t="shared" si="71"/>
        <v>589</v>
      </c>
      <c r="ET136" s="414">
        <f t="shared" si="71"/>
        <v>632</v>
      </c>
      <c r="EU136" s="414">
        <f t="shared" si="71"/>
        <v>632</v>
      </c>
      <c r="EV136" s="414">
        <f t="shared" si="71"/>
        <v>650</v>
      </c>
      <c r="EW136" s="414">
        <f t="shared" si="71"/>
        <v>628</v>
      </c>
      <c r="EX136" s="414">
        <f t="shared" si="71"/>
        <v>630</v>
      </c>
      <c r="EY136" s="414">
        <f t="shared" si="71"/>
        <v>629</v>
      </c>
      <c r="EZ136" s="414">
        <f t="shared" si="71"/>
        <v>628</v>
      </c>
      <c r="FA136" s="414">
        <f t="shared" si="71"/>
        <v>610</v>
      </c>
      <c r="FB136" s="414">
        <f t="shared" si="71"/>
        <v>632</v>
      </c>
      <c r="FC136" s="414">
        <f t="shared" si="71"/>
        <v>635</v>
      </c>
      <c r="FD136" s="414">
        <f t="shared" si="71"/>
        <v>648</v>
      </c>
      <c r="FE136" s="414">
        <f t="shared" si="71"/>
        <v>671</v>
      </c>
      <c r="FF136" s="414">
        <f t="shared" si="71"/>
        <v>648</v>
      </c>
      <c r="FG136" s="414">
        <f t="shared" si="71"/>
        <v>678</v>
      </c>
      <c r="FH136" s="414">
        <f t="shared" si="71"/>
        <v>657</v>
      </c>
      <c r="FI136" s="414">
        <f t="shared" si="71"/>
        <v>667</v>
      </c>
      <c r="FJ136" s="414">
        <f t="shared" si="71"/>
        <v>700</v>
      </c>
      <c r="FK136" s="414">
        <f t="shared" si="71"/>
        <v>743</v>
      </c>
      <c r="FL136" s="414">
        <f t="shared" si="71"/>
        <v>769</v>
      </c>
      <c r="FM136" s="414">
        <f t="shared" si="71"/>
        <v>798</v>
      </c>
      <c r="FN136" s="414">
        <f t="shared" si="71"/>
        <v>822</v>
      </c>
      <c r="FO136" s="414">
        <f t="shared" si="71"/>
        <v>816</v>
      </c>
      <c r="FP136" s="414">
        <f t="shared" si="71"/>
        <v>824</v>
      </c>
      <c r="FQ136" s="414">
        <f t="shared" si="71"/>
        <v>856</v>
      </c>
      <c r="FR136" s="414">
        <f t="shared" si="71"/>
        <v>905</v>
      </c>
      <c r="FS136" s="414">
        <f t="shared" si="71"/>
        <v>970</v>
      </c>
      <c r="FT136" s="414">
        <f t="shared" si="71"/>
        <v>966</v>
      </c>
      <c r="FU136" s="414">
        <f t="shared" si="71"/>
        <v>950</v>
      </c>
      <c r="FV136" s="414">
        <f t="shared" si="71"/>
        <v>968</v>
      </c>
      <c r="FW136" s="414">
        <f t="shared" si="71"/>
        <v>910</v>
      </c>
      <c r="FX136" s="414">
        <f t="shared" si="71"/>
        <v>866</v>
      </c>
      <c r="FY136" s="414">
        <f t="shared" si="71"/>
        <v>866</v>
      </c>
      <c r="FZ136" s="414">
        <f t="shared" si="71"/>
        <v>889</v>
      </c>
      <c r="GA136" s="414">
        <f t="shared" si="71"/>
        <v>861</v>
      </c>
      <c r="GB136" s="414">
        <f t="shared" si="71"/>
        <v>872</v>
      </c>
      <c r="GC136" s="414">
        <f t="shared" si="71"/>
        <v>879</v>
      </c>
      <c r="GD136" s="414">
        <f t="shared" si="71"/>
        <v>891</v>
      </c>
      <c r="GE136" s="414">
        <f t="shared" si="71"/>
        <v>872</v>
      </c>
      <c r="GF136" s="414">
        <f t="shared" si="71"/>
        <v>834</v>
      </c>
      <c r="GG136" s="414">
        <f t="shared" si="71"/>
        <v>829</v>
      </c>
      <c r="GH136" s="414">
        <f t="shared" si="71"/>
        <v>694</v>
      </c>
      <c r="GI136" s="414">
        <f t="shared" si="71"/>
        <v>667</v>
      </c>
      <c r="GJ136" s="414">
        <f t="shared" si="71"/>
        <v>621</v>
      </c>
      <c r="GK136" s="414">
        <f t="shared" si="71"/>
        <v>600</v>
      </c>
      <c r="GL136" s="414">
        <f t="shared" si="71"/>
        <v>605</v>
      </c>
      <c r="GM136" s="414">
        <f t="shared" si="71"/>
        <v>565</v>
      </c>
      <c r="GN136" s="414">
        <f t="shared" si="71"/>
        <v>506</v>
      </c>
      <c r="GO136" s="414">
        <f t="shared" si="71"/>
        <v>482</v>
      </c>
      <c r="GP136" s="414">
        <f t="shared" si="71"/>
        <v>434</v>
      </c>
      <c r="GQ136" s="414">
        <f t="shared" si="71"/>
        <v>440</v>
      </c>
      <c r="GR136" s="414">
        <f t="shared" si="71"/>
        <v>507</v>
      </c>
      <c r="GS136" s="414">
        <f t="shared" si="71"/>
        <v>551</v>
      </c>
      <c r="GT136" s="414">
        <f t="shared" si="71"/>
        <v>598</v>
      </c>
      <c r="GU136" s="414">
        <f t="shared" si="71"/>
        <v>691</v>
      </c>
      <c r="GV136" s="414">
        <f t="shared" si="71"/>
        <v>726</v>
      </c>
      <c r="GW136" s="414">
        <f t="shared" si="71"/>
        <v>728</v>
      </c>
      <c r="GX136" s="414">
        <f t="shared" si="71"/>
        <v>793</v>
      </c>
      <c r="GY136" s="414">
        <f t="shared" si="71"/>
        <v>847</v>
      </c>
      <c r="GZ136" s="414">
        <f t="shared" si="71"/>
        <v>920</v>
      </c>
      <c r="HA136" s="414">
        <f t="shared" si="71"/>
        <v>998</v>
      </c>
      <c r="HB136" s="414">
        <f t="shared" si="71"/>
        <v>1049</v>
      </c>
      <c r="HC136" s="414">
        <f t="shared" si="71"/>
        <v>1087</v>
      </c>
      <c r="HD136" s="414">
        <f t="shared" si="71"/>
        <v>1155</v>
      </c>
      <c r="HE136" s="414">
        <f t="shared" si="71"/>
        <v>1236</v>
      </c>
      <c r="HF136" s="414">
        <f t="shared" si="71"/>
        <v>1316</v>
      </c>
      <c r="HG136" s="414">
        <f t="shared" si="71"/>
        <v>1444</v>
      </c>
      <c r="HH136" s="414">
        <f t="shared" si="71"/>
        <v>1547</v>
      </c>
      <c r="HI136" s="414">
        <f t="shared" si="71"/>
        <v>1665</v>
      </c>
      <c r="HJ136" s="414">
        <f t="shared" si="71"/>
        <v>1809</v>
      </c>
      <c r="HK136" s="414">
        <f t="shared" si="71"/>
        <v>1974</v>
      </c>
      <c r="HL136" s="414">
        <f t="shared" si="71"/>
        <v>2162</v>
      </c>
      <c r="HM136" s="414">
        <f t="shared" si="71"/>
        <v>2457</v>
      </c>
      <c r="HN136" s="414">
        <f t="shared" si="71"/>
        <v>2752</v>
      </c>
      <c r="HO136" s="414">
        <f t="shared" si="71"/>
        <v>3025</v>
      </c>
      <c r="HP136" s="414">
        <f t="shared" si="71"/>
        <v>3274</v>
      </c>
      <c r="HQ136" s="414">
        <f t="shared" si="71"/>
        <v>3582</v>
      </c>
      <c r="HR136" s="414">
        <f t="shared" si="71"/>
        <v>3981</v>
      </c>
      <c r="HS136" s="412"/>
      <c r="HT136" s="412"/>
      <c r="HU136" s="412"/>
      <c r="HV136" s="412"/>
      <c r="HW136" s="412"/>
      <c r="HX136" s="412"/>
      <c r="HY136" s="412"/>
      <c r="HZ136" s="412"/>
      <c r="IA136" s="412"/>
      <c r="IB136" s="412"/>
      <c r="IC136" s="412"/>
    </row>
    <row r="137">
      <c r="A137" s="513" t="s">
        <v>86</v>
      </c>
      <c r="B137" s="413">
        <f t="shared" si="63"/>
        <v>0</v>
      </c>
      <c r="C137" s="414">
        <f t="shared" ref="C137:O137" si="72">(B137+C14)-C57</f>
        <v>0</v>
      </c>
      <c r="D137" s="414">
        <f t="shared" si="72"/>
        <v>0</v>
      </c>
      <c r="E137" s="414">
        <f t="shared" si="72"/>
        <v>0</v>
      </c>
      <c r="F137" s="414">
        <f t="shared" si="72"/>
        <v>0</v>
      </c>
      <c r="G137" s="414">
        <f t="shared" si="72"/>
        <v>0</v>
      </c>
      <c r="H137" s="414">
        <f t="shared" si="72"/>
        <v>0</v>
      </c>
      <c r="I137" s="414">
        <f t="shared" si="72"/>
        <v>0</v>
      </c>
      <c r="J137" s="414">
        <f t="shared" si="72"/>
        <v>0</v>
      </c>
      <c r="K137" s="414">
        <f t="shared" si="72"/>
        <v>0</v>
      </c>
      <c r="L137" s="514">
        <f t="shared" si="72"/>
        <v>2</v>
      </c>
      <c r="M137" s="414">
        <f t="shared" si="72"/>
        <v>2</v>
      </c>
      <c r="N137" s="414">
        <f t="shared" si="72"/>
        <v>2</v>
      </c>
      <c r="O137" s="414">
        <f t="shared" si="72"/>
        <v>8</v>
      </c>
      <c r="P137" s="414">
        <f t="shared" ref="P137:HR137" si="73">(O137+P14)-(P57+P97)</f>
        <v>9</v>
      </c>
      <c r="Q137" s="414">
        <f t="shared" si="73"/>
        <v>9</v>
      </c>
      <c r="R137" s="414">
        <f t="shared" si="73"/>
        <v>10</v>
      </c>
      <c r="S137" s="414">
        <f t="shared" si="73"/>
        <v>14</v>
      </c>
      <c r="T137" s="414">
        <f t="shared" si="73"/>
        <v>17</v>
      </c>
      <c r="U137" s="414">
        <f t="shared" si="73"/>
        <v>21</v>
      </c>
      <c r="V137" s="414">
        <f t="shared" si="73"/>
        <v>22</v>
      </c>
      <c r="W137" s="414">
        <f t="shared" si="73"/>
        <v>22</v>
      </c>
      <c r="X137" s="414">
        <f t="shared" si="73"/>
        <v>28</v>
      </c>
      <c r="Y137" s="414">
        <f t="shared" si="73"/>
        <v>32</v>
      </c>
      <c r="Z137" s="414">
        <f t="shared" si="73"/>
        <v>36</v>
      </c>
      <c r="AA137" s="414">
        <f t="shared" si="73"/>
        <v>45</v>
      </c>
      <c r="AB137" s="414">
        <f t="shared" si="73"/>
        <v>48</v>
      </c>
      <c r="AC137" s="414">
        <f t="shared" si="73"/>
        <v>54</v>
      </c>
      <c r="AD137" s="414">
        <f t="shared" si="73"/>
        <v>60</v>
      </c>
      <c r="AE137" s="414">
        <f t="shared" si="73"/>
        <v>70</v>
      </c>
      <c r="AF137" s="414">
        <f t="shared" si="73"/>
        <v>82</v>
      </c>
      <c r="AG137" s="414">
        <f t="shared" si="73"/>
        <v>104</v>
      </c>
      <c r="AH137" s="414">
        <f t="shared" si="73"/>
        <v>117</v>
      </c>
      <c r="AI137" s="414">
        <f t="shared" si="73"/>
        <v>123</v>
      </c>
      <c r="AJ137" s="414">
        <f t="shared" si="73"/>
        <v>131</v>
      </c>
      <c r="AK137" s="414">
        <f t="shared" si="73"/>
        <v>137</v>
      </c>
      <c r="AL137" s="414">
        <f t="shared" si="73"/>
        <v>147</v>
      </c>
      <c r="AM137" s="414">
        <f t="shared" si="73"/>
        <v>148</v>
      </c>
      <c r="AN137" s="414">
        <f t="shared" si="73"/>
        <v>153</v>
      </c>
      <c r="AO137" s="414">
        <f t="shared" si="73"/>
        <v>159</v>
      </c>
      <c r="AP137" s="414">
        <f t="shared" si="73"/>
        <v>161</v>
      </c>
      <c r="AQ137" s="414">
        <f t="shared" si="73"/>
        <v>158</v>
      </c>
      <c r="AR137" s="414">
        <f t="shared" si="73"/>
        <v>157</v>
      </c>
      <c r="AS137" s="414">
        <f t="shared" si="73"/>
        <v>154</v>
      </c>
      <c r="AT137" s="414">
        <f t="shared" si="73"/>
        <v>155</v>
      </c>
      <c r="AU137" s="414">
        <f t="shared" si="73"/>
        <v>173</v>
      </c>
      <c r="AV137" s="414">
        <f t="shared" si="73"/>
        <v>168</v>
      </c>
      <c r="AW137" s="414">
        <f t="shared" si="73"/>
        <v>166</v>
      </c>
      <c r="AX137" s="414">
        <f t="shared" si="73"/>
        <v>158</v>
      </c>
      <c r="AY137" s="414">
        <f t="shared" si="73"/>
        <v>166</v>
      </c>
      <c r="AZ137" s="414">
        <f t="shared" si="73"/>
        <v>169</v>
      </c>
      <c r="BA137" s="414">
        <f t="shared" si="73"/>
        <v>173</v>
      </c>
      <c r="BB137" s="414">
        <f t="shared" si="73"/>
        <v>204</v>
      </c>
      <c r="BC137" s="414">
        <f t="shared" si="73"/>
        <v>251</v>
      </c>
      <c r="BD137" s="414">
        <f t="shared" si="73"/>
        <v>247</v>
      </c>
      <c r="BE137" s="414">
        <f t="shared" si="73"/>
        <v>271</v>
      </c>
      <c r="BF137" s="414">
        <f t="shared" si="73"/>
        <v>292</v>
      </c>
      <c r="BG137" s="414">
        <f t="shared" si="73"/>
        <v>294</v>
      </c>
      <c r="BH137" s="414">
        <f t="shared" si="73"/>
        <v>299</v>
      </c>
      <c r="BI137" s="414">
        <f t="shared" si="73"/>
        <v>289</v>
      </c>
      <c r="BJ137" s="414">
        <f t="shared" si="73"/>
        <v>292</v>
      </c>
      <c r="BK137" s="414">
        <f t="shared" si="73"/>
        <v>284</v>
      </c>
      <c r="BL137" s="414">
        <f t="shared" si="73"/>
        <v>286</v>
      </c>
      <c r="BM137" s="414">
        <f t="shared" si="73"/>
        <v>293</v>
      </c>
      <c r="BN137" s="414">
        <f t="shared" si="73"/>
        <v>290</v>
      </c>
      <c r="BO137" s="414">
        <f t="shared" si="73"/>
        <v>293</v>
      </c>
      <c r="BP137" s="414">
        <f t="shared" si="73"/>
        <v>272</v>
      </c>
      <c r="BQ137" s="414">
        <f t="shared" si="73"/>
        <v>267</v>
      </c>
      <c r="BR137" s="414">
        <f t="shared" si="73"/>
        <v>256</v>
      </c>
      <c r="BS137" s="414">
        <f t="shared" si="73"/>
        <v>241</v>
      </c>
      <c r="BT137" s="414">
        <f t="shared" si="73"/>
        <v>235</v>
      </c>
      <c r="BU137" s="414">
        <f t="shared" si="73"/>
        <v>207</v>
      </c>
      <c r="BV137" s="414">
        <f t="shared" si="73"/>
        <v>195</v>
      </c>
      <c r="BW137" s="414">
        <f t="shared" si="73"/>
        <v>193</v>
      </c>
      <c r="BX137" s="414">
        <f t="shared" si="73"/>
        <v>189</v>
      </c>
      <c r="BY137" s="414">
        <f t="shared" si="73"/>
        <v>170</v>
      </c>
      <c r="BZ137" s="414">
        <f t="shared" si="73"/>
        <v>157</v>
      </c>
      <c r="CA137" s="414">
        <f t="shared" si="73"/>
        <v>144</v>
      </c>
      <c r="CB137" s="414">
        <f t="shared" si="73"/>
        <v>138</v>
      </c>
      <c r="CC137" s="414">
        <f t="shared" si="73"/>
        <v>136</v>
      </c>
      <c r="CD137" s="414">
        <f t="shared" si="73"/>
        <v>140</v>
      </c>
      <c r="CE137" s="414">
        <f t="shared" si="73"/>
        <v>142</v>
      </c>
      <c r="CF137" s="414">
        <f t="shared" si="73"/>
        <v>142</v>
      </c>
      <c r="CG137" s="414">
        <f t="shared" si="73"/>
        <v>135</v>
      </c>
      <c r="CH137" s="414">
        <f t="shared" si="73"/>
        <v>132</v>
      </c>
      <c r="CI137" s="414">
        <f t="shared" si="73"/>
        <v>125</v>
      </c>
      <c r="CJ137" s="414">
        <f t="shared" si="73"/>
        <v>126</v>
      </c>
      <c r="CK137" s="414">
        <f t="shared" si="73"/>
        <v>118</v>
      </c>
      <c r="CL137" s="414">
        <f t="shared" si="73"/>
        <v>114</v>
      </c>
      <c r="CM137" s="414">
        <f t="shared" si="73"/>
        <v>116</v>
      </c>
      <c r="CN137" s="414">
        <f t="shared" si="73"/>
        <v>110</v>
      </c>
      <c r="CO137" s="414">
        <f t="shared" si="73"/>
        <v>100</v>
      </c>
      <c r="CP137" s="414">
        <f t="shared" si="73"/>
        <v>98</v>
      </c>
      <c r="CQ137" s="414">
        <f t="shared" si="73"/>
        <v>95</v>
      </c>
      <c r="CR137" s="414">
        <f t="shared" si="73"/>
        <v>90</v>
      </c>
      <c r="CS137" s="414">
        <f t="shared" si="73"/>
        <v>89</v>
      </c>
      <c r="CT137" s="414">
        <f t="shared" si="73"/>
        <v>86</v>
      </c>
      <c r="CU137" s="414">
        <f t="shared" si="73"/>
        <v>83</v>
      </c>
      <c r="CV137" s="414">
        <f t="shared" si="73"/>
        <v>84</v>
      </c>
      <c r="CW137" s="414">
        <f t="shared" si="73"/>
        <v>81</v>
      </c>
      <c r="CX137" s="414">
        <f t="shared" si="73"/>
        <v>76</v>
      </c>
      <c r="CY137" s="414">
        <f t="shared" si="73"/>
        <v>79</v>
      </c>
      <c r="CZ137" s="414">
        <f t="shared" si="73"/>
        <v>75</v>
      </c>
      <c r="DA137" s="414">
        <f t="shared" si="73"/>
        <v>72</v>
      </c>
      <c r="DB137" s="414">
        <f t="shared" si="73"/>
        <v>68</v>
      </c>
      <c r="DC137" s="414">
        <f t="shared" si="73"/>
        <v>66</v>
      </c>
      <c r="DD137" s="414">
        <f t="shared" si="73"/>
        <v>63</v>
      </c>
      <c r="DE137" s="414">
        <f t="shared" si="73"/>
        <v>61</v>
      </c>
      <c r="DF137" s="414">
        <f t="shared" si="73"/>
        <v>62</v>
      </c>
      <c r="DG137" s="414">
        <f t="shared" si="73"/>
        <v>73</v>
      </c>
      <c r="DH137" s="414">
        <f t="shared" si="73"/>
        <v>65</v>
      </c>
      <c r="DI137" s="414">
        <f t="shared" si="73"/>
        <v>84</v>
      </c>
      <c r="DJ137" s="414">
        <f t="shared" si="73"/>
        <v>90</v>
      </c>
      <c r="DK137" s="414">
        <f t="shared" si="73"/>
        <v>91</v>
      </c>
      <c r="DL137" s="414">
        <f t="shared" si="73"/>
        <v>91</v>
      </c>
      <c r="DM137" s="414">
        <f t="shared" si="73"/>
        <v>93</v>
      </c>
      <c r="DN137" s="414">
        <f t="shared" si="73"/>
        <v>96</v>
      </c>
      <c r="DO137" s="414">
        <f t="shared" si="73"/>
        <v>105</v>
      </c>
      <c r="DP137" s="414">
        <f t="shared" si="73"/>
        <v>101</v>
      </c>
      <c r="DQ137" s="414">
        <f t="shared" si="73"/>
        <v>99</v>
      </c>
      <c r="DR137" s="414">
        <f t="shared" si="73"/>
        <v>107</v>
      </c>
      <c r="DS137" s="414">
        <f t="shared" si="73"/>
        <v>109</v>
      </c>
      <c r="DT137" s="414">
        <f t="shared" si="73"/>
        <v>110</v>
      </c>
      <c r="DU137" s="414">
        <f t="shared" si="73"/>
        <v>101</v>
      </c>
      <c r="DV137" s="414">
        <f t="shared" si="73"/>
        <v>98</v>
      </c>
      <c r="DW137" s="414">
        <f t="shared" si="73"/>
        <v>94</v>
      </c>
      <c r="DX137" s="414">
        <f t="shared" si="73"/>
        <v>96</v>
      </c>
      <c r="DY137" s="414">
        <f t="shared" si="73"/>
        <v>91</v>
      </c>
      <c r="DZ137" s="414">
        <f t="shared" si="73"/>
        <v>93</v>
      </c>
      <c r="EA137" s="414">
        <f t="shared" si="73"/>
        <v>93</v>
      </c>
      <c r="EB137" s="414">
        <f t="shared" si="73"/>
        <v>93</v>
      </c>
      <c r="EC137" s="414">
        <f t="shared" si="73"/>
        <v>83</v>
      </c>
      <c r="ED137" s="414">
        <f t="shared" si="73"/>
        <v>83</v>
      </c>
      <c r="EE137" s="414">
        <f t="shared" si="73"/>
        <v>72</v>
      </c>
      <c r="EF137" s="414">
        <f t="shared" si="73"/>
        <v>72</v>
      </c>
      <c r="EG137" s="414">
        <f t="shared" si="73"/>
        <v>77</v>
      </c>
      <c r="EH137" s="414">
        <f t="shared" si="73"/>
        <v>84</v>
      </c>
      <c r="EI137" s="414">
        <f t="shared" si="73"/>
        <v>87</v>
      </c>
      <c r="EJ137" s="414">
        <f t="shared" si="73"/>
        <v>84</v>
      </c>
      <c r="EK137" s="414">
        <f t="shared" si="73"/>
        <v>90</v>
      </c>
      <c r="EL137" s="414">
        <f t="shared" si="73"/>
        <v>99</v>
      </c>
      <c r="EM137" s="414">
        <f t="shared" si="73"/>
        <v>99</v>
      </c>
      <c r="EN137" s="414">
        <f t="shared" si="73"/>
        <v>104</v>
      </c>
      <c r="EO137" s="414">
        <f t="shared" si="73"/>
        <v>127</v>
      </c>
      <c r="EP137" s="414">
        <f t="shared" si="73"/>
        <v>142</v>
      </c>
      <c r="EQ137" s="414">
        <f t="shared" si="73"/>
        <v>141</v>
      </c>
      <c r="ER137" s="414">
        <f t="shared" si="73"/>
        <v>150</v>
      </c>
      <c r="ES137" s="414">
        <f t="shared" si="73"/>
        <v>171</v>
      </c>
      <c r="ET137" s="414">
        <f t="shared" si="73"/>
        <v>175</v>
      </c>
      <c r="EU137" s="414">
        <f t="shared" si="73"/>
        <v>185</v>
      </c>
      <c r="EV137" s="414">
        <f t="shared" si="73"/>
        <v>202</v>
      </c>
      <c r="EW137" s="414">
        <f t="shared" si="73"/>
        <v>225</v>
      </c>
      <c r="EX137" s="414">
        <f t="shared" si="73"/>
        <v>244</v>
      </c>
      <c r="EY137" s="414">
        <f t="shared" si="73"/>
        <v>258</v>
      </c>
      <c r="EZ137" s="414">
        <f t="shared" si="73"/>
        <v>269</v>
      </c>
      <c r="FA137" s="414">
        <f t="shared" si="73"/>
        <v>293</v>
      </c>
      <c r="FB137" s="414">
        <f t="shared" si="73"/>
        <v>331</v>
      </c>
      <c r="FC137" s="414">
        <f t="shared" si="73"/>
        <v>382</v>
      </c>
      <c r="FD137" s="414">
        <f t="shared" si="73"/>
        <v>421</v>
      </c>
      <c r="FE137" s="414">
        <f t="shared" si="73"/>
        <v>461</v>
      </c>
      <c r="FF137" s="414">
        <f t="shared" si="73"/>
        <v>486</v>
      </c>
      <c r="FG137" s="414">
        <f t="shared" si="73"/>
        <v>554</v>
      </c>
      <c r="FH137" s="414">
        <f t="shared" si="73"/>
        <v>598</v>
      </c>
      <c r="FI137" s="414">
        <f t="shared" si="73"/>
        <v>636</v>
      </c>
      <c r="FJ137" s="414">
        <f t="shared" si="73"/>
        <v>700</v>
      </c>
      <c r="FK137" s="414">
        <f t="shared" si="73"/>
        <v>784</v>
      </c>
      <c r="FL137" s="414">
        <f t="shared" si="73"/>
        <v>831</v>
      </c>
      <c r="FM137" s="414">
        <f t="shared" si="73"/>
        <v>882</v>
      </c>
      <c r="FN137" s="414">
        <f t="shared" si="73"/>
        <v>938</v>
      </c>
      <c r="FO137" s="414">
        <f t="shared" si="73"/>
        <v>985</v>
      </c>
      <c r="FP137" s="414">
        <f t="shared" si="73"/>
        <v>1065</v>
      </c>
      <c r="FQ137" s="414">
        <f t="shared" si="73"/>
        <v>1121</v>
      </c>
      <c r="FR137" s="414">
        <f t="shared" si="73"/>
        <v>1201</v>
      </c>
      <c r="FS137" s="414">
        <f t="shared" si="73"/>
        <v>1255</v>
      </c>
      <c r="FT137" s="414">
        <f t="shared" si="73"/>
        <v>1331</v>
      </c>
      <c r="FU137" s="414">
        <f t="shared" si="73"/>
        <v>1377</v>
      </c>
      <c r="FV137" s="414">
        <f t="shared" si="73"/>
        <v>1436</v>
      </c>
      <c r="FW137" s="414">
        <f t="shared" si="73"/>
        <v>1443</v>
      </c>
      <c r="FX137" s="414">
        <f t="shared" si="73"/>
        <v>1462</v>
      </c>
      <c r="FY137" s="414">
        <f t="shared" si="73"/>
        <v>1494</v>
      </c>
      <c r="FZ137" s="414">
        <f t="shared" si="73"/>
        <v>1560</v>
      </c>
      <c r="GA137" s="414">
        <f t="shared" si="73"/>
        <v>1495</v>
      </c>
      <c r="GB137" s="414">
        <f t="shared" si="73"/>
        <v>1515</v>
      </c>
      <c r="GC137" s="414">
        <f t="shared" si="73"/>
        <v>1512</v>
      </c>
      <c r="GD137" s="414">
        <f t="shared" si="73"/>
        <v>1537</v>
      </c>
      <c r="GE137" s="414">
        <f t="shared" si="73"/>
        <v>1384</v>
      </c>
      <c r="GF137" s="414">
        <f t="shared" si="73"/>
        <v>1424</v>
      </c>
      <c r="GG137" s="414">
        <f t="shared" si="73"/>
        <v>1302</v>
      </c>
      <c r="GH137" s="414">
        <f t="shared" si="73"/>
        <v>1243</v>
      </c>
      <c r="GI137" s="414">
        <f t="shared" si="73"/>
        <v>1174</v>
      </c>
      <c r="GJ137" s="414">
        <f t="shared" si="73"/>
        <v>1136</v>
      </c>
      <c r="GK137" s="414">
        <f t="shared" si="73"/>
        <v>1112</v>
      </c>
      <c r="GL137" s="414">
        <f t="shared" si="73"/>
        <v>916</v>
      </c>
      <c r="GM137" s="414">
        <f t="shared" si="73"/>
        <v>951</v>
      </c>
      <c r="GN137" s="414">
        <f t="shared" si="73"/>
        <v>975</v>
      </c>
      <c r="GO137" s="414">
        <f t="shared" si="73"/>
        <v>993</v>
      </c>
      <c r="GP137" s="414">
        <f t="shared" si="73"/>
        <v>1045</v>
      </c>
      <c r="GQ137" s="414">
        <f t="shared" si="73"/>
        <v>1135</v>
      </c>
      <c r="GR137" s="414">
        <f t="shared" si="73"/>
        <v>1172</v>
      </c>
      <c r="GS137" s="414">
        <f t="shared" si="73"/>
        <v>1232</v>
      </c>
      <c r="GT137" s="414">
        <f t="shared" si="73"/>
        <v>1230</v>
      </c>
      <c r="GU137" s="414">
        <f t="shared" si="73"/>
        <v>1319</v>
      </c>
      <c r="GV137" s="414">
        <f t="shared" si="73"/>
        <v>1365</v>
      </c>
      <c r="GW137" s="414">
        <f t="shared" si="73"/>
        <v>1470</v>
      </c>
      <c r="GX137" s="414">
        <f t="shared" si="73"/>
        <v>1604</v>
      </c>
      <c r="GY137" s="414">
        <f t="shared" si="73"/>
        <v>1730</v>
      </c>
      <c r="GZ137" s="414">
        <f t="shared" si="73"/>
        <v>1877</v>
      </c>
      <c r="HA137" s="414">
        <f t="shared" si="73"/>
        <v>1841</v>
      </c>
      <c r="HB137" s="414">
        <f t="shared" si="73"/>
        <v>1956</v>
      </c>
      <c r="HC137" s="414">
        <f t="shared" si="73"/>
        <v>2010</v>
      </c>
      <c r="HD137" s="414">
        <f t="shared" si="73"/>
        <v>2135</v>
      </c>
      <c r="HE137" s="414">
        <f t="shared" si="73"/>
        <v>1979</v>
      </c>
      <c r="HF137" s="414">
        <f t="shared" si="73"/>
        <v>2093</v>
      </c>
      <c r="HG137" s="414">
        <f t="shared" si="73"/>
        <v>2252</v>
      </c>
      <c r="HH137" s="414">
        <f t="shared" si="73"/>
        <v>2464</v>
      </c>
      <c r="HI137" s="414">
        <f t="shared" si="73"/>
        <v>2623</v>
      </c>
      <c r="HJ137" s="414">
        <f t="shared" si="73"/>
        <v>2653</v>
      </c>
      <c r="HK137" s="414">
        <f t="shared" si="73"/>
        <v>2732</v>
      </c>
      <c r="HL137" s="414">
        <f t="shared" si="73"/>
        <v>2890</v>
      </c>
      <c r="HM137" s="414">
        <f t="shared" si="73"/>
        <v>3192</v>
      </c>
      <c r="HN137" s="414">
        <f t="shared" si="73"/>
        <v>3393</v>
      </c>
      <c r="HO137" s="414">
        <f t="shared" si="73"/>
        <v>3673</v>
      </c>
      <c r="HP137" s="414">
        <f t="shared" si="73"/>
        <v>3924</v>
      </c>
      <c r="HQ137" s="414">
        <f t="shared" si="73"/>
        <v>4136</v>
      </c>
      <c r="HR137" s="414">
        <f t="shared" si="73"/>
        <v>4469</v>
      </c>
      <c r="HS137" s="412"/>
      <c r="HT137" s="412"/>
      <c r="HU137" s="412"/>
      <c r="HV137" s="412"/>
      <c r="HW137" s="412"/>
      <c r="HX137" s="412"/>
      <c r="HY137" s="412"/>
      <c r="HZ137" s="412"/>
      <c r="IA137" s="412"/>
      <c r="IB137" s="412"/>
      <c r="IC137" s="412"/>
    </row>
    <row r="138">
      <c r="A138" s="513" t="s">
        <v>87</v>
      </c>
      <c r="B138" s="413">
        <f t="shared" si="63"/>
        <v>0</v>
      </c>
      <c r="C138" s="414">
        <f t="shared" ref="C138:O138" si="74">(B138+C15)-C58</f>
        <v>0</v>
      </c>
      <c r="D138" s="514">
        <f t="shared" si="74"/>
        <v>1</v>
      </c>
      <c r="E138" s="414">
        <f t="shared" si="74"/>
        <v>1</v>
      </c>
      <c r="F138" s="414">
        <f t="shared" si="74"/>
        <v>2</v>
      </c>
      <c r="G138" s="414">
        <f t="shared" si="74"/>
        <v>3</v>
      </c>
      <c r="H138" s="414">
        <f t="shared" si="74"/>
        <v>4</v>
      </c>
      <c r="I138" s="414">
        <f t="shared" si="74"/>
        <v>4</v>
      </c>
      <c r="J138" s="414">
        <f t="shared" si="74"/>
        <v>7</v>
      </c>
      <c r="K138" s="414">
        <f t="shared" si="74"/>
        <v>7</v>
      </c>
      <c r="L138" s="414">
        <f t="shared" si="74"/>
        <v>12</v>
      </c>
      <c r="M138" s="414">
        <f t="shared" si="74"/>
        <v>14</v>
      </c>
      <c r="N138" s="414">
        <f t="shared" si="74"/>
        <v>26</v>
      </c>
      <c r="O138" s="414">
        <f t="shared" si="74"/>
        <v>36</v>
      </c>
      <c r="P138" s="414">
        <f t="shared" ref="P138:HR138" si="75">(O138+P15)-(P58+P98)</f>
        <v>38</v>
      </c>
      <c r="Q138" s="414">
        <f t="shared" si="75"/>
        <v>51</v>
      </c>
      <c r="R138" s="414">
        <f t="shared" si="75"/>
        <v>56</v>
      </c>
      <c r="S138" s="414">
        <f t="shared" si="75"/>
        <v>64</v>
      </c>
      <c r="T138" s="414">
        <f t="shared" si="75"/>
        <v>77</v>
      </c>
      <c r="U138" s="414">
        <f t="shared" si="75"/>
        <v>99</v>
      </c>
      <c r="V138" s="414">
        <f t="shared" si="75"/>
        <v>132</v>
      </c>
      <c r="W138" s="414">
        <f t="shared" si="75"/>
        <v>146</v>
      </c>
      <c r="X138" s="414">
        <f t="shared" si="75"/>
        <v>161</v>
      </c>
      <c r="Y138" s="414">
        <f t="shared" si="75"/>
        <v>189</v>
      </c>
      <c r="Z138" s="414">
        <f t="shared" si="75"/>
        <v>210</v>
      </c>
      <c r="AA138" s="414">
        <f t="shared" si="75"/>
        <v>230</v>
      </c>
      <c r="AB138" s="414">
        <f t="shared" si="75"/>
        <v>254</v>
      </c>
      <c r="AC138" s="414">
        <f t="shared" si="75"/>
        <v>270</v>
      </c>
      <c r="AD138" s="414">
        <f t="shared" si="75"/>
        <v>322</v>
      </c>
      <c r="AE138" s="414">
        <f t="shared" si="75"/>
        <v>332</v>
      </c>
      <c r="AF138" s="414">
        <f t="shared" si="75"/>
        <v>394</v>
      </c>
      <c r="AG138" s="414">
        <f t="shared" si="75"/>
        <v>401</v>
      </c>
      <c r="AH138" s="414">
        <f t="shared" si="75"/>
        <v>458</v>
      </c>
      <c r="AI138" s="414">
        <f t="shared" si="75"/>
        <v>475</v>
      </c>
      <c r="AJ138" s="414">
        <f t="shared" si="75"/>
        <v>513</v>
      </c>
      <c r="AK138" s="414">
        <f t="shared" si="75"/>
        <v>523</v>
      </c>
      <c r="AL138" s="414">
        <f t="shared" si="75"/>
        <v>549</v>
      </c>
      <c r="AM138" s="414">
        <f t="shared" si="75"/>
        <v>613</v>
      </c>
      <c r="AN138" s="414">
        <f t="shared" si="75"/>
        <v>623</v>
      </c>
      <c r="AO138" s="414">
        <f t="shared" si="75"/>
        <v>659</v>
      </c>
      <c r="AP138" s="414">
        <f t="shared" si="75"/>
        <v>670</v>
      </c>
      <c r="AQ138" s="414">
        <f t="shared" si="75"/>
        <v>669</v>
      </c>
      <c r="AR138" s="414">
        <f t="shared" si="75"/>
        <v>710</v>
      </c>
      <c r="AS138" s="414">
        <f t="shared" si="75"/>
        <v>753</v>
      </c>
      <c r="AT138" s="414">
        <f t="shared" si="75"/>
        <v>823</v>
      </c>
      <c r="AU138" s="414">
        <f t="shared" si="75"/>
        <v>879</v>
      </c>
      <c r="AV138" s="414">
        <f t="shared" si="75"/>
        <v>974</v>
      </c>
      <c r="AW138" s="414">
        <f t="shared" si="75"/>
        <v>990</v>
      </c>
      <c r="AX138" s="414">
        <f t="shared" si="75"/>
        <v>985</v>
      </c>
      <c r="AY138" s="414">
        <f t="shared" si="75"/>
        <v>1006</v>
      </c>
      <c r="AZ138" s="414">
        <f t="shared" si="75"/>
        <v>1052</v>
      </c>
      <c r="BA138" s="414">
        <f t="shared" si="75"/>
        <v>1066</v>
      </c>
      <c r="BB138" s="414">
        <f t="shared" si="75"/>
        <v>1106</v>
      </c>
      <c r="BC138" s="414">
        <f t="shared" si="75"/>
        <v>1163</v>
      </c>
      <c r="BD138" s="414">
        <f t="shared" si="75"/>
        <v>1225</v>
      </c>
      <c r="BE138" s="414">
        <f t="shared" si="75"/>
        <v>1247</v>
      </c>
      <c r="BF138" s="414">
        <f t="shared" si="75"/>
        <v>1275</v>
      </c>
      <c r="BG138" s="414">
        <f t="shared" si="75"/>
        <v>1292</v>
      </c>
      <c r="BH138" s="414">
        <f t="shared" si="75"/>
        <v>1289</v>
      </c>
      <c r="BI138" s="414">
        <f t="shared" si="75"/>
        <v>1314</v>
      </c>
      <c r="BJ138" s="414">
        <f t="shared" si="75"/>
        <v>1321</v>
      </c>
      <c r="BK138" s="414">
        <f t="shared" si="75"/>
        <v>1384</v>
      </c>
      <c r="BL138" s="414">
        <f t="shared" si="75"/>
        <v>1357</v>
      </c>
      <c r="BM138" s="414">
        <f t="shared" si="75"/>
        <v>1294</v>
      </c>
      <c r="BN138" s="414">
        <f t="shared" si="75"/>
        <v>1293</v>
      </c>
      <c r="BO138" s="414">
        <f t="shared" si="75"/>
        <v>1318</v>
      </c>
      <c r="BP138" s="414">
        <f t="shared" si="75"/>
        <v>1320</v>
      </c>
      <c r="BQ138" s="414">
        <f t="shared" si="75"/>
        <v>1388</v>
      </c>
      <c r="BR138" s="414">
        <f t="shared" si="75"/>
        <v>1376</v>
      </c>
      <c r="BS138" s="414">
        <f t="shared" si="75"/>
        <v>1303</v>
      </c>
      <c r="BT138" s="414">
        <f t="shared" si="75"/>
        <v>1305</v>
      </c>
      <c r="BU138" s="414">
        <f t="shared" si="75"/>
        <v>1309</v>
      </c>
      <c r="BV138" s="414">
        <f t="shared" si="75"/>
        <v>1293</v>
      </c>
      <c r="BW138" s="414">
        <f t="shared" si="75"/>
        <v>1187</v>
      </c>
      <c r="BX138" s="414">
        <f t="shared" si="75"/>
        <v>1193</v>
      </c>
      <c r="BY138" s="414">
        <f t="shared" si="75"/>
        <v>1171</v>
      </c>
      <c r="BZ138" s="414">
        <f t="shared" si="75"/>
        <v>1148</v>
      </c>
      <c r="CA138" s="414">
        <f t="shared" si="75"/>
        <v>1129</v>
      </c>
      <c r="CB138" s="414">
        <f t="shared" si="75"/>
        <v>1138</v>
      </c>
      <c r="CC138" s="414">
        <f t="shared" si="75"/>
        <v>1160</v>
      </c>
      <c r="CD138" s="414">
        <f t="shared" si="75"/>
        <v>1193</v>
      </c>
      <c r="CE138" s="414">
        <f t="shared" si="75"/>
        <v>1185</v>
      </c>
      <c r="CF138" s="414">
        <f t="shared" si="75"/>
        <v>1116</v>
      </c>
      <c r="CG138" s="414">
        <f t="shared" si="75"/>
        <v>1094</v>
      </c>
      <c r="CH138" s="414">
        <f t="shared" si="75"/>
        <v>1124</v>
      </c>
      <c r="CI138" s="414">
        <f t="shared" si="75"/>
        <v>1066</v>
      </c>
      <c r="CJ138" s="414">
        <f t="shared" si="75"/>
        <v>1015</v>
      </c>
      <c r="CK138" s="414">
        <f t="shared" si="75"/>
        <v>1021</v>
      </c>
      <c r="CL138" s="414">
        <f t="shared" si="75"/>
        <v>1030</v>
      </c>
      <c r="CM138" s="414">
        <f t="shared" si="75"/>
        <v>1065</v>
      </c>
      <c r="CN138" s="414">
        <f t="shared" si="75"/>
        <v>986</v>
      </c>
      <c r="CO138" s="414">
        <f t="shared" si="75"/>
        <v>948</v>
      </c>
      <c r="CP138" s="414">
        <f t="shared" si="75"/>
        <v>927</v>
      </c>
      <c r="CQ138" s="414">
        <f t="shared" si="75"/>
        <v>870</v>
      </c>
      <c r="CR138" s="414">
        <f t="shared" si="75"/>
        <v>877</v>
      </c>
      <c r="CS138" s="414">
        <f t="shared" si="75"/>
        <v>885</v>
      </c>
      <c r="CT138" s="414">
        <f t="shared" si="75"/>
        <v>872</v>
      </c>
      <c r="CU138" s="414">
        <f t="shared" si="75"/>
        <v>804</v>
      </c>
      <c r="CV138" s="414">
        <f t="shared" si="75"/>
        <v>769</v>
      </c>
      <c r="CW138" s="414">
        <f t="shared" si="75"/>
        <v>757</v>
      </c>
      <c r="CX138" s="414">
        <f t="shared" si="75"/>
        <v>755</v>
      </c>
      <c r="CY138" s="414">
        <f t="shared" si="75"/>
        <v>735</v>
      </c>
      <c r="CZ138" s="414">
        <f t="shared" si="75"/>
        <v>727</v>
      </c>
      <c r="DA138" s="414">
        <f t="shared" si="75"/>
        <v>723</v>
      </c>
      <c r="DB138" s="414">
        <f t="shared" si="75"/>
        <v>731</v>
      </c>
      <c r="DC138" s="414">
        <f t="shared" si="75"/>
        <v>654</v>
      </c>
      <c r="DD138" s="414">
        <f t="shared" si="75"/>
        <v>632</v>
      </c>
      <c r="DE138" s="414">
        <f t="shared" si="75"/>
        <v>608</v>
      </c>
      <c r="DF138" s="414">
        <f t="shared" si="75"/>
        <v>586</v>
      </c>
      <c r="DG138" s="414">
        <f t="shared" si="75"/>
        <v>588</v>
      </c>
      <c r="DH138" s="414">
        <f t="shared" si="75"/>
        <v>581</v>
      </c>
      <c r="DI138" s="414">
        <f t="shared" si="75"/>
        <v>590</v>
      </c>
      <c r="DJ138" s="414">
        <f t="shared" si="75"/>
        <v>540</v>
      </c>
      <c r="DK138" s="414">
        <f t="shared" si="75"/>
        <v>545</v>
      </c>
      <c r="DL138" s="414">
        <f t="shared" si="75"/>
        <v>528</v>
      </c>
      <c r="DM138" s="414">
        <f t="shared" si="75"/>
        <v>514</v>
      </c>
      <c r="DN138" s="414">
        <f t="shared" si="75"/>
        <v>516</v>
      </c>
      <c r="DO138" s="414">
        <f t="shared" si="75"/>
        <v>483</v>
      </c>
      <c r="DP138" s="414">
        <f t="shared" si="75"/>
        <v>459</v>
      </c>
      <c r="DQ138" s="414">
        <f t="shared" si="75"/>
        <v>428</v>
      </c>
      <c r="DR138" s="414">
        <f t="shared" si="75"/>
        <v>428</v>
      </c>
      <c r="DS138" s="414">
        <f t="shared" si="75"/>
        <v>403</v>
      </c>
      <c r="DT138" s="414">
        <f t="shared" si="75"/>
        <v>397</v>
      </c>
      <c r="DU138" s="414">
        <f t="shared" si="75"/>
        <v>397</v>
      </c>
      <c r="DV138" s="414">
        <f t="shared" si="75"/>
        <v>397</v>
      </c>
      <c r="DW138" s="414">
        <f t="shared" si="75"/>
        <v>406</v>
      </c>
      <c r="DX138" s="414">
        <f t="shared" si="75"/>
        <v>376</v>
      </c>
      <c r="DY138" s="414">
        <f t="shared" si="75"/>
        <v>381</v>
      </c>
      <c r="DZ138" s="414">
        <f t="shared" si="75"/>
        <v>394</v>
      </c>
      <c r="EA138" s="414">
        <f t="shared" si="75"/>
        <v>396</v>
      </c>
      <c r="EB138" s="414">
        <f t="shared" si="75"/>
        <v>398</v>
      </c>
      <c r="EC138" s="414">
        <f t="shared" si="75"/>
        <v>373</v>
      </c>
      <c r="ED138" s="414">
        <f t="shared" si="75"/>
        <v>359</v>
      </c>
      <c r="EE138" s="414">
        <f t="shared" si="75"/>
        <v>348</v>
      </c>
      <c r="EF138" s="414">
        <f t="shared" si="75"/>
        <v>374</v>
      </c>
      <c r="EG138" s="414">
        <f t="shared" si="75"/>
        <v>368</v>
      </c>
      <c r="EH138" s="414">
        <f t="shared" si="75"/>
        <v>385</v>
      </c>
      <c r="EI138" s="414">
        <f t="shared" si="75"/>
        <v>394</v>
      </c>
      <c r="EJ138" s="414">
        <f t="shared" si="75"/>
        <v>408</v>
      </c>
      <c r="EK138" s="414">
        <f t="shared" si="75"/>
        <v>411</v>
      </c>
      <c r="EL138" s="414">
        <f t="shared" si="75"/>
        <v>419</v>
      </c>
      <c r="EM138" s="414">
        <f t="shared" si="75"/>
        <v>426</v>
      </c>
      <c r="EN138" s="414">
        <f t="shared" si="75"/>
        <v>455</v>
      </c>
      <c r="EO138" s="414">
        <f t="shared" si="75"/>
        <v>476</v>
      </c>
      <c r="EP138" s="414">
        <f t="shared" si="75"/>
        <v>485</v>
      </c>
      <c r="EQ138" s="414">
        <f t="shared" si="75"/>
        <v>481</v>
      </c>
      <c r="ER138" s="414">
        <f t="shared" si="75"/>
        <v>512</v>
      </c>
      <c r="ES138" s="414">
        <f t="shared" si="75"/>
        <v>519</v>
      </c>
      <c r="ET138" s="414">
        <f t="shared" si="75"/>
        <v>524</v>
      </c>
      <c r="EU138" s="414">
        <f t="shared" si="75"/>
        <v>531</v>
      </c>
      <c r="EV138" s="414">
        <f t="shared" si="75"/>
        <v>546</v>
      </c>
      <c r="EW138" s="414">
        <f t="shared" si="75"/>
        <v>560</v>
      </c>
      <c r="EX138" s="414">
        <f t="shared" si="75"/>
        <v>566</v>
      </c>
      <c r="EY138" s="414">
        <f t="shared" si="75"/>
        <v>601</v>
      </c>
      <c r="EZ138" s="414">
        <f t="shared" si="75"/>
        <v>619</v>
      </c>
      <c r="FA138" s="414">
        <f t="shared" si="75"/>
        <v>653</v>
      </c>
      <c r="FB138" s="414">
        <f t="shared" si="75"/>
        <v>661</v>
      </c>
      <c r="FC138" s="414">
        <f t="shared" si="75"/>
        <v>695</v>
      </c>
      <c r="FD138" s="414">
        <f t="shared" si="75"/>
        <v>707</v>
      </c>
      <c r="FE138" s="414">
        <f t="shared" si="75"/>
        <v>721</v>
      </c>
      <c r="FF138" s="414">
        <f t="shared" si="75"/>
        <v>725</v>
      </c>
      <c r="FG138" s="414">
        <f t="shared" si="75"/>
        <v>734</v>
      </c>
      <c r="FH138" s="414">
        <f t="shared" si="75"/>
        <v>751</v>
      </c>
      <c r="FI138" s="414">
        <f t="shared" si="75"/>
        <v>760</v>
      </c>
      <c r="FJ138" s="414">
        <f t="shared" si="75"/>
        <v>817</v>
      </c>
      <c r="FK138" s="414">
        <f t="shared" si="75"/>
        <v>828</v>
      </c>
      <c r="FL138" s="414">
        <f t="shared" si="75"/>
        <v>825</v>
      </c>
      <c r="FM138" s="414">
        <f t="shared" si="75"/>
        <v>827</v>
      </c>
      <c r="FN138" s="414">
        <f t="shared" si="75"/>
        <v>796</v>
      </c>
      <c r="FO138" s="414">
        <f t="shared" si="75"/>
        <v>816</v>
      </c>
      <c r="FP138" s="414">
        <f t="shared" si="75"/>
        <v>835</v>
      </c>
      <c r="FQ138" s="414">
        <f t="shared" si="75"/>
        <v>853</v>
      </c>
      <c r="FR138" s="414">
        <f t="shared" si="75"/>
        <v>859</v>
      </c>
      <c r="FS138" s="414">
        <f t="shared" si="75"/>
        <v>868</v>
      </c>
      <c r="FT138" s="414">
        <f t="shared" si="75"/>
        <v>887</v>
      </c>
      <c r="FU138" s="414">
        <f t="shared" si="75"/>
        <v>886</v>
      </c>
      <c r="FV138" s="414">
        <f t="shared" si="75"/>
        <v>881</v>
      </c>
      <c r="FW138" s="414">
        <f t="shared" si="75"/>
        <v>891</v>
      </c>
      <c r="FX138" s="414">
        <f t="shared" si="75"/>
        <v>921</v>
      </c>
      <c r="FY138" s="414">
        <f t="shared" si="75"/>
        <v>931</v>
      </c>
      <c r="FZ138" s="414">
        <f t="shared" si="75"/>
        <v>928</v>
      </c>
      <c r="GA138" s="414">
        <f t="shared" si="75"/>
        <v>944</v>
      </c>
      <c r="GB138" s="414">
        <f t="shared" si="75"/>
        <v>936</v>
      </c>
      <c r="GC138" s="414">
        <f t="shared" si="75"/>
        <v>884</v>
      </c>
      <c r="GD138" s="414">
        <f t="shared" si="75"/>
        <v>795</v>
      </c>
      <c r="GE138" s="414">
        <f t="shared" si="75"/>
        <v>818</v>
      </c>
      <c r="GF138" s="414">
        <f t="shared" si="75"/>
        <v>815</v>
      </c>
      <c r="GG138" s="414">
        <f t="shared" si="75"/>
        <v>691</v>
      </c>
      <c r="GH138" s="414">
        <f t="shared" si="75"/>
        <v>684</v>
      </c>
      <c r="GI138" s="414">
        <f t="shared" si="75"/>
        <v>613</v>
      </c>
      <c r="GJ138" s="414">
        <f t="shared" si="75"/>
        <v>632</v>
      </c>
      <c r="GK138" s="414">
        <f t="shared" si="75"/>
        <v>641</v>
      </c>
      <c r="GL138" s="414">
        <f t="shared" si="75"/>
        <v>637</v>
      </c>
      <c r="GM138" s="414">
        <f t="shared" si="75"/>
        <v>634</v>
      </c>
      <c r="GN138" s="414">
        <f t="shared" si="75"/>
        <v>622</v>
      </c>
      <c r="GO138" s="414">
        <f t="shared" si="75"/>
        <v>660</v>
      </c>
      <c r="GP138" s="414">
        <f t="shared" si="75"/>
        <v>691</v>
      </c>
      <c r="GQ138" s="414">
        <f t="shared" si="75"/>
        <v>704</v>
      </c>
      <c r="GR138" s="414">
        <f t="shared" si="75"/>
        <v>730</v>
      </c>
      <c r="GS138" s="414">
        <f t="shared" si="75"/>
        <v>813</v>
      </c>
      <c r="GT138" s="414">
        <f t="shared" si="75"/>
        <v>858</v>
      </c>
      <c r="GU138" s="414">
        <f t="shared" si="75"/>
        <v>791</v>
      </c>
      <c r="GV138" s="414">
        <f t="shared" si="75"/>
        <v>838</v>
      </c>
      <c r="GW138" s="414">
        <f t="shared" si="75"/>
        <v>735</v>
      </c>
      <c r="GX138" s="414">
        <f t="shared" si="75"/>
        <v>759</v>
      </c>
      <c r="GY138" s="414">
        <f t="shared" si="75"/>
        <v>798</v>
      </c>
      <c r="GZ138" s="414">
        <f t="shared" si="75"/>
        <v>844</v>
      </c>
      <c r="HA138" s="414">
        <f t="shared" si="75"/>
        <v>885</v>
      </c>
      <c r="HB138" s="414">
        <f t="shared" si="75"/>
        <v>836</v>
      </c>
      <c r="HC138" s="414">
        <f t="shared" si="75"/>
        <v>825</v>
      </c>
      <c r="HD138" s="414">
        <f t="shared" si="75"/>
        <v>866</v>
      </c>
      <c r="HE138" s="414">
        <f t="shared" si="75"/>
        <v>936</v>
      </c>
      <c r="HF138" s="414">
        <f t="shared" si="75"/>
        <v>1008</v>
      </c>
      <c r="HG138" s="414">
        <f t="shared" si="75"/>
        <v>1069</v>
      </c>
      <c r="HH138" s="414">
        <f t="shared" si="75"/>
        <v>1131</v>
      </c>
      <c r="HI138" s="414">
        <f t="shared" si="75"/>
        <v>1163</v>
      </c>
      <c r="HJ138" s="414">
        <f t="shared" si="75"/>
        <v>1254</v>
      </c>
      <c r="HK138" s="414">
        <f t="shared" si="75"/>
        <v>1399</v>
      </c>
      <c r="HL138" s="414">
        <f t="shared" si="75"/>
        <v>1650</v>
      </c>
      <c r="HM138" s="414">
        <f t="shared" si="75"/>
        <v>1815</v>
      </c>
      <c r="HN138" s="414">
        <f t="shared" si="75"/>
        <v>2056</v>
      </c>
      <c r="HO138" s="414">
        <f t="shared" si="75"/>
        <v>2242</v>
      </c>
      <c r="HP138" s="414">
        <f t="shared" si="75"/>
        <v>2328</v>
      </c>
      <c r="HQ138" s="414">
        <f t="shared" si="75"/>
        <v>2667</v>
      </c>
      <c r="HR138" s="414">
        <f t="shared" si="75"/>
        <v>2982</v>
      </c>
      <c r="HS138" s="412"/>
      <c r="HT138" s="412"/>
      <c r="HU138" s="412"/>
      <c r="HV138" s="412"/>
      <c r="HW138" s="412"/>
      <c r="HX138" s="412"/>
      <c r="HY138" s="412"/>
      <c r="HZ138" s="412"/>
      <c r="IA138" s="412"/>
      <c r="IB138" s="412"/>
      <c r="IC138" s="412"/>
    </row>
    <row r="139">
      <c r="A139" s="513" t="s">
        <v>88</v>
      </c>
      <c r="B139" s="413">
        <f t="shared" si="63"/>
        <v>0</v>
      </c>
      <c r="C139" s="414">
        <f t="shared" ref="C139:O139" si="76">(B139+C16)-C59</f>
        <v>0</v>
      </c>
      <c r="D139" s="414">
        <f t="shared" si="76"/>
        <v>0</v>
      </c>
      <c r="E139" s="414">
        <f t="shared" si="76"/>
        <v>0</v>
      </c>
      <c r="F139" s="414">
        <f t="shared" si="76"/>
        <v>0</v>
      </c>
      <c r="G139" s="414">
        <f t="shared" si="76"/>
        <v>0</v>
      </c>
      <c r="H139" s="414">
        <f t="shared" si="76"/>
        <v>0</v>
      </c>
      <c r="I139" s="514">
        <f t="shared" si="76"/>
        <v>1</v>
      </c>
      <c r="J139" s="414">
        <f t="shared" si="76"/>
        <v>3</v>
      </c>
      <c r="K139" s="414">
        <f t="shared" si="76"/>
        <v>6</v>
      </c>
      <c r="L139" s="414">
        <f t="shared" si="76"/>
        <v>7</v>
      </c>
      <c r="M139" s="414">
        <f t="shared" si="76"/>
        <v>8</v>
      </c>
      <c r="N139" s="414">
        <f t="shared" si="76"/>
        <v>10</v>
      </c>
      <c r="O139" s="414">
        <f t="shared" si="76"/>
        <v>10</v>
      </c>
      <c r="P139" s="414">
        <f t="shared" ref="P139:HR139" si="77">(O139+P16)-(P59+P99)</f>
        <v>13</v>
      </c>
      <c r="Q139" s="414">
        <f t="shared" si="77"/>
        <v>16</v>
      </c>
      <c r="R139" s="414">
        <f t="shared" si="77"/>
        <v>18</v>
      </c>
      <c r="S139" s="414">
        <f t="shared" si="77"/>
        <v>24</v>
      </c>
      <c r="T139" s="414">
        <f t="shared" si="77"/>
        <v>28</v>
      </c>
      <c r="U139" s="414">
        <f t="shared" si="77"/>
        <v>29</v>
      </c>
      <c r="V139" s="414">
        <f t="shared" si="77"/>
        <v>36</v>
      </c>
      <c r="W139" s="414">
        <f t="shared" si="77"/>
        <v>42</v>
      </c>
      <c r="X139" s="414">
        <f t="shared" si="77"/>
        <v>52</v>
      </c>
      <c r="Y139" s="414">
        <f t="shared" si="77"/>
        <v>60</v>
      </c>
      <c r="Z139" s="414">
        <f t="shared" si="77"/>
        <v>70</v>
      </c>
      <c r="AA139" s="414">
        <f t="shared" si="77"/>
        <v>75</v>
      </c>
      <c r="AB139" s="414">
        <f t="shared" si="77"/>
        <v>77</v>
      </c>
      <c r="AC139" s="414">
        <f t="shared" si="77"/>
        <v>92</v>
      </c>
      <c r="AD139" s="414">
        <f t="shared" si="77"/>
        <v>101</v>
      </c>
      <c r="AE139" s="414">
        <f t="shared" si="77"/>
        <v>107</v>
      </c>
      <c r="AF139" s="414">
        <f t="shared" si="77"/>
        <v>121</v>
      </c>
      <c r="AG139" s="414">
        <f t="shared" si="77"/>
        <v>132</v>
      </c>
      <c r="AH139" s="414">
        <f t="shared" si="77"/>
        <v>135</v>
      </c>
      <c r="AI139" s="414">
        <f t="shared" si="77"/>
        <v>141</v>
      </c>
      <c r="AJ139" s="414">
        <f t="shared" si="77"/>
        <v>151</v>
      </c>
      <c r="AK139" s="414">
        <f t="shared" si="77"/>
        <v>161</v>
      </c>
      <c r="AL139" s="414">
        <f t="shared" si="77"/>
        <v>174</v>
      </c>
      <c r="AM139" s="414">
        <f t="shared" si="77"/>
        <v>186</v>
      </c>
      <c r="AN139" s="414">
        <f t="shared" si="77"/>
        <v>195</v>
      </c>
      <c r="AO139" s="414">
        <f t="shared" si="77"/>
        <v>192</v>
      </c>
      <c r="AP139" s="414">
        <f t="shared" si="77"/>
        <v>182</v>
      </c>
      <c r="AQ139" s="414">
        <f t="shared" si="77"/>
        <v>181</v>
      </c>
      <c r="AR139" s="414">
        <f t="shared" si="77"/>
        <v>180</v>
      </c>
      <c r="AS139" s="414">
        <f t="shared" si="77"/>
        <v>182</v>
      </c>
      <c r="AT139" s="414">
        <f t="shared" si="77"/>
        <v>173</v>
      </c>
      <c r="AU139" s="414">
        <f t="shared" si="77"/>
        <v>178</v>
      </c>
      <c r="AV139" s="414">
        <f t="shared" si="77"/>
        <v>166</v>
      </c>
      <c r="AW139" s="414">
        <f t="shared" si="77"/>
        <v>160</v>
      </c>
      <c r="AX139" s="414">
        <f t="shared" si="77"/>
        <v>150</v>
      </c>
      <c r="AY139" s="414">
        <f t="shared" si="77"/>
        <v>132</v>
      </c>
      <c r="AZ139" s="414">
        <f t="shared" si="77"/>
        <v>113</v>
      </c>
      <c r="BA139" s="414">
        <f t="shared" si="77"/>
        <v>112</v>
      </c>
      <c r="BB139" s="414">
        <f t="shared" si="77"/>
        <v>134</v>
      </c>
      <c r="BC139" s="414">
        <f t="shared" si="77"/>
        <v>124</v>
      </c>
      <c r="BD139" s="414">
        <f t="shared" si="77"/>
        <v>118</v>
      </c>
      <c r="BE139" s="414">
        <f t="shared" si="77"/>
        <v>114</v>
      </c>
      <c r="BF139" s="414">
        <f t="shared" si="77"/>
        <v>106</v>
      </c>
      <c r="BG139" s="414">
        <f t="shared" si="77"/>
        <v>101</v>
      </c>
      <c r="BH139" s="414">
        <f t="shared" si="77"/>
        <v>107</v>
      </c>
      <c r="BI139" s="414">
        <f t="shared" si="77"/>
        <v>111</v>
      </c>
      <c r="BJ139" s="414">
        <f t="shared" si="77"/>
        <v>104</v>
      </c>
      <c r="BK139" s="414">
        <f t="shared" si="77"/>
        <v>113</v>
      </c>
      <c r="BL139" s="414">
        <f t="shared" si="77"/>
        <v>116</v>
      </c>
      <c r="BM139" s="414">
        <f t="shared" si="77"/>
        <v>100</v>
      </c>
      <c r="BN139" s="414">
        <f t="shared" si="77"/>
        <v>98</v>
      </c>
      <c r="BO139" s="414">
        <f t="shared" si="77"/>
        <v>96</v>
      </c>
      <c r="BP139" s="414">
        <f t="shared" si="77"/>
        <v>94</v>
      </c>
      <c r="BQ139" s="414">
        <f t="shared" si="77"/>
        <v>91</v>
      </c>
      <c r="BR139" s="414">
        <f t="shared" si="77"/>
        <v>84</v>
      </c>
      <c r="BS139" s="414">
        <f t="shared" si="77"/>
        <v>78</v>
      </c>
      <c r="BT139" s="414">
        <f t="shared" si="77"/>
        <v>76</v>
      </c>
      <c r="BU139" s="414">
        <f t="shared" si="77"/>
        <v>70</v>
      </c>
      <c r="BV139" s="414">
        <f t="shared" si="77"/>
        <v>64</v>
      </c>
      <c r="BW139" s="414">
        <f t="shared" si="77"/>
        <v>57</v>
      </c>
      <c r="BX139" s="414">
        <f t="shared" si="77"/>
        <v>51</v>
      </c>
      <c r="BY139" s="414">
        <f t="shared" si="77"/>
        <v>39</v>
      </c>
      <c r="BZ139" s="414">
        <f t="shared" si="77"/>
        <v>30</v>
      </c>
      <c r="CA139" s="414">
        <f t="shared" si="77"/>
        <v>27</v>
      </c>
      <c r="CB139" s="414">
        <f t="shared" si="77"/>
        <v>25</v>
      </c>
      <c r="CC139" s="414">
        <f t="shared" si="77"/>
        <v>24</v>
      </c>
      <c r="CD139" s="414">
        <f t="shared" si="77"/>
        <v>23</v>
      </c>
      <c r="CE139" s="414">
        <f t="shared" si="77"/>
        <v>25</v>
      </c>
      <c r="CF139" s="414">
        <f t="shared" si="77"/>
        <v>24</v>
      </c>
      <c r="CG139" s="414">
        <f t="shared" si="77"/>
        <v>22</v>
      </c>
      <c r="CH139" s="414">
        <f t="shared" si="77"/>
        <v>18</v>
      </c>
      <c r="CI139" s="414">
        <f t="shared" si="77"/>
        <v>19</v>
      </c>
      <c r="CJ139" s="414">
        <f t="shared" si="77"/>
        <v>20</v>
      </c>
      <c r="CK139" s="414">
        <f t="shared" si="77"/>
        <v>17</v>
      </c>
      <c r="CL139" s="414">
        <f t="shared" si="77"/>
        <v>22</v>
      </c>
      <c r="CM139" s="414">
        <f t="shared" si="77"/>
        <v>21</v>
      </c>
      <c r="CN139" s="414">
        <f t="shared" si="77"/>
        <v>20</v>
      </c>
      <c r="CO139" s="414">
        <f t="shared" si="77"/>
        <v>19</v>
      </c>
      <c r="CP139" s="414">
        <f t="shared" si="77"/>
        <v>19</v>
      </c>
      <c r="CQ139" s="414">
        <f t="shared" si="77"/>
        <v>19</v>
      </c>
      <c r="CR139" s="414">
        <f t="shared" si="77"/>
        <v>18</v>
      </c>
      <c r="CS139" s="414">
        <f t="shared" si="77"/>
        <v>19</v>
      </c>
      <c r="CT139" s="414">
        <f t="shared" si="77"/>
        <v>22</v>
      </c>
      <c r="CU139" s="414">
        <f t="shared" si="77"/>
        <v>31</v>
      </c>
      <c r="CV139" s="414">
        <f t="shared" si="77"/>
        <v>36</v>
      </c>
      <c r="CW139" s="414">
        <f t="shared" si="77"/>
        <v>38</v>
      </c>
      <c r="CX139" s="414">
        <f t="shared" si="77"/>
        <v>45</v>
      </c>
      <c r="CY139" s="414">
        <f t="shared" si="77"/>
        <v>59</v>
      </c>
      <c r="CZ139" s="414">
        <f t="shared" si="77"/>
        <v>76</v>
      </c>
      <c r="DA139" s="414">
        <f t="shared" si="77"/>
        <v>90</v>
      </c>
      <c r="DB139" s="414">
        <f t="shared" si="77"/>
        <v>101</v>
      </c>
      <c r="DC139" s="414">
        <f t="shared" si="77"/>
        <v>120</v>
      </c>
      <c r="DD139" s="414">
        <f t="shared" si="77"/>
        <v>130</v>
      </c>
      <c r="DE139" s="414">
        <f t="shared" si="77"/>
        <v>140</v>
      </c>
      <c r="DF139" s="414">
        <f t="shared" si="77"/>
        <v>146</v>
      </c>
      <c r="DG139" s="414">
        <f t="shared" si="77"/>
        <v>154</v>
      </c>
      <c r="DH139" s="414">
        <f t="shared" si="77"/>
        <v>161</v>
      </c>
      <c r="DI139" s="414">
        <f t="shared" si="77"/>
        <v>168</v>
      </c>
      <c r="DJ139" s="414">
        <f t="shared" si="77"/>
        <v>176</v>
      </c>
      <c r="DK139" s="414">
        <f t="shared" si="77"/>
        <v>188</v>
      </c>
      <c r="DL139" s="414">
        <f t="shared" si="77"/>
        <v>196</v>
      </c>
      <c r="DM139" s="414">
        <f t="shared" si="77"/>
        <v>209</v>
      </c>
      <c r="DN139" s="414">
        <f t="shared" si="77"/>
        <v>222</v>
      </c>
      <c r="DO139" s="414">
        <f t="shared" si="77"/>
        <v>230</v>
      </c>
      <c r="DP139" s="414">
        <f t="shared" si="77"/>
        <v>222</v>
      </c>
      <c r="DQ139" s="414">
        <f t="shared" si="77"/>
        <v>238</v>
      </c>
      <c r="DR139" s="414">
        <f t="shared" si="77"/>
        <v>239</v>
      </c>
      <c r="DS139" s="414">
        <f t="shared" si="77"/>
        <v>241</v>
      </c>
      <c r="DT139" s="414">
        <f t="shared" si="77"/>
        <v>272</v>
      </c>
      <c r="DU139" s="414">
        <f t="shared" si="77"/>
        <v>297</v>
      </c>
      <c r="DV139" s="414">
        <f t="shared" si="77"/>
        <v>303</v>
      </c>
      <c r="DW139" s="414">
        <f t="shared" si="77"/>
        <v>306</v>
      </c>
      <c r="DX139" s="414">
        <f t="shared" si="77"/>
        <v>324</v>
      </c>
      <c r="DY139" s="414">
        <f t="shared" si="77"/>
        <v>328</v>
      </c>
      <c r="DZ139" s="414">
        <f t="shared" si="77"/>
        <v>338</v>
      </c>
      <c r="EA139" s="414">
        <f t="shared" si="77"/>
        <v>336</v>
      </c>
      <c r="EB139" s="414">
        <f t="shared" si="77"/>
        <v>374</v>
      </c>
      <c r="EC139" s="414">
        <f t="shared" si="77"/>
        <v>424</v>
      </c>
      <c r="ED139" s="414">
        <f t="shared" si="77"/>
        <v>421</v>
      </c>
      <c r="EE139" s="414">
        <f t="shared" si="77"/>
        <v>424</v>
      </c>
      <c r="EF139" s="414">
        <f t="shared" si="77"/>
        <v>446</v>
      </c>
      <c r="EG139" s="414">
        <f t="shared" si="77"/>
        <v>444</v>
      </c>
      <c r="EH139" s="414">
        <f t="shared" si="77"/>
        <v>458</v>
      </c>
      <c r="EI139" s="414">
        <f t="shared" si="77"/>
        <v>454</v>
      </c>
      <c r="EJ139" s="414">
        <f t="shared" si="77"/>
        <v>455</v>
      </c>
      <c r="EK139" s="414">
        <f t="shared" si="77"/>
        <v>444</v>
      </c>
      <c r="EL139" s="414">
        <f t="shared" si="77"/>
        <v>440</v>
      </c>
      <c r="EM139" s="414">
        <f t="shared" si="77"/>
        <v>439</v>
      </c>
      <c r="EN139" s="414">
        <f t="shared" si="77"/>
        <v>420</v>
      </c>
      <c r="EO139" s="414">
        <f t="shared" si="77"/>
        <v>427</v>
      </c>
      <c r="EP139" s="414">
        <f t="shared" si="77"/>
        <v>414</v>
      </c>
      <c r="EQ139" s="414">
        <f t="shared" si="77"/>
        <v>401</v>
      </c>
      <c r="ER139" s="414">
        <f t="shared" si="77"/>
        <v>401</v>
      </c>
      <c r="ES139" s="414">
        <f t="shared" si="77"/>
        <v>408</v>
      </c>
      <c r="ET139" s="414">
        <f t="shared" si="77"/>
        <v>443</v>
      </c>
      <c r="EU139" s="414">
        <f t="shared" si="77"/>
        <v>456</v>
      </c>
      <c r="EV139" s="414">
        <f t="shared" si="77"/>
        <v>471</v>
      </c>
      <c r="EW139" s="414">
        <f t="shared" si="77"/>
        <v>488</v>
      </c>
      <c r="EX139" s="414">
        <f t="shared" si="77"/>
        <v>527</v>
      </c>
      <c r="EY139" s="414">
        <f t="shared" si="77"/>
        <v>555</v>
      </c>
      <c r="EZ139" s="414">
        <f t="shared" si="77"/>
        <v>580</v>
      </c>
      <c r="FA139" s="414">
        <f t="shared" si="77"/>
        <v>606</v>
      </c>
      <c r="FB139" s="414">
        <f t="shared" si="77"/>
        <v>622</v>
      </c>
      <c r="FC139" s="414">
        <f t="shared" si="77"/>
        <v>649</v>
      </c>
      <c r="FD139" s="414">
        <f t="shared" si="77"/>
        <v>673</v>
      </c>
      <c r="FE139" s="414">
        <f t="shared" si="77"/>
        <v>684</v>
      </c>
      <c r="FF139" s="414">
        <f t="shared" si="77"/>
        <v>665</v>
      </c>
      <c r="FG139" s="414">
        <f t="shared" si="77"/>
        <v>664</v>
      </c>
      <c r="FH139" s="414">
        <f t="shared" si="77"/>
        <v>684</v>
      </c>
      <c r="FI139" s="414">
        <f t="shared" si="77"/>
        <v>693</v>
      </c>
      <c r="FJ139" s="414">
        <f t="shared" si="77"/>
        <v>673</v>
      </c>
      <c r="FK139" s="414">
        <f t="shared" si="77"/>
        <v>668</v>
      </c>
      <c r="FL139" s="414">
        <f t="shared" si="77"/>
        <v>691</v>
      </c>
      <c r="FM139" s="414">
        <f t="shared" si="77"/>
        <v>714</v>
      </c>
      <c r="FN139" s="414">
        <f t="shared" si="77"/>
        <v>733</v>
      </c>
      <c r="FO139" s="414">
        <f t="shared" si="77"/>
        <v>745</v>
      </c>
      <c r="FP139" s="414">
        <f t="shared" si="77"/>
        <v>761</v>
      </c>
      <c r="FQ139" s="414">
        <f t="shared" si="77"/>
        <v>765</v>
      </c>
      <c r="FR139" s="414">
        <f t="shared" si="77"/>
        <v>799</v>
      </c>
      <c r="FS139" s="414">
        <f t="shared" si="77"/>
        <v>812</v>
      </c>
      <c r="FT139" s="414">
        <f t="shared" si="77"/>
        <v>850</v>
      </c>
      <c r="FU139" s="414">
        <f t="shared" si="77"/>
        <v>887</v>
      </c>
      <c r="FV139" s="414">
        <f t="shared" si="77"/>
        <v>899</v>
      </c>
      <c r="FW139" s="414">
        <f t="shared" si="77"/>
        <v>947</v>
      </c>
      <c r="FX139" s="414">
        <f t="shared" si="77"/>
        <v>964</v>
      </c>
      <c r="FY139" s="414">
        <f t="shared" si="77"/>
        <v>974</v>
      </c>
      <c r="FZ139" s="414">
        <f t="shared" si="77"/>
        <v>973</v>
      </c>
      <c r="GA139" s="414">
        <f t="shared" si="77"/>
        <v>953</v>
      </c>
      <c r="GB139" s="414">
        <f t="shared" si="77"/>
        <v>975</v>
      </c>
      <c r="GC139" s="414">
        <f t="shared" si="77"/>
        <v>966</v>
      </c>
      <c r="GD139" s="414">
        <f t="shared" si="77"/>
        <v>955</v>
      </c>
      <c r="GE139" s="414">
        <f t="shared" si="77"/>
        <v>811</v>
      </c>
      <c r="GF139" s="414">
        <f t="shared" si="77"/>
        <v>747</v>
      </c>
      <c r="GG139" s="414">
        <f t="shared" si="77"/>
        <v>718</v>
      </c>
      <c r="GH139" s="414">
        <f t="shared" si="77"/>
        <v>673</v>
      </c>
      <c r="GI139" s="414">
        <f t="shared" si="77"/>
        <v>607</v>
      </c>
      <c r="GJ139" s="414">
        <f t="shared" si="77"/>
        <v>584</v>
      </c>
      <c r="GK139" s="414">
        <f t="shared" si="77"/>
        <v>613</v>
      </c>
      <c r="GL139" s="414">
        <f t="shared" si="77"/>
        <v>610</v>
      </c>
      <c r="GM139" s="414">
        <f t="shared" si="77"/>
        <v>581</v>
      </c>
      <c r="GN139" s="414">
        <f t="shared" si="77"/>
        <v>581</v>
      </c>
      <c r="GO139" s="414">
        <f t="shared" si="77"/>
        <v>547</v>
      </c>
      <c r="GP139" s="414">
        <f t="shared" si="77"/>
        <v>534</v>
      </c>
      <c r="GQ139" s="414">
        <f t="shared" si="77"/>
        <v>525</v>
      </c>
      <c r="GR139" s="414">
        <f t="shared" si="77"/>
        <v>538</v>
      </c>
      <c r="GS139" s="414">
        <f t="shared" si="77"/>
        <v>565</v>
      </c>
      <c r="GT139" s="414">
        <f t="shared" si="77"/>
        <v>603</v>
      </c>
      <c r="GU139" s="414">
        <f t="shared" si="77"/>
        <v>634</v>
      </c>
      <c r="GV139" s="414">
        <f t="shared" si="77"/>
        <v>640</v>
      </c>
      <c r="GW139" s="414">
        <f t="shared" si="77"/>
        <v>631</v>
      </c>
      <c r="GX139" s="414">
        <f t="shared" si="77"/>
        <v>663</v>
      </c>
      <c r="GY139" s="414">
        <f t="shared" si="77"/>
        <v>683</v>
      </c>
      <c r="GZ139" s="414">
        <f t="shared" si="77"/>
        <v>733</v>
      </c>
      <c r="HA139" s="414">
        <f t="shared" si="77"/>
        <v>749</v>
      </c>
      <c r="HB139" s="414">
        <f t="shared" si="77"/>
        <v>791</v>
      </c>
      <c r="HC139" s="414">
        <f t="shared" si="77"/>
        <v>845</v>
      </c>
      <c r="HD139" s="414">
        <f t="shared" si="77"/>
        <v>884</v>
      </c>
      <c r="HE139" s="414">
        <f t="shared" si="77"/>
        <v>944</v>
      </c>
      <c r="HF139" s="414">
        <f t="shared" si="77"/>
        <v>1132</v>
      </c>
      <c r="HG139" s="414">
        <f t="shared" si="77"/>
        <v>1249</v>
      </c>
      <c r="HH139" s="414">
        <f t="shared" si="77"/>
        <v>1326</v>
      </c>
      <c r="HI139" s="414">
        <f t="shared" si="77"/>
        <v>1451</v>
      </c>
      <c r="HJ139" s="414">
        <f t="shared" si="77"/>
        <v>1527</v>
      </c>
      <c r="HK139" s="414">
        <f t="shared" si="77"/>
        <v>1595</v>
      </c>
      <c r="HL139" s="414">
        <f t="shared" si="77"/>
        <v>1787</v>
      </c>
      <c r="HM139" s="414">
        <f t="shared" si="77"/>
        <v>2105</v>
      </c>
      <c r="HN139" s="414">
        <f t="shared" si="77"/>
        <v>2383</v>
      </c>
      <c r="HO139" s="414">
        <f t="shared" si="77"/>
        <v>2600</v>
      </c>
      <c r="HP139" s="414">
        <f t="shared" si="77"/>
        <v>2891</v>
      </c>
      <c r="HQ139" s="414">
        <f t="shared" si="77"/>
        <v>3193</v>
      </c>
      <c r="HR139" s="414">
        <f t="shared" si="77"/>
        <v>3498</v>
      </c>
      <c r="HS139" s="412"/>
      <c r="HT139" s="412"/>
      <c r="HU139" s="412"/>
      <c r="HV139" s="412"/>
      <c r="HW139" s="412"/>
      <c r="HX139" s="412"/>
      <c r="HY139" s="412"/>
      <c r="HZ139" s="412"/>
      <c r="IA139" s="412"/>
      <c r="IB139" s="412"/>
      <c r="IC139" s="412"/>
    </row>
    <row r="140">
      <c r="A140" s="513" t="s">
        <v>89</v>
      </c>
      <c r="B140" s="413">
        <f t="shared" si="63"/>
        <v>0</v>
      </c>
      <c r="C140" s="414">
        <f t="shared" ref="C140:O140" si="78">(B140+C17)-C60</f>
        <v>0</v>
      </c>
      <c r="D140" s="414">
        <f t="shared" si="78"/>
        <v>0</v>
      </c>
      <c r="E140" s="414">
        <f t="shared" si="78"/>
        <v>0</v>
      </c>
      <c r="F140" s="414">
        <f t="shared" si="78"/>
        <v>0</v>
      </c>
      <c r="G140" s="414">
        <f t="shared" si="78"/>
        <v>0</v>
      </c>
      <c r="H140" s="414">
        <f t="shared" si="78"/>
        <v>0</v>
      </c>
      <c r="I140" s="414">
        <f t="shared" si="78"/>
        <v>0</v>
      </c>
      <c r="J140" s="414">
        <f t="shared" si="78"/>
        <v>0</v>
      </c>
      <c r="K140" s="414">
        <f t="shared" si="78"/>
        <v>0</v>
      </c>
      <c r="L140" s="414">
        <f t="shared" si="78"/>
        <v>0</v>
      </c>
      <c r="M140" s="414">
        <f t="shared" si="78"/>
        <v>0</v>
      </c>
      <c r="N140" s="414">
        <f t="shared" si="78"/>
        <v>0</v>
      </c>
      <c r="O140" s="514">
        <f t="shared" si="78"/>
        <v>8</v>
      </c>
      <c r="P140" s="414">
        <f t="shared" ref="P140:HR140" si="79">(O140+P17)-(P60+P100)</f>
        <v>8</v>
      </c>
      <c r="Q140" s="414">
        <f t="shared" si="79"/>
        <v>11</v>
      </c>
      <c r="R140" s="414">
        <f t="shared" si="79"/>
        <v>14</v>
      </c>
      <c r="S140" s="414">
        <f t="shared" si="79"/>
        <v>18</v>
      </c>
      <c r="T140" s="414">
        <f t="shared" si="79"/>
        <v>18</v>
      </c>
      <c r="U140" s="414">
        <f t="shared" si="79"/>
        <v>21</v>
      </c>
      <c r="V140" s="414">
        <f t="shared" si="79"/>
        <v>22</v>
      </c>
      <c r="W140" s="414">
        <f t="shared" si="79"/>
        <v>27</v>
      </c>
      <c r="X140" s="414">
        <f t="shared" si="79"/>
        <v>31</v>
      </c>
      <c r="Y140" s="414">
        <f t="shared" si="79"/>
        <v>33</v>
      </c>
      <c r="Z140" s="414">
        <f t="shared" si="79"/>
        <v>37</v>
      </c>
      <c r="AA140" s="414">
        <f t="shared" si="79"/>
        <v>47</v>
      </c>
      <c r="AB140" s="414">
        <f t="shared" si="79"/>
        <v>72</v>
      </c>
      <c r="AC140" s="414">
        <f t="shared" si="79"/>
        <v>76</v>
      </c>
      <c r="AD140" s="414">
        <f t="shared" si="79"/>
        <v>84</v>
      </c>
      <c r="AE140" s="414">
        <f t="shared" si="79"/>
        <v>157</v>
      </c>
      <c r="AF140" s="414">
        <f t="shared" si="79"/>
        <v>198</v>
      </c>
      <c r="AG140" s="414">
        <f t="shared" si="79"/>
        <v>223</v>
      </c>
      <c r="AH140" s="414">
        <f t="shared" si="79"/>
        <v>240</v>
      </c>
      <c r="AI140" s="414">
        <f t="shared" si="79"/>
        <v>244</v>
      </c>
      <c r="AJ140" s="414">
        <f t="shared" si="79"/>
        <v>263</v>
      </c>
      <c r="AK140" s="414">
        <f t="shared" si="79"/>
        <v>267</v>
      </c>
      <c r="AL140" s="414">
        <f t="shared" si="79"/>
        <v>263</v>
      </c>
      <c r="AM140" s="414">
        <f t="shared" si="79"/>
        <v>271</v>
      </c>
      <c r="AN140" s="414">
        <f t="shared" si="79"/>
        <v>290</v>
      </c>
      <c r="AO140" s="414">
        <f t="shared" si="79"/>
        <v>313</v>
      </c>
      <c r="AP140" s="414">
        <f t="shared" si="79"/>
        <v>322</v>
      </c>
      <c r="AQ140" s="414">
        <f t="shared" si="79"/>
        <v>323</v>
      </c>
      <c r="AR140" s="414">
        <f t="shared" si="79"/>
        <v>326</v>
      </c>
      <c r="AS140" s="414">
        <f t="shared" si="79"/>
        <v>333</v>
      </c>
      <c r="AT140" s="414">
        <f t="shared" si="79"/>
        <v>353</v>
      </c>
      <c r="AU140" s="414">
        <f t="shared" si="79"/>
        <v>343</v>
      </c>
      <c r="AV140" s="414">
        <f t="shared" si="79"/>
        <v>351</v>
      </c>
      <c r="AW140" s="414">
        <f t="shared" si="79"/>
        <v>365</v>
      </c>
      <c r="AX140" s="414">
        <f t="shared" si="79"/>
        <v>344</v>
      </c>
      <c r="AY140" s="414">
        <f t="shared" si="79"/>
        <v>344</v>
      </c>
      <c r="AZ140" s="414">
        <f t="shared" si="79"/>
        <v>336</v>
      </c>
      <c r="BA140" s="414">
        <f t="shared" si="79"/>
        <v>327</v>
      </c>
      <c r="BB140" s="414">
        <f t="shared" si="79"/>
        <v>325</v>
      </c>
      <c r="BC140" s="414">
        <f t="shared" si="79"/>
        <v>327</v>
      </c>
      <c r="BD140" s="414">
        <f t="shared" si="79"/>
        <v>326</v>
      </c>
      <c r="BE140" s="414">
        <f t="shared" si="79"/>
        <v>342</v>
      </c>
      <c r="BF140" s="414">
        <f t="shared" si="79"/>
        <v>342</v>
      </c>
      <c r="BG140" s="414">
        <f t="shared" si="79"/>
        <v>325</v>
      </c>
      <c r="BH140" s="414">
        <f t="shared" si="79"/>
        <v>329</v>
      </c>
      <c r="BI140" s="414">
        <f t="shared" si="79"/>
        <v>328</v>
      </c>
      <c r="BJ140" s="414">
        <f t="shared" si="79"/>
        <v>325</v>
      </c>
      <c r="BK140" s="414">
        <f t="shared" si="79"/>
        <v>318</v>
      </c>
      <c r="BL140" s="414">
        <f t="shared" si="79"/>
        <v>311</v>
      </c>
      <c r="BM140" s="414">
        <f t="shared" si="79"/>
        <v>301</v>
      </c>
      <c r="BN140" s="414">
        <f t="shared" si="79"/>
        <v>296</v>
      </c>
      <c r="BO140" s="414">
        <f t="shared" si="79"/>
        <v>300</v>
      </c>
      <c r="BP140" s="414">
        <f t="shared" si="79"/>
        <v>294</v>
      </c>
      <c r="BQ140" s="414">
        <f t="shared" si="79"/>
        <v>291</v>
      </c>
      <c r="BR140" s="414">
        <f t="shared" si="79"/>
        <v>285</v>
      </c>
      <c r="BS140" s="414">
        <f t="shared" si="79"/>
        <v>279</v>
      </c>
      <c r="BT140" s="414">
        <f t="shared" si="79"/>
        <v>256</v>
      </c>
      <c r="BU140" s="414">
        <f t="shared" si="79"/>
        <v>232</v>
      </c>
      <c r="BV140" s="414">
        <f t="shared" si="79"/>
        <v>230</v>
      </c>
      <c r="BW140" s="414">
        <f t="shared" si="79"/>
        <v>200</v>
      </c>
      <c r="BX140" s="414">
        <f t="shared" si="79"/>
        <v>196</v>
      </c>
      <c r="BY140" s="414">
        <f t="shared" si="79"/>
        <v>186</v>
      </c>
      <c r="BZ140" s="414">
        <f t="shared" si="79"/>
        <v>159</v>
      </c>
      <c r="CA140" s="414">
        <f t="shared" si="79"/>
        <v>152</v>
      </c>
      <c r="CB140" s="414">
        <f t="shared" si="79"/>
        <v>146</v>
      </c>
      <c r="CC140" s="414">
        <f t="shared" si="79"/>
        <v>132</v>
      </c>
      <c r="CD140" s="414">
        <f t="shared" si="79"/>
        <v>116</v>
      </c>
      <c r="CE140" s="414">
        <f t="shared" si="79"/>
        <v>116</v>
      </c>
      <c r="CF140" s="414">
        <f t="shared" si="79"/>
        <v>116</v>
      </c>
      <c r="CG140" s="414">
        <f t="shared" si="79"/>
        <v>103</v>
      </c>
      <c r="CH140" s="414">
        <f t="shared" si="79"/>
        <v>98</v>
      </c>
      <c r="CI140" s="414">
        <f t="shared" si="79"/>
        <v>88</v>
      </c>
      <c r="CJ140" s="414">
        <f t="shared" si="79"/>
        <v>87</v>
      </c>
      <c r="CK140" s="414">
        <f t="shared" si="79"/>
        <v>76</v>
      </c>
      <c r="CL140" s="414">
        <f t="shared" si="79"/>
        <v>73</v>
      </c>
      <c r="CM140" s="414">
        <f t="shared" si="79"/>
        <v>68</v>
      </c>
      <c r="CN140" s="414">
        <f t="shared" si="79"/>
        <v>61</v>
      </c>
      <c r="CO140" s="414">
        <f t="shared" si="79"/>
        <v>60</v>
      </c>
      <c r="CP140" s="414">
        <f t="shared" si="79"/>
        <v>58</v>
      </c>
      <c r="CQ140" s="414">
        <f t="shared" si="79"/>
        <v>58</v>
      </c>
      <c r="CR140" s="414">
        <f t="shared" si="79"/>
        <v>54</v>
      </c>
      <c r="CS140" s="414">
        <f t="shared" si="79"/>
        <v>52</v>
      </c>
      <c r="CT140" s="414">
        <f t="shared" si="79"/>
        <v>42</v>
      </c>
      <c r="CU140" s="414">
        <f t="shared" si="79"/>
        <v>43</v>
      </c>
      <c r="CV140" s="414">
        <f t="shared" si="79"/>
        <v>46</v>
      </c>
      <c r="CW140" s="414">
        <f t="shared" si="79"/>
        <v>48</v>
      </c>
      <c r="CX140" s="414">
        <f t="shared" si="79"/>
        <v>50</v>
      </c>
      <c r="CY140" s="414">
        <f t="shared" si="79"/>
        <v>51</v>
      </c>
      <c r="CZ140" s="414">
        <f t="shared" si="79"/>
        <v>62</v>
      </c>
      <c r="DA140" s="414">
        <f t="shared" si="79"/>
        <v>61</v>
      </c>
      <c r="DB140" s="414">
        <f t="shared" si="79"/>
        <v>59</v>
      </c>
      <c r="DC140" s="414">
        <f t="shared" si="79"/>
        <v>54</v>
      </c>
      <c r="DD140" s="414">
        <f t="shared" si="79"/>
        <v>64</v>
      </c>
      <c r="DE140" s="414">
        <f t="shared" si="79"/>
        <v>63</v>
      </c>
      <c r="DF140" s="414">
        <f t="shared" si="79"/>
        <v>67</v>
      </c>
      <c r="DG140" s="414">
        <f t="shared" si="79"/>
        <v>69</v>
      </c>
      <c r="DH140" s="414">
        <f t="shared" si="79"/>
        <v>69</v>
      </c>
      <c r="DI140" s="414">
        <f t="shared" si="79"/>
        <v>69</v>
      </c>
      <c r="DJ140" s="414">
        <f t="shared" si="79"/>
        <v>67</v>
      </c>
      <c r="DK140" s="414">
        <f t="shared" si="79"/>
        <v>75</v>
      </c>
      <c r="DL140" s="414">
        <f t="shared" si="79"/>
        <v>73</v>
      </c>
      <c r="DM140" s="414">
        <f t="shared" si="79"/>
        <v>78</v>
      </c>
      <c r="DN140" s="414">
        <f t="shared" si="79"/>
        <v>81</v>
      </c>
      <c r="DO140" s="414">
        <f t="shared" si="79"/>
        <v>81</v>
      </c>
      <c r="DP140" s="414">
        <f t="shared" si="79"/>
        <v>83</v>
      </c>
      <c r="DQ140" s="414">
        <f t="shared" si="79"/>
        <v>86</v>
      </c>
      <c r="DR140" s="414">
        <f t="shared" si="79"/>
        <v>87</v>
      </c>
      <c r="DS140" s="414">
        <f t="shared" si="79"/>
        <v>87</v>
      </c>
      <c r="DT140" s="414">
        <f t="shared" si="79"/>
        <v>85</v>
      </c>
      <c r="DU140" s="414">
        <f t="shared" si="79"/>
        <v>87</v>
      </c>
      <c r="DV140" s="414">
        <f t="shared" si="79"/>
        <v>88</v>
      </c>
      <c r="DW140" s="414">
        <f t="shared" si="79"/>
        <v>87</v>
      </c>
      <c r="DX140" s="414">
        <f t="shared" si="79"/>
        <v>88</v>
      </c>
      <c r="DY140" s="414">
        <f t="shared" si="79"/>
        <v>91</v>
      </c>
      <c r="DZ140" s="414">
        <f t="shared" si="79"/>
        <v>88</v>
      </c>
      <c r="EA140" s="414">
        <f t="shared" si="79"/>
        <v>82</v>
      </c>
      <c r="EB140" s="414">
        <f t="shared" si="79"/>
        <v>82</v>
      </c>
      <c r="EC140" s="414">
        <f t="shared" si="79"/>
        <v>82</v>
      </c>
      <c r="ED140" s="414">
        <f t="shared" si="79"/>
        <v>86</v>
      </c>
      <c r="EE140" s="414">
        <f t="shared" si="79"/>
        <v>89</v>
      </c>
      <c r="EF140" s="414">
        <f t="shared" si="79"/>
        <v>89</v>
      </c>
      <c r="EG140" s="414">
        <f t="shared" si="79"/>
        <v>83</v>
      </c>
      <c r="EH140" s="414">
        <f t="shared" si="79"/>
        <v>84</v>
      </c>
      <c r="EI140" s="414">
        <f t="shared" si="79"/>
        <v>87</v>
      </c>
      <c r="EJ140" s="414">
        <f t="shared" si="79"/>
        <v>89</v>
      </c>
      <c r="EK140" s="414">
        <f t="shared" si="79"/>
        <v>83</v>
      </c>
      <c r="EL140" s="414">
        <f t="shared" si="79"/>
        <v>82</v>
      </c>
      <c r="EM140" s="414">
        <f t="shared" si="79"/>
        <v>74</v>
      </c>
      <c r="EN140" s="414">
        <f t="shared" si="79"/>
        <v>79</v>
      </c>
      <c r="EO140" s="414">
        <f t="shared" si="79"/>
        <v>82</v>
      </c>
      <c r="EP140" s="414">
        <f t="shared" si="79"/>
        <v>92</v>
      </c>
      <c r="EQ140" s="414">
        <f t="shared" si="79"/>
        <v>92</v>
      </c>
      <c r="ER140" s="414">
        <f t="shared" si="79"/>
        <v>85</v>
      </c>
      <c r="ES140" s="414">
        <f t="shared" si="79"/>
        <v>91</v>
      </c>
      <c r="ET140" s="414">
        <f t="shared" si="79"/>
        <v>93</v>
      </c>
      <c r="EU140" s="414">
        <f t="shared" si="79"/>
        <v>109</v>
      </c>
      <c r="EV140" s="414">
        <f t="shared" si="79"/>
        <v>118</v>
      </c>
      <c r="EW140" s="414">
        <f t="shared" si="79"/>
        <v>127</v>
      </c>
      <c r="EX140" s="414">
        <f t="shared" si="79"/>
        <v>136</v>
      </c>
      <c r="EY140" s="414">
        <f t="shared" si="79"/>
        <v>135</v>
      </c>
      <c r="EZ140" s="414">
        <f t="shared" si="79"/>
        <v>139</v>
      </c>
      <c r="FA140" s="414">
        <f t="shared" si="79"/>
        <v>145</v>
      </c>
      <c r="FB140" s="414">
        <f t="shared" si="79"/>
        <v>148</v>
      </c>
      <c r="FC140" s="414">
        <f t="shared" si="79"/>
        <v>172</v>
      </c>
      <c r="FD140" s="414">
        <f t="shared" si="79"/>
        <v>175</v>
      </c>
      <c r="FE140" s="414">
        <f t="shared" si="79"/>
        <v>187</v>
      </c>
      <c r="FF140" s="414">
        <f t="shared" si="79"/>
        <v>220</v>
      </c>
      <c r="FG140" s="414">
        <f t="shared" si="79"/>
        <v>222</v>
      </c>
      <c r="FH140" s="414">
        <f t="shared" si="79"/>
        <v>232</v>
      </c>
      <c r="FI140" s="414">
        <f t="shared" si="79"/>
        <v>243</v>
      </c>
      <c r="FJ140" s="414">
        <f t="shared" si="79"/>
        <v>248</v>
      </c>
      <c r="FK140" s="414">
        <f t="shared" si="79"/>
        <v>258</v>
      </c>
      <c r="FL140" s="414">
        <f t="shared" si="79"/>
        <v>286</v>
      </c>
      <c r="FM140" s="414">
        <f t="shared" si="79"/>
        <v>299</v>
      </c>
      <c r="FN140" s="414">
        <f t="shared" si="79"/>
        <v>314</v>
      </c>
      <c r="FO140" s="414">
        <f t="shared" si="79"/>
        <v>328</v>
      </c>
      <c r="FP140" s="414">
        <f t="shared" si="79"/>
        <v>350</v>
      </c>
      <c r="FQ140" s="414">
        <f t="shared" si="79"/>
        <v>355</v>
      </c>
      <c r="FR140" s="414">
        <f t="shared" si="79"/>
        <v>359</v>
      </c>
      <c r="FS140" s="414">
        <f t="shared" si="79"/>
        <v>384</v>
      </c>
      <c r="FT140" s="414">
        <f t="shared" si="79"/>
        <v>403</v>
      </c>
      <c r="FU140" s="414">
        <f t="shared" si="79"/>
        <v>422</v>
      </c>
      <c r="FV140" s="414">
        <f t="shared" si="79"/>
        <v>423</v>
      </c>
      <c r="FW140" s="414">
        <f t="shared" si="79"/>
        <v>451</v>
      </c>
      <c r="FX140" s="414">
        <f t="shared" si="79"/>
        <v>472</v>
      </c>
      <c r="FY140" s="414">
        <f t="shared" si="79"/>
        <v>491</v>
      </c>
      <c r="FZ140" s="414">
        <f t="shared" si="79"/>
        <v>511</v>
      </c>
      <c r="GA140" s="414">
        <f t="shared" si="79"/>
        <v>543</v>
      </c>
      <c r="GB140" s="414">
        <f t="shared" si="79"/>
        <v>552</v>
      </c>
      <c r="GC140" s="414">
        <f t="shared" si="79"/>
        <v>578</v>
      </c>
      <c r="GD140" s="414">
        <f t="shared" si="79"/>
        <v>583</v>
      </c>
      <c r="GE140" s="414">
        <f t="shared" si="79"/>
        <v>534</v>
      </c>
      <c r="GF140" s="414">
        <f t="shared" si="79"/>
        <v>538</v>
      </c>
      <c r="GG140" s="414">
        <f t="shared" si="79"/>
        <v>511</v>
      </c>
      <c r="GH140" s="414">
        <f t="shared" si="79"/>
        <v>500</v>
      </c>
      <c r="GI140" s="414">
        <f t="shared" si="79"/>
        <v>502</v>
      </c>
      <c r="GJ140" s="414">
        <f t="shared" si="79"/>
        <v>498</v>
      </c>
      <c r="GK140" s="414">
        <f t="shared" si="79"/>
        <v>493</v>
      </c>
      <c r="GL140" s="414">
        <f t="shared" si="79"/>
        <v>533</v>
      </c>
      <c r="GM140" s="414">
        <f t="shared" si="79"/>
        <v>547</v>
      </c>
      <c r="GN140" s="414">
        <f t="shared" si="79"/>
        <v>567</v>
      </c>
      <c r="GO140" s="414">
        <f t="shared" si="79"/>
        <v>556</v>
      </c>
      <c r="GP140" s="414">
        <f t="shared" si="79"/>
        <v>582</v>
      </c>
      <c r="GQ140" s="414">
        <f t="shared" si="79"/>
        <v>590</v>
      </c>
      <c r="GR140" s="414">
        <f t="shared" si="79"/>
        <v>599</v>
      </c>
      <c r="GS140" s="414">
        <f t="shared" si="79"/>
        <v>624</v>
      </c>
      <c r="GT140" s="414">
        <f t="shared" si="79"/>
        <v>645</v>
      </c>
      <c r="GU140" s="414">
        <f t="shared" si="79"/>
        <v>666</v>
      </c>
      <c r="GV140" s="414">
        <f t="shared" si="79"/>
        <v>667</v>
      </c>
      <c r="GW140" s="414">
        <f t="shared" si="79"/>
        <v>691</v>
      </c>
      <c r="GX140" s="414">
        <f t="shared" si="79"/>
        <v>727</v>
      </c>
      <c r="GY140" s="414">
        <f t="shared" si="79"/>
        <v>862</v>
      </c>
      <c r="GZ140" s="414">
        <f t="shared" si="79"/>
        <v>1017</v>
      </c>
      <c r="HA140" s="414">
        <f t="shared" si="79"/>
        <v>1079</v>
      </c>
      <c r="HB140" s="414">
        <f t="shared" si="79"/>
        <v>1223</v>
      </c>
      <c r="HC140" s="414">
        <f t="shared" si="79"/>
        <v>1338</v>
      </c>
      <c r="HD140" s="414">
        <f t="shared" si="79"/>
        <v>1393</v>
      </c>
      <c r="HE140" s="414">
        <f t="shared" si="79"/>
        <v>1532</v>
      </c>
      <c r="HF140" s="414">
        <f t="shared" si="79"/>
        <v>1728</v>
      </c>
      <c r="HG140" s="414">
        <f t="shared" si="79"/>
        <v>1830</v>
      </c>
      <c r="HH140" s="414">
        <f t="shared" si="79"/>
        <v>2043</v>
      </c>
      <c r="HI140" s="414">
        <f t="shared" si="79"/>
        <v>2144</v>
      </c>
      <c r="HJ140" s="414">
        <f t="shared" si="79"/>
        <v>2245</v>
      </c>
      <c r="HK140" s="414">
        <f t="shared" si="79"/>
        <v>2383</v>
      </c>
      <c r="HL140" s="414">
        <f t="shared" si="79"/>
        <v>2641</v>
      </c>
      <c r="HM140" s="414">
        <f t="shared" si="79"/>
        <v>2936</v>
      </c>
      <c r="HN140" s="414">
        <f t="shared" si="79"/>
        <v>3447</v>
      </c>
      <c r="HO140" s="414">
        <f t="shared" si="79"/>
        <v>3566</v>
      </c>
      <c r="HP140" s="414">
        <f t="shared" si="79"/>
        <v>3816</v>
      </c>
      <c r="HQ140" s="414">
        <f t="shared" si="79"/>
        <v>4107</v>
      </c>
      <c r="HR140" s="414">
        <f t="shared" si="79"/>
        <v>4457</v>
      </c>
      <c r="HS140" s="412"/>
      <c r="HT140" s="412"/>
      <c r="HU140" s="412"/>
      <c r="HV140" s="412"/>
      <c r="HW140" s="412"/>
      <c r="HX140" s="412"/>
      <c r="HY140" s="412"/>
      <c r="HZ140" s="412"/>
      <c r="IA140" s="412"/>
      <c r="IB140" s="412"/>
      <c r="IC140" s="412"/>
    </row>
    <row r="141">
      <c r="A141" s="513" t="s">
        <v>90</v>
      </c>
      <c r="B141" s="413">
        <f t="shared" si="63"/>
        <v>0</v>
      </c>
      <c r="C141" s="414">
        <f t="shared" ref="C141:O141" si="80">(B141+C18)-C61</f>
        <v>0</v>
      </c>
      <c r="D141" s="414">
        <f t="shared" si="80"/>
        <v>0</v>
      </c>
      <c r="E141" s="414">
        <f t="shared" si="80"/>
        <v>0</v>
      </c>
      <c r="F141" s="414">
        <f t="shared" si="80"/>
        <v>0</v>
      </c>
      <c r="G141" s="414">
        <f t="shared" si="80"/>
        <v>0</v>
      </c>
      <c r="H141" s="514">
        <f t="shared" si="80"/>
        <v>1</v>
      </c>
      <c r="I141" s="414">
        <f t="shared" si="80"/>
        <v>2</v>
      </c>
      <c r="J141" s="414">
        <f t="shared" si="80"/>
        <v>6</v>
      </c>
      <c r="K141" s="414">
        <f t="shared" si="80"/>
        <v>7</v>
      </c>
      <c r="L141" s="414">
        <f t="shared" si="80"/>
        <v>14</v>
      </c>
      <c r="M141" s="414">
        <f t="shared" si="80"/>
        <v>16</v>
      </c>
      <c r="N141" s="414">
        <f t="shared" si="80"/>
        <v>17</v>
      </c>
      <c r="O141" s="414">
        <f t="shared" si="80"/>
        <v>21</v>
      </c>
      <c r="P141" s="414">
        <f t="shared" ref="P141:HR141" si="81">(O141+P18)-(P61+P101)</f>
        <v>21</v>
      </c>
      <c r="Q141" s="414">
        <f t="shared" si="81"/>
        <v>24</v>
      </c>
      <c r="R141" s="414">
        <f t="shared" si="81"/>
        <v>27</v>
      </c>
      <c r="S141" s="414">
        <f t="shared" si="81"/>
        <v>30</v>
      </c>
      <c r="T141" s="414">
        <f t="shared" si="81"/>
        <v>38</v>
      </c>
      <c r="U141" s="414">
        <f t="shared" si="81"/>
        <v>47</v>
      </c>
      <c r="V141" s="414">
        <f t="shared" si="81"/>
        <v>52</v>
      </c>
      <c r="W141" s="414">
        <f t="shared" si="81"/>
        <v>58</v>
      </c>
      <c r="X141" s="414">
        <f t="shared" si="81"/>
        <v>72</v>
      </c>
      <c r="Y141" s="414">
        <f t="shared" si="81"/>
        <v>76</v>
      </c>
      <c r="Z141" s="414">
        <f t="shared" si="81"/>
        <v>76</v>
      </c>
      <c r="AA141" s="414">
        <f t="shared" si="81"/>
        <v>89</v>
      </c>
      <c r="AB141" s="414">
        <f t="shared" si="81"/>
        <v>96</v>
      </c>
      <c r="AC141" s="414">
        <f t="shared" si="81"/>
        <v>114</v>
      </c>
      <c r="AD141" s="414">
        <f t="shared" si="81"/>
        <v>106</v>
      </c>
      <c r="AE141" s="414">
        <f t="shared" si="81"/>
        <v>124</v>
      </c>
      <c r="AF141" s="414">
        <f t="shared" si="81"/>
        <v>130</v>
      </c>
      <c r="AG141" s="414">
        <f t="shared" si="81"/>
        <v>136</v>
      </c>
      <c r="AH141" s="414">
        <f t="shared" si="81"/>
        <v>142</v>
      </c>
      <c r="AI141" s="414">
        <f t="shared" si="81"/>
        <v>137</v>
      </c>
      <c r="AJ141" s="414">
        <f t="shared" si="81"/>
        <v>140</v>
      </c>
      <c r="AK141" s="414">
        <f t="shared" si="81"/>
        <v>143</v>
      </c>
      <c r="AL141" s="414">
        <f t="shared" si="81"/>
        <v>144</v>
      </c>
      <c r="AM141" s="414">
        <f t="shared" si="81"/>
        <v>152</v>
      </c>
      <c r="AN141" s="414">
        <f t="shared" si="81"/>
        <v>144</v>
      </c>
      <c r="AO141" s="414">
        <f t="shared" si="81"/>
        <v>148</v>
      </c>
      <c r="AP141" s="414">
        <f t="shared" si="81"/>
        <v>152</v>
      </c>
      <c r="AQ141" s="414">
        <f t="shared" si="81"/>
        <v>153</v>
      </c>
      <c r="AR141" s="414">
        <f t="shared" si="81"/>
        <v>174</v>
      </c>
      <c r="AS141" s="414">
        <f t="shared" si="81"/>
        <v>177</v>
      </c>
      <c r="AT141" s="414">
        <f t="shared" si="81"/>
        <v>183</v>
      </c>
      <c r="AU141" s="414">
        <f t="shared" si="81"/>
        <v>185</v>
      </c>
      <c r="AV141" s="414">
        <f t="shared" si="81"/>
        <v>195</v>
      </c>
      <c r="AW141" s="414">
        <f t="shared" si="81"/>
        <v>188</v>
      </c>
      <c r="AX141" s="414">
        <f t="shared" si="81"/>
        <v>196</v>
      </c>
      <c r="AY141" s="414">
        <f t="shared" si="81"/>
        <v>199</v>
      </c>
      <c r="AZ141" s="414">
        <f t="shared" si="81"/>
        <v>196</v>
      </c>
      <c r="BA141" s="414">
        <f t="shared" si="81"/>
        <v>193</v>
      </c>
      <c r="BB141" s="414">
        <f t="shared" si="81"/>
        <v>194</v>
      </c>
      <c r="BC141" s="414">
        <f t="shared" si="81"/>
        <v>192</v>
      </c>
      <c r="BD141" s="414">
        <f t="shared" si="81"/>
        <v>192</v>
      </c>
      <c r="BE141" s="414">
        <f t="shared" si="81"/>
        <v>181</v>
      </c>
      <c r="BF141" s="414">
        <f t="shared" si="81"/>
        <v>179</v>
      </c>
      <c r="BG141" s="414">
        <f t="shared" si="81"/>
        <v>168</v>
      </c>
      <c r="BH141" s="414">
        <f t="shared" si="81"/>
        <v>159</v>
      </c>
      <c r="BI141" s="414">
        <f t="shared" si="81"/>
        <v>158</v>
      </c>
      <c r="BJ141" s="414">
        <f t="shared" si="81"/>
        <v>164</v>
      </c>
      <c r="BK141" s="414">
        <f t="shared" si="81"/>
        <v>150</v>
      </c>
      <c r="BL141" s="414">
        <f t="shared" si="81"/>
        <v>144</v>
      </c>
      <c r="BM141" s="414">
        <f t="shared" si="81"/>
        <v>146</v>
      </c>
      <c r="BN141" s="414">
        <f t="shared" si="81"/>
        <v>134</v>
      </c>
      <c r="BO141" s="414">
        <f t="shared" si="81"/>
        <v>125</v>
      </c>
      <c r="BP141" s="414">
        <f t="shared" si="81"/>
        <v>125</v>
      </c>
      <c r="BQ141" s="414">
        <f t="shared" si="81"/>
        <v>121</v>
      </c>
      <c r="BR141" s="414">
        <f t="shared" si="81"/>
        <v>116</v>
      </c>
      <c r="BS141" s="414">
        <f t="shared" si="81"/>
        <v>115</v>
      </c>
      <c r="BT141" s="414">
        <f t="shared" si="81"/>
        <v>112</v>
      </c>
      <c r="BU141" s="414">
        <f t="shared" si="81"/>
        <v>112</v>
      </c>
      <c r="BV141" s="414">
        <f t="shared" si="81"/>
        <v>109</v>
      </c>
      <c r="BW141" s="414">
        <f t="shared" si="81"/>
        <v>108</v>
      </c>
      <c r="BX141" s="414">
        <f t="shared" si="81"/>
        <v>107</v>
      </c>
      <c r="BY141" s="414">
        <f t="shared" si="81"/>
        <v>108</v>
      </c>
      <c r="BZ141" s="414">
        <f t="shared" si="81"/>
        <v>104</v>
      </c>
      <c r="CA141" s="414">
        <f t="shared" si="81"/>
        <v>100</v>
      </c>
      <c r="CB141" s="414">
        <f t="shared" si="81"/>
        <v>102</v>
      </c>
      <c r="CC141" s="414">
        <f t="shared" si="81"/>
        <v>98</v>
      </c>
      <c r="CD141" s="414">
        <f t="shared" si="81"/>
        <v>98</v>
      </c>
      <c r="CE141" s="414">
        <f t="shared" si="81"/>
        <v>111</v>
      </c>
      <c r="CF141" s="414">
        <f t="shared" si="81"/>
        <v>111</v>
      </c>
      <c r="CG141" s="414">
        <f t="shared" si="81"/>
        <v>111</v>
      </c>
      <c r="CH141" s="414">
        <f t="shared" si="81"/>
        <v>130</v>
      </c>
      <c r="CI141" s="414">
        <f t="shared" si="81"/>
        <v>144</v>
      </c>
      <c r="CJ141" s="414">
        <f t="shared" si="81"/>
        <v>142</v>
      </c>
      <c r="CK141" s="414">
        <f t="shared" si="81"/>
        <v>140</v>
      </c>
      <c r="CL141" s="414">
        <f t="shared" si="81"/>
        <v>143</v>
      </c>
      <c r="CM141" s="414">
        <f t="shared" si="81"/>
        <v>136</v>
      </c>
      <c r="CN141" s="414">
        <f t="shared" si="81"/>
        <v>125</v>
      </c>
      <c r="CO141" s="414">
        <f t="shared" si="81"/>
        <v>104</v>
      </c>
      <c r="CP141" s="414">
        <f t="shared" si="81"/>
        <v>91</v>
      </c>
      <c r="CQ141" s="414">
        <f t="shared" si="81"/>
        <v>80</v>
      </c>
      <c r="CR141" s="414">
        <f t="shared" si="81"/>
        <v>78</v>
      </c>
      <c r="CS141" s="414">
        <f t="shared" si="81"/>
        <v>81</v>
      </c>
      <c r="CT141" s="414">
        <f t="shared" si="81"/>
        <v>75</v>
      </c>
      <c r="CU141" s="414">
        <f t="shared" si="81"/>
        <v>71</v>
      </c>
      <c r="CV141" s="414">
        <f t="shared" si="81"/>
        <v>61</v>
      </c>
      <c r="CW141" s="414">
        <f t="shared" si="81"/>
        <v>58</v>
      </c>
      <c r="CX141" s="414">
        <f t="shared" si="81"/>
        <v>59</v>
      </c>
      <c r="CY141" s="414">
        <f t="shared" si="81"/>
        <v>61</v>
      </c>
      <c r="CZ141" s="414">
        <f t="shared" si="81"/>
        <v>74</v>
      </c>
      <c r="DA141" s="414">
        <f t="shared" si="81"/>
        <v>67</v>
      </c>
      <c r="DB141" s="414">
        <f t="shared" si="81"/>
        <v>76</v>
      </c>
      <c r="DC141" s="414">
        <f t="shared" si="81"/>
        <v>84</v>
      </c>
      <c r="DD141" s="414">
        <f t="shared" si="81"/>
        <v>88</v>
      </c>
      <c r="DE141" s="414">
        <f t="shared" si="81"/>
        <v>96</v>
      </c>
      <c r="DF141" s="414">
        <f t="shared" si="81"/>
        <v>99</v>
      </c>
      <c r="DG141" s="414">
        <f t="shared" si="81"/>
        <v>109</v>
      </c>
      <c r="DH141" s="414">
        <f t="shared" si="81"/>
        <v>108</v>
      </c>
      <c r="DI141" s="414">
        <f t="shared" si="81"/>
        <v>110</v>
      </c>
      <c r="DJ141" s="414">
        <f t="shared" si="81"/>
        <v>114</v>
      </c>
      <c r="DK141" s="414">
        <f t="shared" si="81"/>
        <v>119</v>
      </c>
      <c r="DL141" s="414">
        <f t="shared" si="81"/>
        <v>118</v>
      </c>
      <c r="DM141" s="414">
        <f t="shared" si="81"/>
        <v>124</v>
      </c>
      <c r="DN141" s="414">
        <f t="shared" si="81"/>
        <v>129</v>
      </c>
      <c r="DO141" s="414">
        <f t="shared" si="81"/>
        <v>129</v>
      </c>
      <c r="DP141" s="414">
        <f t="shared" si="81"/>
        <v>126</v>
      </c>
      <c r="DQ141" s="414">
        <f t="shared" si="81"/>
        <v>129</v>
      </c>
      <c r="DR141" s="414">
        <f t="shared" si="81"/>
        <v>125</v>
      </c>
      <c r="DS141" s="414">
        <f t="shared" si="81"/>
        <v>126</v>
      </c>
      <c r="DT141" s="414">
        <f t="shared" si="81"/>
        <v>132</v>
      </c>
      <c r="DU141" s="414">
        <f t="shared" si="81"/>
        <v>143</v>
      </c>
      <c r="DV141" s="414">
        <f t="shared" si="81"/>
        <v>167</v>
      </c>
      <c r="DW141" s="414">
        <f t="shared" si="81"/>
        <v>172</v>
      </c>
      <c r="DX141" s="414">
        <f t="shared" si="81"/>
        <v>177</v>
      </c>
      <c r="DY141" s="414">
        <f t="shared" si="81"/>
        <v>172</v>
      </c>
      <c r="DZ141" s="414">
        <f t="shared" si="81"/>
        <v>172</v>
      </c>
      <c r="EA141" s="414">
        <f t="shared" si="81"/>
        <v>182</v>
      </c>
      <c r="EB141" s="414">
        <f t="shared" si="81"/>
        <v>212</v>
      </c>
      <c r="EC141" s="414">
        <f t="shared" si="81"/>
        <v>210</v>
      </c>
      <c r="ED141" s="414">
        <f t="shared" si="81"/>
        <v>218</v>
      </c>
      <c r="EE141" s="414">
        <f t="shared" si="81"/>
        <v>228</v>
      </c>
      <c r="EF141" s="414">
        <f t="shared" si="81"/>
        <v>227</v>
      </c>
      <c r="EG141" s="414">
        <f t="shared" si="81"/>
        <v>235</v>
      </c>
      <c r="EH141" s="414">
        <f t="shared" si="81"/>
        <v>243</v>
      </c>
      <c r="EI141" s="414">
        <f t="shared" si="81"/>
        <v>246</v>
      </c>
      <c r="EJ141" s="414">
        <f t="shared" si="81"/>
        <v>241</v>
      </c>
      <c r="EK141" s="414">
        <f t="shared" si="81"/>
        <v>238</v>
      </c>
      <c r="EL141" s="414">
        <f t="shared" si="81"/>
        <v>237</v>
      </c>
      <c r="EM141" s="414">
        <f t="shared" si="81"/>
        <v>224</v>
      </c>
      <c r="EN141" s="414">
        <f t="shared" si="81"/>
        <v>224</v>
      </c>
      <c r="EO141" s="414">
        <f t="shared" si="81"/>
        <v>225</v>
      </c>
      <c r="EP141" s="414">
        <f t="shared" si="81"/>
        <v>231</v>
      </c>
      <c r="EQ141" s="414">
        <f t="shared" si="81"/>
        <v>220</v>
      </c>
      <c r="ER141" s="414">
        <f t="shared" si="81"/>
        <v>216</v>
      </c>
      <c r="ES141" s="414">
        <f t="shared" si="81"/>
        <v>229</v>
      </c>
      <c r="ET141" s="414">
        <f t="shared" si="81"/>
        <v>231</v>
      </c>
      <c r="EU141" s="414">
        <f t="shared" si="81"/>
        <v>234</v>
      </c>
      <c r="EV141" s="414">
        <f t="shared" si="81"/>
        <v>250</v>
      </c>
      <c r="EW141" s="414">
        <f t="shared" si="81"/>
        <v>256</v>
      </c>
      <c r="EX141" s="414">
        <f t="shared" si="81"/>
        <v>262</v>
      </c>
      <c r="EY141" s="414">
        <f t="shared" si="81"/>
        <v>269</v>
      </c>
      <c r="EZ141" s="414">
        <f t="shared" si="81"/>
        <v>292</v>
      </c>
      <c r="FA141" s="414">
        <f t="shared" si="81"/>
        <v>298</v>
      </c>
      <c r="FB141" s="414">
        <f t="shared" si="81"/>
        <v>307</v>
      </c>
      <c r="FC141" s="414">
        <f t="shared" si="81"/>
        <v>329</v>
      </c>
      <c r="FD141" s="414">
        <f t="shared" si="81"/>
        <v>304</v>
      </c>
      <c r="FE141" s="414">
        <f t="shared" si="81"/>
        <v>316</v>
      </c>
      <c r="FF141" s="414">
        <f t="shared" si="81"/>
        <v>320</v>
      </c>
      <c r="FG141" s="414">
        <f t="shared" si="81"/>
        <v>355</v>
      </c>
      <c r="FH141" s="414">
        <f t="shared" si="81"/>
        <v>392</v>
      </c>
      <c r="FI141" s="414">
        <f t="shared" si="81"/>
        <v>376</v>
      </c>
      <c r="FJ141" s="414">
        <f t="shared" si="81"/>
        <v>384</v>
      </c>
      <c r="FK141" s="414">
        <f t="shared" si="81"/>
        <v>369</v>
      </c>
      <c r="FL141" s="414">
        <f t="shared" si="81"/>
        <v>375</v>
      </c>
      <c r="FM141" s="414">
        <f t="shared" si="81"/>
        <v>375</v>
      </c>
      <c r="FN141" s="414">
        <f t="shared" si="81"/>
        <v>403</v>
      </c>
      <c r="FO141" s="414">
        <f t="shared" si="81"/>
        <v>410</v>
      </c>
      <c r="FP141" s="414">
        <f t="shared" si="81"/>
        <v>402</v>
      </c>
      <c r="FQ141" s="414">
        <f t="shared" si="81"/>
        <v>412</v>
      </c>
      <c r="FR141" s="414">
        <f t="shared" si="81"/>
        <v>418</v>
      </c>
      <c r="FS141" s="414">
        <f t="shared" si="81"/>
        <v>417</v>
      </c>
      <c r="FT141" s="414">
        <f t="shared" si="81"/>
        <v>420</v>
      </c>
      <c r="FU141" s="414">
        <f t="shared" si="81"/>
        <v>439</v>
      </c>
      <c r="FV141" s="414">
        <f t="shared" si="81"/>
        <v>424</v>
      </c>
      <c r="FW141" s="414">
        <f t="shared" si="81"/>
        <v>415</v>
      </c>
      <c r="FX141" s="414">
        <f t="shared" si="81"/>
        <v>411</v>
      </c>
      <c r="FY141" s="414">
        <f t="shared" si="81"/>
        <v>463</v>
      </c>
      <c r="FZ141" s="414">
        <f t="shared" si="81"/>
        <v>473</v>
      </c>
      <c r="GA141" s="414">
        <f t="shared" si="81"/>
        <v>471</v>
      </c>
      <c r="GB141" s="414">
        <f t="shared" si="81"/>
        <v>461</v>
      </c>
      <c r="GC141" s="414">
        <f t="shared" si="81"/>
        <v>491</v>
      </c>
      <c r="GD141" s="414">
        <f t="shared" si="81"/>
        <v>486</v>
      </c>
      <c r="GE141" s="414">
        <f t="shared" si="81"/>
        <v>362</v>
      </c>
      <c r="GF141" s="414">
        <f t="shared" si="81"/>
        <v>343</v>
      </c>
      <c r="GG141" s="414">
        <f t="shared" si="81"/>
        <v>340</v>
      </c>
      <c r="GH141" s="414">
        <f t="shared" si="81"/>
        <v>328</v>
      </c>
      <c r="GI141" s="414">
        <f t="shared" si="81"/>
        <v>320</v>
      </c>
      <c r="GJ141" s="414">
        <f t="shared" si="81"/>
        <v>301</v>
      </c>
      <c r="GK141" s="414">
        <f t="shared" si="81"/>
        <v>310</v>
      </c>
      <c r="GL141" s="414">
        <f t="shared" si="81"/>
        <v>300</v>
      </c>
      <c r="GM141" s="414">
        <f t="shared" si="81"/>
        <v>312</v>
      </c>
      <c r="GN141" s="414">
        <f t="shared" si="81"/>
        <v>289</v>
      </c>
      <c r="GO141" s="414">
        <f t="shared" si="81"/>
        <v>279</v>
      </c>
      <c r="GP141" s="414">
        <f t="shared" si="81"/>
        <v>303</v>
      </c>
      <c r="GQ141" s="414">
        <f t="shared" si="81"/>
        <v>278</v>
      </c>
      <c r="GR141" s="414">
        <f t="shared" si="81"/>
        <v>294</v>
      </c>
      <c r="GS141" s="414">
        <f t="shared" si="81"/>
        <v>399</v>
      </c>
      <c r="GT141" s="414">
        <f t="shared" si="81"/>
        <v>423</v>
      </c>
      <c r="GU141" s="414">
        <f t="shared" si="81"/>
        <v>467</v>
      </c>
      <c r="GV141" s="414">
        <f t="shared" si="81"/>
        <v>475</v>
      </c>
      <c r="GW141" s="414">
        <f t="shared" si="81"/>
        <v>468</v>
      </c>
      <c r="GX141" s="414">
        <f t="shared" si="81"/>
        <v>514</v>
      </c>
      <c r="GY141" s="414">
        <f t="shared" si="81"/>
        <v>545</v>
      </c>
      <c r="GZ141" s="414">
        <f t="shared" si="81"/>
        <v>577</v>
      </c>
      <c r="HA141" s="414">
        <f t="shared" si="81"/>
        <v>615</v>
      </c>
      <c r="HB141" s="414">
        <f t="shared" si="81"/>
        <v>696</v>
      </c>
      <c r="HC141" s="414">
        <f t="shared" si="81"/>
        <v>653</v>
      </c>
      <c r="HD141" s="414">
        <f t="shared" si="81"/>
        <v>701</v>
      </c>
      <c r="HE141" s="414">
        <f t="shared" si="81"/>
        <v>752</v>
      </c>
      <c r="HF141" s="414">
        <f t="shared" si="81"/>
        <v>790</v>
      </c>
      <c r="HG141" s="414">
        <f t="shared" si="81"/>
        <v>845</v>
      </c>
      <c r="HH141" s="414">
        <f t="shared" si="81"/>
        <v>901</v>
      </c>
      <c r="HI141" s="414">
        <f t="shared" si="81"/>
        <v>1047</v>
      </c>
      <c r="HJ141" s="414">
        <f t="shared" si="81"/>
        <v>1134</v>
      </c>
      <c r="HK141" s="414">
        <f t="shared" si="81"/>
        <v>1155</v>
      </c>
      <c r="HL141" s="414">
        <f t="shared" si="81"/>
        <v>1308</v>
      </c>
      <c r="HM141" s="414">
        <f t="shared" si="81"/>
        <v>1422</v>
      </c>
      <c r="HN141" s="414">
        <f t="shared" si="81"/>
        <v>1644</v>
      </c>
      <c r="HO141" s="414">
        <f t="shared" si="81"/>
        <v>1885</v>
      </c>
      <c r="HP141" s="414">
        <f t="shared" si="81"/>
        <v>2172</v>
      </c>
      <c r="HQ141" s="414">
        <f t="shared" si="81"/>
        <v>2250</v>
      </c>
      <c r="HR141" s="414">
        <f t="shared" si="81"/>
        <v>2502</v>
      </c>
      <c r="HS141" s="412"/>
      <c r="HT141" s="412"/>
      <c r="HU141" s="412"/>
      <c r="HV141" s="412"/>
      <c r="HW141" s="412"/>
      <c r="HX141" s="412"/>
      <c r="HY141" s="412"/>
      <c r="HZ141" s="412"/>
      <c r="IA141" s="412"/>
      <c r="IB141" s="412"/>
      <c r="IC141" s="412"/>
    </row>
    <row r="142">
      <c r="A142" s="513" t="s">
        <v>91</v>
      </c>
      <c r="B142" s="413">
        <f t="shared" si="63"/>
        <v>0</v>
      </c>
      <c r="C142" s="414">
        <f t="shared" ref="C142:O142" si="82">(B142+C19)-C62</f>
        <v>0</v>
      </c>
      <c r="D142" s="414">
        <f t="shared" si="82"/>
        <v>0</v>
      </c>
      <c r="E142" s="414">
        <f t="shared" si="82"/>
        <v>0</v>
      </c>
      <c r="F142" s="414">
        <f t="shared" si="82"/>
        <v>0</v>
      </c>
      <c r="G142" s="414">
        <f t="shared" si="82"/>
        <v>0</v>
      </c>
      <c r="H142" s="414">
        <f t="shared" si="82"/>
        <v>0</v>
      </c>
      <c r="I142" s="514">
        <f t="shared" si="82"/>
        <v>1</v>
      </c>
      <c r="J142" s="414">
        <f t="shared" si="82"/>
        <v>2</v>
      </c>
      <c r="K142" s="414">
        <f t="shared" si="82"/>
        <v>2</v>
      </c>
      <c r="L142" s="414">
        <f t="shared" si="82"/>
        <v>4</v>
      </c>
      <c r="M142" s="414">
        <f t="shared" si="82"/>
        <v>4</v>
      </c>
      <c r="N142" s="414">
        <f t="shared" si="82"/>
        <v>6</v>
      </c>
      <c r="O142" s="414">
        <f t="shared" si="82"/>
        <v>8</v>
      </c>
      <c r="P142" s="414">
        <f t="shared" ref="P142:HR142" si="83">(O142+P19)-(P62+P102)</f>
        <v>9</v>
      </c>
      <c r="Q142" s="414">
        <f t="shared" si="83"/>
        <v>10</v>
      </c>
      <c r="R142" s="414">
        <f t="shared" si="83"/>
        <v>10</v>
      </c>
      <c r="S142" s="414">
        <f t="shared" si="83"/>
        <v>10</v>
      </c>
      <c r="T142" s="414">
        <f t="shared" si="83"/>
        <v>11</v>
      </c>
      <c r="U142" s="414">
        <f t="shared" si="83"/>
        <v>16</v>
      </c>
      <c r="V142" s="414">
        <f t="shared" si="83"/>
        <v>18</v>
      </c>
      <c r="W142" s="414">
        <f t="shared" si="83"/>
        <v>20</v>
      </c>
      <c r="X142" s="414">
        <f t="shared" si="83"/>
        <v>23</v>
      </c>
      <c r="Y142" s="414">
        <f t="shared" si="83"/>
        <v>25</v>
      </c>
      <c r="Z142" s="414">
        <f t="shared" si="83"/>
        <v>28</v>
      </c>
      <c r="AA142" s="414">
        <f t="shared" si="83"/>
        <v>40</v>
      </c>
      <c r="AB142" s="414">
        <f t="shared" si="83"/>
        <v>51</v>
      </c>
      <c r="AC142" s="414">
        <f t="shared" si="83"/>
        <v>67</v>
      </c>
      <c r="AD142" s="414">
        <f t="shared" si="83"/>
        <v>72</v>
      </c>
      <c r="AE142" s="414">
        <f t="shared" si="83"/>
        <v>74</v>
      </c>
      <c r="AF142" s="414">
        <f t="shared" si="83"/>
        <v>85</v>
      </c>
      <c r="AG142" s="414">
        <f t="shared" si="83"/>
        <v>85</v>
      </c>
      <c r="AH142" s="414">
        <f t="shared" si="83"/>
        <v>88</v>
      </c>
      <c r="AI142" s="414">
        <f t="shared" si="83"/>
        <v>94</v>
      </c>
      <c r="AJ142" s="414">
        <f t="shared" si="83"/>
        <v>99</v>
      </c>
      <c r="AK142" s="414">
        <f t="shared" si="83"/>
        <v>103</v>
      </c>
      <c r="AL142" s="414">
        <f t="shared" si="83"/>
        <v>111</v>
      </c>
      <c r="AM142" s="414">
        <f t="shared" si="83"/>
        <v>116</v>
      </c>
      <c r="AN142" s="414">
        <f t="shared" si="83"/>
        <v>129</v>
      </c>
      <c r="AO142" s="414">
        <f t="shared" si="83"/>
        <v>136</v>
      </c>
      <c r="AP142" s="414">
        <f t="shared" si="83"/>
        <v>156</v>
      </c>
      <c r="AQ142" s="414">
        <f t="shared" si="83"/>
        <v>191</v>
      </c>
      <c r="AR142" s="414">
        <f t="shared" si="83"/>
        <v>202</v>
      </c>
      <c r="AS142" s="414">
        <f t="shared" si="83"/>
        <v>212</v>
      </c>
      <c r="AT142" s="414">
        <f t="shared" si="83"/>
        <v>233</v>
      </c>
      <c r="AU142" s="414">
        <f t="shared" si="83"/>
        <v>238</v>
      </c>
      <c r="AV142" s="414">
        <f t="shared" si="83"/>
        <v>242</v>
      </c>
      <c r="AW142" s="414">
        <f t="shared" si="83"/>
        <v>258</v>
      </c>
      <c r="AX142" s="414">
        <f t="shared" si="83"/>
        <v>263</v>
      </c>
      <c r="AY142" s="414">
        <f t="shared" si="83"/>
        <v>289</v>
      </c>
      <c r="AZ142" s="414">
        <f t="shared" si="83"/>
        <v>293</v>
      </c>
      <c r="BA142" s="414">
        <f t="shared" si="83"/>
        <v>302</v>
      </c>
      <c r="BB142" s="414">
        <f t="shared" si="83"/>
        <v>307</v>
      </c>
      <c r="BC142" s="414">
        <f t="shared" si="83"/>
        <v>317</v>
      </c>
      <c r="BD142" s="414">
        <f t="shared" si="83"/>
        <v>324</v>
      </c>
      <c r="BE142" s="414">
        <f t="shared" si="83"/>
        <v>309</v>
      </c>
      <c r="BF142" s="414">
        <f t="shared" si="83"/>
        <v>317</v>
      </c>
      <c r="BG142" s="414">
        <f t="shared" si="83"/>
        <v>319</v>
      </c>
      <c r="BH142" s="414">
        <f t="shared" si="83"/>
        <v>305</v>
      </c>
      <c r="BI142" s="414">
        <f t="shared" si="83"/>
        <v>314</v>
      </c>
      <c r="BJ142" s="414">
        <f t="shared" si="83"/>
        <v>328</v>
      </c>
      <c r="BK142" s="414">
        <f t="shared" si="83"/>
        <v>334</v>
      </c>
      <c r="BL142" s="414">
        <f t="shared" si="83"/>
        <v>339</v>
      </c>
      <c r="BM142" s="414">
        <f t="shared" si="83"/>
        <v>313</v>
      </c>
      <c r="BN142" s="414">
        <f t="shared" si="83"/>
        <v>294</v>
      </c>
      <c r="BO142" s="414">
        <f t="shared" si="83"/>
        <v>309</v>
      </c>
      <c r="BP142" s="414">
        <f t="shared" si="83"/>
        <v>302</v>
      </c>
      <c r="BQ142" s="414">
        <f t="shared" si="83"/>
        <v>310</v>
      </c>
      <c r="BR142" s="414">
        <f t="shared" si="83"/>
        <v>303</v>
      </c>
      <c r="BS142" s="414">
        <f t="shared" si="83"/>
        <v>306</v>
      </c>
      <c r="BT142" s="414">
        <f t="shared" si="83"/>
        <v>276</v>
      </c>
      <c r="BU142" s="414">
        <f t="shared" si="83"/>
        <v>272</v>
      </c>
      <c r="BV142" s="414">
        <f t="shared" si="83"/>
        <v>288</v>
      </c>
      <c r="BW142" s="414">
        <f t="shared" si="83"/>
        <v>283</v>
      </c>
      <c r="BX142" s="414">
        <f t="shared" si="83"/>
        <v>290</v>
      </c>
      <c r="BY142" s="414">
        <f t="shared" si="83"/>
        <v>297</v>
      </c>
      <c r="BZ142" s="414">
        <f t="shared" si="83"/>
        <v>299</v>
      </c>
      <c r="CA142" s="414">
        <f t="shared" si="83"/>
        <v>277</v>
      </c>
      <c r="CB142" s="414">
        <f t="shared" si="83"/>
        <v>265</v>
      </c>
      <c r="CC142" s="414">
        <f t="shared" si="83"/>
        <v>270</v>
      </c>
      <c r="CD142" s="414">
        <f t="shared" si="83"/>
        <v>274</v>
      </c>
      <c r="CE142" s="414">
        <f t="shared" si="83"/>
        <v>261</v>
      </c>
      <c r="CF142" s="414">
        <f t="shared" si="83"/>
        <v>266</v>
      </c>
      <c r="CG142" s="414">
        <f t="shared" si="83"/>
        <v>242</v>
      </c>
      <c r="CH142" s="414">
        <f t="shared" si="83"/>
        <v>244</v>
      </c>
      <c r="CI142" s="414">
        <f t="shared" si="83"/>
        <v>250</v>
      </c>
      <c r="CJ142" s="414">
        <f t="shared" si="83"/>
        <v>259</v>
      </c>
      <c r="CK142" s="414">
        <f t="shared" si="83"/>
        <v>270</v>
      </c>
      <c r="CL142" s="414">
        <f t="shared" si="83"/>
        <v>268</v>
      </c>
      <c r="CM142" s="414">
        <f t="shared" si="83"/>
        <v>255</v>
      </c>
      <c r="CN142" s="414">
        <f t="shared" si="83"/>
        <v>259</v>
      </c>
      <c r="CO142" s="414">
        <f t="shared" si="83"/>
        <v>277</v>
      </c>
      <c r="CP142" s="414">
        <f t="shared" si="83"/>
        <v>285</v>
      </c>
      <c r="CQ142" s="414">
        <f t="shared" si="83"/>
        <v>285</v>
      </c>
      <c r="CR142" s="414">
        <f t="shared" si="83"/>
        <v>294</v>
      </c>
      <c r="CS142" s="414">
        <f t="shared" si="83"/>
        <v>292</v>
      </c>
      <c r="CT142" s="414">
        <f t="shared" si="83"/>
        <v>295</v>
      </c>
      <c r="CU142" s="414">
        <f t="shared" si="83"/>
        <v>299</v>
      </c>
      <c r="CV142" s="414">
        <f t="shared" si="83"/>
        <v>294</v>
      </c>
      <c r="CW142" s="414">
        <f t="shared" si="83"/>
        <v>292</v>
      </c>
      <c r="CX142" s="414">
        <f t="shared" si="83"/>
        <v>301</v>
      </c>
      <c r="CY142" s="414">
        <f t="shared" si="83"/>
        <v>316</v>
      </c>
      <c r="CZ142" s="414">
        <f t="shared" si="83"/>
        <v>308</v>
      </c>
      <c r="DA142" s="414">
        <f t="shared" si="83"/>
        <v>312</v>
      </c>
      <c r="DB142" s="414">
        <f t="shared" si="83"/>
        <v>309</v>
      </c>
      <c r="DC142" s="414">
        <f t="shared" si="83"/>
        <v>309</v>
      </c>
      <c r="DD142" s="414">
        <f t="shared" si="83"/>
        <v>305</v>
      </c>
      <c r="DE142" s="414">
        <f t="shared" si="83"/>
        <v>291</v>
      </c>
      <c r="DF142" s="414">
        <f t="shared" si="83"/>
        <v>295</v>
      </c>
      <c r="DG142" s="414">
        <f t="shared" si="83"/>
        <v>289</v>
      </c>
      <c r="DH142" s="414">
        <f t="shared" si="83"/>
        <v>289</v>
      </c>
      <c r="DI142" s="414">
        <f t="shared" si="83"/>
        <v>294</v>
      </c>
      <c r="DJ142" s="414">
        <f t="shared" si="83"/>
        <v>297</v>
      </c>
      <c r="DK142" s="414">
        <f t="shared" si="83"/>
        <v>282</v>
      </c>
      <c r="DL142" s="414">
        <f t="shared" si="83"/>
        <v>279</v>
      </c>
      <c r="DM142" s="414">
        <f t="shared" si="83"/>
        <v>299</v>
      </c>
      <c r="DN142" s="414">
        <f t="shared" si="83"/>
        <v>318</v>
      </c>
      <c r="DO142" s="414">
        <f t="shared" si="83"/>
        <v>326</v>
      </c>
      <c r="DP142" s="414">
        <f t="shared" si="83"/>
        <v>292</v>
      </c>
      <c r="DQ142" s="414">
        <f t="shared" si="83"/>
        <v>292</v>
      </c>
      <c r="DR142" s="414">
        <f t="shared" si="83"/>
        <v>299</v>
      </c>
      <c r="DS142" s="414">
        <f t="shared" si="83"/>
        <v>308</v>
      </c>
      <c r="DT142" s="414">
        <f t="shared" si="83"/>
        <v>311</v>
      </c>
      <c r="DU142" s="414">
        <f t="shared" si="83"/>
        <v>316</v>
      </c>
      <c r="DV142" s="414">
        <f t="shared" si="83"/>
        <v>317</v>
      </c>
      <c r="DW142" s="414">
        <f t="shared" si="83"/>
        <v>298</v>
      </c>
      <c r="DX142" s="414">
        <f t="shared" si="83"/>
        <v>302</v>
      </c>
      <c r="DY142" s="414">
        <f t="shared" si="83"/>
        <v>306</v>
      </c>
      <c r="DZ142" s="414">
        <f t="shared" si="83"/>
        <v>315</v>
      </c>
      <c r="EA142" s="414">
        <f t="shared" si="83"/>
        <v>323</v>
      </c>
      <c r="EB142" s="414">
        <f t="shared" si="83"/>
        <v>329</v>
      </c>
      <c r="EC142" s="414">
        <f t="shared" si="83"/>
        <v>330</v>
      </c>
      <c r="ED142" s="414">
        <f t="shared" si="83"/>
        <v>277</v>
      </c>
      <c r="EE142" s="414">
        <f t="shared" si="83"/>
        <v>202</v>
      </c>
      <c r="EF142" s="414">
        <f t="shared" si="83"/>
        <v>197</v>
      </c>
      <c r="EG142" s="414">
        <f t="shared" si="83"/>
        <v>186</v>
      </c>
      <c r="EH142" s="414">
        <f t="shared" si="83"/>
        <v>177</v>
      </c>
      <c r="EI142" s="414">
        <f t="shared" si="83"/>
        <v>184</v>
      </c>
      <c r="EJ142" s="414">
        <f t="shared" si="83"/>
        <v>188</v>
      </c>
      <c r="EK142" s="414">
        <f t="shared" si="83"/>
        <v>184</v>
      </c>
      <c r="EL142" s="414">
        <f t="shared" si="83"/>
        <v>200</v>
      </c>
      <c r="EM142" s="414">
        <f t="shared" si="83"/>
        <v>212</v>
      </c>
      <c r="EN142" s="414">
        <f t="shared" si="83"/>
        <v>215</v>
      </c>
      <c r="EO142" s="414">
        <f t="shared" si="83"/>
        <v>224</v>
      </c>
      <c r="EP142" s="414">
        <f t="shared" si="83"/>
        <v>240</v>
      </c>
      <c r="EQ142" s="414">
        <f t="shared" si="83"/>
        <v>241</v>
      </c>
      <c r="ER142" s="414">
        <f t="shared" si="83"/>
        <v>248</v>
      </c>
      <c r="ES142" s="414">
        <f t="shared" si="83"/>
        <v>250</v>
      </c>
      <c r="ET142" s="414">
        <f t="shared" si="83"/>
        <v>256</v>
      </c>
      <c r="EU142" s="414">
        <f t="shared" si="83"/>
        <v>258</v>
      </c>
      <c r="EV142" s="414">
        <f t="shared" si="83"/>
        <v>264</v>
      </c>
      <c r="EW142" s="414">
        <f t="shared" si="83"/>
        <v>251</v>
      </c>
      <c r="EX142" s="414">
        <f t="shared" si="83"/>
        <v>251</v>
      </c>
      <c r="EY142" s="414">
        <f t="shared" si="83"/>
        <v>250</v>
      </c>
      <c r="EZ142" s="414">
        <f t="shared" si="83"/>
        <v>266</v>
      </c>
      <c r="FA142" s="414">
        <f t="shared" si="83"/>
        <v>291</v>
      </c>
      <c r="FB142" s="414">
        <f t="shared" si="83"/>
        <v>303</v>
      </c>
      <c r="FC142" s="414">
        <f t="shared" si="83"/>
        <v>313</v>
      </c>
      <c r="FD142" s="414">
        <f t="shared" si="83"/>
        <v>321</v>
      </c>
      <c r="FE142" s="414">
        <f t="shared" si="83"/>
        <v>326</v>
      </c>
      <c r="FF142" s="414">
        <f t="shared" si="83"/>
        <v>335</v>
      </c>
      <c r="FG142" s="414">
        <f t="shared" si="83"/>
        <v>339</v>
      </c>
      <c r="FH142" s="414">
        <f t="shared" si="83"/>
        <v>351</v>
      </c>
      <c r="FI142" s="414">
        <f t="shared" si="83"/>
        <v>377</v>
      </c>
      <c r="FJ142" s="414">
        <f t="shared" si="83"/>
        <v>375</v>
      </c>
      <c r="FK142" s="414">
        <f t="shared" si="83"/>
        <v>379</v>
      </c>
      <c r="FL142" s="414">
        <f t="shared" si="83"/>
        <v>392</v>
      </c>
      <c r="FM142" s="414">
        <f t="shared" si="83"/>
        <v>402</v>
      </c>
      <c r="FN142" s="414">
        <f t="shared" si="83"/>
        <v>393</v>
      </c>
      <c r="FO142" s="414">
        <f t="shared" si="83"/>
        <v>394</v>
      </c>
      <c r="FP142" s="414">
        <f t="shared" si="83"/>
        <v>391</v>
      </c>
      <c r="FQ142" s="414">
        <f t="shared" si="83"/>
        <v>401</v>
      </c>
      <c r="FR142" s="414">
        <f t="shared" si="83"/>
        <v>392</v>
      </c>
      <c r="FS142" s="414">
        <f t="shared" si="83"/>
        <v>390</v>
      </c>
      <c r="FT142" s="414">
        <f t="shared" si="83"/>
        <v>398</v>
      </c>
      <c r="FU142" s="414">
        <f t="shared" si="83"/>
        <v>392</v>
      </c>
      <c r="FV142" s="414">
        <f t="shared" si="83"/>
        <v>397</v>
      </c>
      <c r="FW142" s="414">
        <f t="shared" si="83"/>
        <v>394</v>
      </c>
      <c r="FX142" s="414">
        <f t="shared" si="83"/>
        <v>394</v>
      </c>
      <c r="FY142" s="414">
        <f t="shared" si="83"/>
        <v>395</v>
      </c>
      <c r="FZ142" s="414">
        <f t="shared" si="83"/>
        <v>395</v>
      </c>
      <c r="GA142" s="414">
        <f t="shared" si="83"/>
        <v>389</v>
      </c>
      <c r="GB142" s="414">
        <f t="shared" si="83"/>
        <v>382</v>
      </c>
      <c r="GC142" s="414">
        <f t="shared" si="83"/>
        <v>383</v>
      </c>
      <c r="GD142" s="414">
        <f t="shared" si="83"/>
        <v>321</v>
      </c>
      <c r="GE142" s="414">
        <f t="shared" si="83"/>
        <v>212</v>
      </c>
      <c r="GF142" s="414">
        <f t="shared" si="83"/>
        <v>215</v>
      </c>
      <c r="GG142" s="414">
        <f t="shared" si="83"/>
        <v>207</v>
      </c>
      <c r="GH142" s="414">
        <f t="shared" si="83"/>
        <v>196</v>
      </c>
      <c r="GI142" s="414">
        <f t="shared" si="83"/>
        <v>197</v>
      </c>
      <c r="GJ142" s="414">
        <f t="shared" si="83"/>
        <v>198</v>
      </c>
      <c r="GK142" s="414">
        <f t="shared" si="83"/>
        <v>209</v>
      </c>
      <c r="GL142" s="414">
        <f t="shared" si="83"/>
        <v>207</v>
      </c>
      <c r="GM142" s="414">
        <f t="shared" si="83"/>
        <v>206</v>
      </c>
      <c r="GN142" s="414">
        <f t="shared" si="83"/>
        <v>226</v>
      </c>
      <c r="GO142" s="414">
        <f t="shared" si="83"/>
        <v>250</v>
      </c>
      <c r="GP142" s="414">
        <f t="shared" si="83"/>
        <v>229</v>
      </c>
      <c r="GQ142" s="414">
        <f t="shared" si="83"/>
        <v>238</v>
      </c>
      <c r="GR142" s="414">
        <f t="shared" si="83"/>
        <v>248</v>
      </c>
      <c r="GS142" s="414">
        <f t="shared" si="83"/>
        <v>266</v>
      </c>
      <c r="GT142" s="414">
        <f t="shared" si="83"/>
        <v>339</v>
      </c>
      <c r="GU142" s="414">
        <f t="shared" si="83"/>
        <v>398</v>
      </c>
      <c r="GV142" s="414">
        <f t="shared" si="83"/>
        <v>406</v>
      </c>
      <c r="GW142" s="414">
        <f t="shared" si="83"/>
        <v>422</v>
      </c>
      <c r="GX142" s="414">
        <f t="shared" si="83"/>
        <v>414</v>
      </c>
      <c r="GY142" s="414">
        <f t="shared" si="83"/>
        <v>431</v>
      </c>
      <c r="GZ142" s="414">
        <f t="shared" si="83"/>
        <v>442</v>
      </c>
      <c r="HA142" s="414">
        <f t="shared" si="83"/>
        <v>444</v>
      </c>
      <c r="HB142" s="414">
        <f t="shared" si="83"/>
        <v>476</v>
      </c>
      <c r="HC142" s="414">
        <f t="shared" si="83"/>
        <v>493</v>
      </c>
      <c r="HD142" s="414">
        <f t="shared" si="83"/>
        <v>499</v>
      </c>
      <c r="HE142" s="414">
        <f t="shared" si="83"/>
        <v>496</v>
      </c>
      <c r="HF142" s="414">
        <f t="shared" si="83"/>
        <v>540</v>
      </c>
      <c r="HG142" s="414">
        <f t="shared" si="83"/>
        <v>558</v>
      </c>
      <c r="HH142" s="414">
        <f t="shared" si="83"/>
        <v>593</v>
      </c>
      <c r="HI142" s="414">
        <f t="shared" si="83"/>
        <v>641</v>
      </c>
      <c r="HJ142" s="414">
        <f t="shared" si="83"/>
        <v>671</v>
      </c>
      <c r="HK142" s="414">
        <f t="shared" si="83"/>
        <v>681</v>
      </c>
      <c r="HL142" s="414">
        <f t="shared" si="83"/>
        <v>630</v>
      </c>
      <c r="HM142" s="414">
        <f t="shared" si="83"/>
        <v>731</v>
      </c>
      <c r="HN142" s="414">
        <f t="shared" si="83"/>
        <v>834</v>
      </c>
      <c r="HO142" s="414">
        <f t="shared" si="83"/>
        <v>953</v>
      </c>
      <c r="HP142" s="414">
        <f t="shared" si="83"/>
        <v>1106</v>
      </c>
      <c r="HQ142" s="414">
        <f t="shared" si="83"/>
        <v>1343</v>
      </c>
      <c r="HR142" s="414">
        <f t="shared" si="83"/>
        <v>1575</v>
      </c>
      <c r="HS142" s="412"/>
      <c r="HT142" s="412"/>
      <c r="HU142" s="412"/>
      <c r="HV142" s="412"/>
      <c r="HW142" s="412"/>
      <c r="HX142" s="412"/>
      <c r="HY142" s="412"/>
      <c r="HZ142" s="412"/>
      <c r="IA142" s="412"/>
      <c r="IB142" s="412"/>
      <c r="IC142" s="412"/>
    </row>
    <row r="143">
      <c r="A143" s="513" t="s">
        <v>92</v>
      </c>
      <c r="B143" s="413">
        <f t="shared" si="63"/>
        <v>0</v>
      </c>
      <c r="C143" s="414">
        <f t="shared" ref="C143:O143" si="84">(B143+C20)-C63</f>
        <v>0</v>
      </c>
      <c r="D143" s="414">
        <f t="shared" si="84"/>
        <v>0</v>
      </c>
      <c r="E143" s="414">
        <f t="shared" si="84"/>
        <v>0</v>
      </c>
      <c r="F143" s="414">
        <f t="shared" si="84"/>
        <v>0</v>
      </c>
      <c r="G143" s="414">
        <f t="shared" si="84"/>
        <v>0</v>
      </c>
      <c r="H143" s="414">
        <f t="shared" si="84"/>
        <v>0</v>
      </c>
      <c r="I143" s="414">
        <f t="shared" si="84"/>
        <v>0</v>
      </c>
      <c r="J143" s="414">
        <f t="shared" si="84"/>
        <v>0</v>
      </c>
      <c r="K143" s="414">
        <f t="shared" si="84"/>
        <v>0</v>
      </c>
      <c r="L143" s="514">
        <f t="shared" si="84"/>
        <v>2</v>
      </c>
      <c r="M143" s="414">
        <f t="shared" si="84"/>
        <v>3</v>
      </c>
      <c r="N143" s="414">
        <f t="shared" si="84"/>
        <v>3</v>
      </c>
      <c r="O143" s="414">
        <f t="shared" si="84"/>
        <v>3</v>
      </c>
      <c r="P143" s="414">
        <f t="shared" ref="P143:HR143" si="85">(O143+P20)-(P63+P103)</f>
        <v>4</v>
      </c>
      <c r="Q143" s="414">
        <f t="shared" si="85"/>
        <v>5</v>
      </c>
      <c r="R143" s="414">
        <f t="shared" si="85"/>
        <v>6</v>
      </c>
      <c r="S143" s="414">
        <f t="shared" si="85"/>
        <v>7</v>
      </c>
      <c r="T143" s="414">
        <f t="shared" si="85"/>
        <v>7</v>
      </c>
      <c r="U143" s="414">
        <f t="shared" si="85"/>
        <v>8</v>
      </c>
      <c r="V143" s="414">
        <f t="shared" si="85"/>
        <v>8</v>
      </c>
      <c r="W143" s="414">
        <f t="shared" si="85"/>
        <v>13</v>
      </c>
      <c r="X143" s="414">
        <f t="shared" si="85"/>
        <v>14</v>
      </c>
      <c r="Y143" s="414">
        <f t="shared" si="85"/>
        <v>21</v>
      </c>
      <c r="Z143" s="414">
        <f t="shared" si="85"/>
        <v>26</v>
      </c>
      <c r="AA143" s="414">
        <f t="shared" si="85"/>
        <v>33</v>
      </c>
      <c r="AB143" s="414">
        <f t="shared" si="85"/>
        <v>36</v>
      </c>
      <c r="AC143" s="414">
        <f t="shared" si="85"/>
        <v>48</v>
      </c>
      <c r="AD143" s="414">
        <f t="shared" si="85"/>
        <v>54</v>
      </c>
      <c r="AE143" s="414">
        <f t="shared" si="85"/>
        <v>61</v>
      </c>
      <c r="AF143" s="414">
        <f t="shared" si="85"/>
        <v>78</v>
      </c>
      <c r="AG143" s="414">
        <f t="shared" si="85"/>
        <v>80</v>
      </c>
      <c r="AH143" s="414">
        <f t="shared" si="85"/>
        <v>92</v>
      </c>
      <c r="AI143" s="414">
        <f t="shared" si="85"/>
        <v>102</v>
      </c>
      <c r="AJ143" s="414">
        <f t="shared" si="85"/>
        <v>119</v>
      </c>
      <c r="AK143" s="414">
        <f t="shared" si="85"/>
        <v>125</v>
      </c>
      <c r="AL143" s="414">
        <f t="shared" si="85"/>
        <v>127</v>
      </c>
      <c r="AM143" s="414">
        <f t="shared" si="85"/>
        <v>128</v>
      </c>
      <c r="AN143" s="414">
        <f t="shared" si="85"/>
        <v>134</v>
      </c>
      <c r="AO143" s="414">
        <f t="shared" si="85"/>
        <v>139</v>
      </c>
      <c r="AP143" s="414">
        <f t="shared" si="85"/>
        <v>133</v>
      </c>
      <c r="AQ143" s="414">
        <f t="shared" si="85"/>
        <v>146</v>
      </c>
      <c r="AR143" s="414">
        <f t="shared" si="85"/>
        <v>161</v>
      </c>
      <c r="AS143" s="414">
        <f t="shared" si="85"/>
        <v>165</v>
      </c>
      <c r="AT143" s="414">
        <f t="shared" si="85"/>
        <v>182</v>
      </c>
      <c r="AU143" s="414">
        <f t="shared" si="85"/>
        <v>192</v>
      </c>
      <c r="AV143" s="414">
        <f t="shared" si="85"/>
        <v>199</v>
      </c>
      <c r="AW143" s="414">
        <f t="shared" si="85"/>
        <v>216</v>
      </c>
      <c r="AX143" s="414">
        <f t="shared" si="85"/>
        <v>227</v>
      </c>
      <c r="AY143" s="414">
        <f t="shared" si="85"/>
        <v>236</v>
      </c>
      <c r="AZ143" s="414">
        <f t="shared" si="85"/>
        <v>203</v>
      </c>
      <c r="BA143" s="414">
        <f t="shared" si="85"/>
        <v>209</v>
      </c>
      <c r="BB143" s="414">
        <f t="shared" si="85"/>
        <v>196</v>
      </c>
      <c r="BC143" s="414">
        <f t="shared" si="85"/>
        <v>196</v>
      </c>
      <c r="BD143" s="414">
        <f t="shared" si="85"/>
        <v>196</v>
      </c>
      <c r="BE143" s="414">
        <f t="shared" si="85"/>
        <v>198</v>
      </c>
      <c r="BF143" s="414">
        <f t="shared" si="85"/>
        <v>200</v>
      </c>
      <c r="BG143" s="414">
        <f t="shared" si="85"/>
        <v>183</v>
      </c>
      <c r="BH143" s="414">
        <f t="shared" si="85"/>
        <v>182</v>
      </c>
      <c r="BI143" s="414">
        <f t="shared" si="85"/>
        <v>165</v>
      </c>
      <c r="BJ143" s="414">
        <f t="shared" si="85"/>
        <v>166</v>
      </c>
      <c r="BK143" s="414">
        <f t="shared" si="85"/>
        <v>155</v>
      </c>
      <c r="BL143" s="414">
        <f t="shared" si="85"/>
        <v>165</v>
      </c>
      <c r="BM143" s="414">
        <f t="shared" si="85"/>
        <v>131</v>
      </c>
      <c r="BN143" s="414">
        <f t="shared" si="85"/>
        <v>125</v>
      </c>
      <c r="BO143" s="414">
        <f t="shared" si="85"/>
        <v>126</v>
      </c>
      <c r="BP143" s="414">
        <f t="shared" si="85"/>
        <v>135</v>
      </c>
      <c r="BQ143" s="414">
        <f t="shared" si="85"/>
        <v>131</v>
      </c>
      <c r="BR143" s="414">
        <f t="shared" si="85"/>
        <v>131</v>
      </c>
      <c r="BS143" s="414">
        <f t="shared" si="85"/>
        <v>131</v>
      </c>
      <c r="BT143" s="414">
        <f t="shared" si="85"/>
        <v>131</v>
      </c>
      <c r="BU143" s="414">
        <f t="shared" si="85"/>
        <v>129</v>
      </c>
      <c r="BV143" s="414">
        <f t="shared" si="85"/>
        <v>125</v>
      </c>
      <c r="BW143" s="414">
        <f t="shared" si="85"/>
        <v>120</v>
      </c>
      <c r="BX143" s="414">
        <f t="shared" si="85"/>
        <v>119</v>
      </c>
      <c r="BY143" s="414">
        <f t="shared" si="85"/>
        <v>122</v>
      </c>
      <c r="BZ143" s="414">
        <f t="shared" si="85"/>
        <v>122</v>
      </c>
      <c r="CA143" s="414">
        <f t="shared" si="85"/>
        <v>113</v>
      </c>
      <c r="CB143" s="414">
        <f t="shared" si="85"/>
        <v>117</v>
      </c>
      <c r="CC143" s="414">
        <f t="shared" si="85"/>
        <v>112</v>
      </c>
      <c r="CD143" s="414">
        <f t="shared" si="85"/>
        <v>117</v>
      </c>
      <c r="CE143" s="414">
        <f t="shared" si="85"/>
        <v>122</v>
      </c>
      <c r="CF143" s="414">
        <f t="shared" si="85"/>
        <v>130</v>
      </c>
      <c r="CG143" s="414">
        <f t="shared" si="85"/>
        <v>133</v>
      </c>
      <c r="CH143" s="414">
        <f t="shared" si="85"/>
        <v>142</v>
      </c>
      <c r="CI143" s="414">
        <f t="shared" si="85"/>
        <v>163</v>
      </c>
      <c r="CJ143" s="414">
        <f t="shared" si="85"/>
        <v>161</v>
      </c>
      <c r="CK143" s="414">
        <f t="shared" si="85"/>
        <v>194</v>
      </c>
      <c r="CL143" s="414">
        <f t="shared" si="85"/>
        <v>198</v>
      </c>
      <c r="CM143" s="414">
        <f t="shared" si="85"/>
        <v>204</v>
      </c>
      <c r="CN143" s="414">
        <f t="shared" si="85"/>
        <v>210</v>
      </c>
      <c r="CO143" s="414">
        <f t="shared" si="85"/>
        <v>216</v>
      </c>
      <c r="CP143" s="414">
        <f t="shared" si="85"/>
        <v>217</v>
      </c>
      <c r="CQ143" s="414">
        <f t="shared" si="85"/>
        <v>211</v>
      </c>
      <c r="CR143" s="414">
        <f t="shared" si="85"/>
        <v>205</v>
      </c>
      <c r="CS143" s="414">
        <f t="shared" si="85"/>
        <v>204</v>
      </c>
      <c r="CT143" s="414">
        <f t="shared" si="85"/>
        <v>244</v>
      </c>
      <c r="CU143" s="414">
        <f t="shared" si="85"/>
        <v>249</v>
      </c>
      <c r="CV143" s="414">
        <f t="shared" si="85"/>
        <v>248</v>
      </c>
      <c r="CW143" s="414">
        <f t="shared" si="85"/>
        <v>240</v>
      </c>
      <c r="CX143" s="414">
        <f t="shared" si="85"/>
        <v>229</v>
      </c>
      <c r="CY143" s="414">
        <f t="shared" si="85"/>
        <v>219</v>
      </c>
      <c r="CZ143" s="414">
        <f t="shared" si="85"/>
        <v>229</v>
      </c>
      <c r="DA143" s="414">
        <f t="shared" si="85"/>
        <v>243</v>
      </c>
      <c r="DB143" s="414">
        <f t="shared" si="85"/>
        <v>253</v>
      </c>
      <c r="DC143" s="414">
        <f t="shared" si="85"/>
        <v>256</v>
      </c>
      <c r="DD143" s="414">
        <f t="shared" si="85"/>
        <v>270</v>
      </c>
      <c r="DE143" s="414">
        <f t="shared" si="85"/>
        <v>279</v>
      </c>
      <c r="DF143" s="414">
        <f t="shared" si="85"/>
        <v>284</v>
      </c>
      <c r="DG143" s="414">
        <f t="shared" si="85"/>
        <v>287</v>
      </c>
      <c r="DH143" s="414">
        <f t="shared" si="85"/>
        <v>302</v>
      </c>
      <c r="DI143" s="414">
        <f t="shared" si="85"/>
        <v>300</v>
      </c>
      <c r="DJ143" s="414">
        <f t="shared" si="85"/>
        <v>282</v>
      </c>
      <c r="DK143" s="414">
        <f t="shared" si="85"/>
        <v>279</v>
      </c>
      <c r="DL143" s="414">
        <f t="shared" si="85"/>
        <v>263</v>
      </c>
      <c r="DM143" s="414">
        <f t="shared" si="85"/>
        <v>273</v>
      </c>
      <c r="DN143" s="414">
        <f t="shared" si="85"/>
        <v>272</v>
      </c>
      <c r="DO143" s="414">
        <f t="shared" si="85"/>
        <v>286</v>
      </c>
      <c r="DP143" s="414">
        <f t="shared" si="85"/>
        <v>278</v>
      </c>
      <c r="DQ143" s="414">
        <f t="shared" si="85"/>
        <v>263</v>
      </c>
      <c r="DR143" s="414">
        <f t="shared" si="85"/>
        <v>245</v>
      </c>
      <c r="DS143" s="414">
        <f t="shared" si="85"/>
        <v>249</v>
      </c>
      <c r="DT143" s="414">
        <f t="shared" si="85"/>
        <v>234</v>
      </c>
      <c r="DU143" s="414">
        <f t="shared" si="85"/>
        <v>213</v>
      </c>
      <c r="DV143" s="414">
        <f t="shared" si="85"/>
        <v>208</v>
      </c>
      <c r="DW143" s="414">
        <f t="shared" si="85"/>
        <v>207</v>
      </c>
      <c r="DX143" s="414">
        <f t="shared" si="85"/>
        <v>179</v>
      </c>
      <c r="DY143" s="414">
        <f t="shared" si="85"/>
        <v>172</v>
      </c>
      <c r="DZ143" s="414">
        <f t="shared" si="85"/>
        <v>174</v>
      </c>
      <c r="EA143" s="414">
        <f t="shared" si="85"/>
        <v>160</v>
      </c>
      <c r="EB143" s="414">
        <f t="shared" si="85"/>
        <v>158</v>
      </c>
      <c r="EC143" s="414">
        <f t="shared" si="85"/>
        <v>158</v>
      </c>
      <c r="ED143" s="414">
        <f t="shared" si="85"/>
        <v>155</v>
      </c>
      <c r="EE143" s="414">
        <f t="shared" si="85"/>
        <v>145</v>
      </c>
      <c r="EF143" s="414">
        <f t="shared" si="85"/>
        <v>124</v>
      </c>
      <c r="EG143" s="414">
        <f t="shared" si="85"/>
        <v>124</v>
      </c>
      <c r="EH143" s="414">
        <f t="shared" si="85"/>
        <v>114</v>
      </c>
      <c r="EI143" s="414">
        <f t="shared" si="85"/>
        <v>120</v>
      </c>
      <c r="EJ143" s="414">
        <f t="shared" si="85"/>
        <v>121</v>
      </c>
      <c r="EK143" s="414">
        <f t="shared" si="85"/>
        <v>146</v>
      </c>
      <c r="EL143" s="414">
        <f t="shared" si="85"/>
        <v>147</v>
      </c>
      <c r="EM143" s="414">
        <f t="shared" si="85"/>
        <v>139</v>
      </c>
      <c r="EN143" s="414">
        <f t="shared" si="85"/>
        <v>140</v>
      </c>
      <c r="EO143" s="414">
        <f t="shared" si="85"/>
        <v>147</v>
      </c>
      <c r="EP143" s="414">
        <f t="shared" si="85"/>
        <v>139</v>
      </c>
      <c r="EQ143" s="414">
        <f t="shared" si="85"/>
        <v>141</v>
      </c>
      <c r="ER143" s="414">
        <f t="shared" si="85"/>
        <v>144</v>
      </c>
      <c r="ES143" s="414">
        <f t="shared" si="85"/>
        <v>137</v>
      </c>
      <c r="ET143" s="414">
        <f t="shared" si="85"/>
        <v>142</v>
      </c>
      <c r="EU143" s="414">
        <f t="shared" si="85"/>
        <v>132</v>
      </c>
      <c r="EV143" s="414">
        <f t="shared" si="85"/>
        <v>129</v>
      </c>
      <c r="EW143" s="414">
        <f t="shared" si="85"/>
        <v>129</v>
      </c>
      <c r="EX143" s="414">
        <f t="shared" si="85"/>
        <v>134</v>
      </c>
      <c r="EY143" s="414">
        <f t="shared" si="85"/>
        <v>154</v>
      </c>
      <c r="EZ143" s="414">
        <f t="shared" si="85"/>
        <v>154</v>
      </c>
      <c r="FA143" s="414">
        <f t="shared" si="85"/>
        <v>180</v>
      </c>
      <c r="FB143" s="414">
        <f t="shared" si="85"/>
        <v>187</v>
      </c>
      <c r="FC143" s="414">
        <f t="shared" si="85"/>
        <v>200</v>
      </c>
      <c r="FD143" s="414">
        <f t="shared" si="85"/>
        <v>208</v>
      </c>
      <c r="FE143" s="414">
        <f t="shared" si="85"/>
        <v>215</v>
      </c>
      <c r="FF143" s="414">
        <f t="shared" si="85"/>
        <v>223</v>
      </c>
      <c r="FG143" s="414">
        <f t="shared" si="85"/>
        <v>222</v>
      </c>
      <c r="FH143" s="414">
        <f t="shared" si="85"/>
        <v>233</v>
      </c>
      <c r="FI143" s="414">
        <f t="shared" si="85"/>
        <v>231</v>
      </c>
      <c r="FJ143" s="414">
        <f t="shared" si="85"/>
        <v>271</v>
      </c>
      <c r="FK143" s="414">
        <f t="shared" si="85"/>
        <v>285</v>
      </c>
      <c r="FL143" s="414">
        <f t="shared" si="85"/>
        <v>292</v>
      </c>
      <c r="FM143" s="414">
        <f t="shared" si="85"/>
        <v>297</v>
      </c>
      <c r="FN143" s="414">
        <f t="shared" si="85"/>
        <v>295</v>
      </c>
      <c r="FO143" s="414">
        <f t="shared" si="85"/>
        <v>301</v>
      </c>
      <c r="FP143" s="414">
        <f t="shared" si="85"/>
        <v>305</v>
      </c>
      <c r="FQ143" s="414">
        <f t="shared" si="85"/>
        <v>303</v>
      </c>
      <c r="FR143" s="414">
        <f t="shared" si="85"/>
        <v>308</v>
      </c>
      <c r="FS143" s="414">
        <f t="shared" si="85"/>
        <v>356</v>
      </c>
      <c r="FT143" s="414">
        <f t="shared" si="85"/>
        <v>369</v>
      </c>
      <c r="FU143" s="414">
        <f t="shared" si="85"/>
        <v>380</v>
      </c>
      <c r="FV143" s="414">
        <f t="shared" si="85"/>
        <v>391</v>
      </c>
      <c r="FW143" s="414">
        <f t="shared" si="85"/>
        <v>377</v>
      </c>
      <c r="FX143" s="414">
        <f t="shared" si="85"/>
        <v>400</v>
      </c>
      <c r="FY143" s="414">
        <f t="shared" si="85"/>
        <v>398</v>
      </c>
      <c r="FZ143" s="414">
        <f t="shared" si="85"/>
        <v>406</v>
      </c>
      <c r="GA143" s="414">
        <f t="shared" si="85"/>
        <v>422</v>
      </c>
      <c r="GB143" s="414">
        <f t="shared" si="85"/>
        <v>425</v>
      </c>
      <c r="GC143" s="414">
        <f t="shared" si="85"/>
        <v>439</v>
      </c>
      <c r="GD143" s="414">
        <f t="shared" si="85"/>
        <v>442</v>
      </c>
      <c r="GE143" s="414">
        <f t="shared" si="85"/>
        <v>367</v>
      </c>
      <c r="GF143" s="414">
        <f t="shared" si="85"/>
        <v>372</v>
      </c>
      <c r="GG143" s="414">
        <f t="shared" si="85"/>
        <v>381</v>
      </c>
      <c r="GH143" s="414">
        <f t="shared" si="85"/>
        <v>383</v>
      </c>
      <c r="GI143" s="414">
        <f t="shared" si="85"/>
        <v>384</v>
      </c>
      <c r="GJ143" s="414">
        <f t="shared" si="85"/>
        <v>389</v>
      </c>
      <c r="GK143" s="414">
        <f t="shared" si="85"/>
        <v>385</v>
      </c>
      <c r="GL143" s="414">
        <f t="shared" si="85"/>
        <v>371</v>
      </c>
      <c r="GM143" s="414">
        <f t="shared" si="85"/>
        <v>382</v>
      </c>
      <c r="GN143" s="414">
        <f t="shared" si="85"/>
        <v>289</v>
      </c>
      <c r="GO143" s="414">
        <f t="shared" si="85"/>
        <v>322</v>
      </c>
      <c r="GP143" s="414">
        <f t="shared" si="85"/>
        <v>313</v>
      </c>
      <c r="GQ143" s="414">
        <f t="shared" si="85"/>
        <v>328</v>
      </c>
      <c r="GR143" s="414">
        <f t="shared" si="85"/>
        <v>346</v>
      </c>
      <c r="GS143" s="414">
        <f t="shared" si="85"/>
        <v>358</v>
      </c>
      <c r="GT143" s="414">
        <f t="shared" si="85"/>
        <v>376</v>
      </c>
      <c r="GU143" s="414">
        <f t="shared" si="85"/>
        <v>384</v>
      </c>
      <c r="GV143" s="414">
        <f t="shared" si="85"/>
        <v>380</v>
      </c>
      <c r="GW143" s="414">
        <f t="shared" si="85"/>
        <v>383</v>
      </c>
      <c r="GX143" s="414">
        <f t="shared" si="85"/>
        <v>371</v>
      </c>
      <c r="GY143" s="414">
        <f t="shared" si="85"/>
        <v>419</v>
      </c>
      <c r="GZ143" s="414">
        <f t="shared" si="85"/>
        <v>386</v>
      </c>
      <c r="HA143" s="414">
        <f t="shared" si="85"/>
        <v>397</v>
      </c>
      <c r="HB143" s="414">
        <f t="shared" si="85"/>
        <v>401</v>
      </c>
      <c r="HC143" s="414">
        <f t="shared" si="85"/>
        <v>436</v>
      </c>
      <c r="HD143" s="414">
        <f t="shared" si="85"/>
        <v>460</v>
      </c>
      <c r="HE143" s="414">
        <f t="shared" si="85"/>
        <v>499</v>
      </c>
      <c r="HF143" s="414">
        <f t="shared" si="85"/>
        <v>523</v>
      </c>
      <c r="HG143" s="414">
        <f t="shared" si="85"/>
        <v>673</v>
      </c>
      <c r="HH143" s="414">
        <f t="shared" si="85"/>
        <v>733</v>
      </c>
      <c r="HI143" s="414">
        <f t="shared" si="85"/>
        <v>780</v>
      </c>
      <c r="HJ143" s="414">
        <f t="shared" si="85"/>
        <v>905</v>
      </c>
      <c r="HK143" s="414">
        <f t="shared" si="85"/>
        <v>1031</v>
      </c>
      <c r="HL143" s="414">
        <f t="shared" si="85"/>
        <v>1135</v>
      </c>
      <c r="HM143" s="414">
        <f t="shared" si="85"/>
        <v>1219</v>
      </c>
      <c r="HN143" s="414">
        <f t="shared" si="85"/>
        <v>1423</v>
      </c>
      <c r="HO143" s="414">
        <f t="shared" si="85"/>
        <v>1480</v>
      </c>
      <c r="HP143" s="414">
        <f t="shared" si="85"/>
        <v>1663</v>
      </c>
      <c r="HQ143" s="414">
        <f t="shared" si="85"/>
        <v>1764</v>
      </c>
      <c r="HR143" s="414">
        <f t="shared" si="85"/>
        <v>2010</v>
      </c>
      <c r="HS143" s="412"/>
      <c r="HT143" s="412"/>
      <c r="HU143" s="412"/>
      <c r="HV143" s="412"/>
      <c r="HW143" s="412"/>
      <c r="HX143" s="412"/>
      <c r="HY143" s="412"/>
      <c r="HZ143" s="412"/>
      <c r="IA143" s="412"/>
      <c r="IB143" s="412"/>
      <c r="IC143" s="412"/>
    </row>
    <row r="144">
      <c r="A144" s="513" t="s">
        <v>93</v>
      </c>
      <c r="B144" s="413">
        <f t="shared" si="63"/>
        <v>0</v>
      </c>
      <c r="C144" s="414">
        <f t="shared" ref="C144:O144" si="86">(B144+C21)-C64</f>
        <v>0</v>
      </c>
      <c r="D144" s="414">
        <f t="shared" si="86"/>
        <v>0</v>
      </c>
      <c r="E144" s="414">
        <f t="shared" si="86"/>
        <v>0</v>
      </c>
      <c r="F144" s="414">
        <f t="shared" si="86"/>
        <v>0</v>
      </c>
      <c r="G144" s="414">
        <f t="shared" si="86"/>
        <v>0</v>
      </c>
      <c r="H144" s="414">
        <f t="shared" si="86"/>
        <v>0</v>
      </c>
      <c r="I144" s="414">
        <f t="shared" si="86"/>
        <v>0</v>
      </c>
      <c r="J144" s="414">
        <f t="shared" si="86"/>
        <v>0</v>
      </c>
      <c r="K144" s="414">
        <f t="shared" si="86"/>
        <v>0</v>
      </c>
      <c r="L144" s="414">
        <f t="shared" si="86"/>
        <v>0</v>
      </c>
      <c r="M144" s="414">
        <f t="shared" si="86"/>
        <v>0</v>
      </c>
      <c r="N144" s="414">
        <f t="shared" si="86"/>
        <v>0</v>
      </c>
      <c r="O144" s="514">
        <f t="shared" si="86"/>
        <v>1</v>
      </c>
      <c r="P144" s="414">
        <f t="shared" ref="P144:HR144" si="87">(O144+P21)-(P64+P104)</f>
        <v>1</v>
      </c>
      <c r="Q144" s="414">
        <f t="shared" si="87"/>
        <v>1</v>
      </c>
      <c r="R144" s="414">
        <f t="shared" si="87"/>
        <v>3</v>
      </c>
      <c r="S144" s="414">
        <f t="shared" si="87"/>
        <v>5</v>
      </c>
      <c r="T144" s="414">
        <f t="shared" si="87"/>
        <v>6</v>
      </c>
      <c r="U144" s="414">
        <f t="shared" si="87"/>
        <v>7</v>
      </c>
      <c r="V144" s="414">
        <f t="shared" si="87"/>
        <v>7</v>
      </c>
      <c r="W144" s="414">
        <f t="shared" si="87"/>
        <v>10</v>
      </c>
      <c r="X144" s="414">
        <f t="shared" si="87"/>
        <v>13</v>
      </c>
      <c r="Y144" s="414">
        <f t="shared" si="87"/>
        <v>17</v>
      </c>
      <c r="Z144" s="414">
        <f t="shared" si="87"/>
        <v>26</v>
      </c>
      <c r="AA144" s="414">
        <f t="shared" si="87"/>
        <v>28</v>
      </c>
      <c r="AB144" s="414">
        <f t="shared" si="87"/>
        <v>36</v>
      </c>
      <c r="AC144" s="414">
        <f t="shared" si="87"/>
        <v>36</v>
      </c>
      <c r="AD144" s="414">
        <f t="shared" si="87"/>
        <v>47</v>
      </c>
      <c r="AE144" s="414">
        <f t="shared" si="87"/>
        <v>59</v>
      </c>
      <c r="AF144" s="414">
        <f t="shared" si="87"/>
        <v>73</v>
      </c>
      <c r="AG144" s="414">
        <f t="shared" si="87"/>
        <v>81</v>
      </c>
      <c r="AH144" s="414">
        <f t="shared" si="87"/>
        <v>89</v>
      </c>
      <c r="AI144" s="414">
        <f t="shared" si="87"/>
        <v>103</v>
      </c>
      <c r="AJ144" s="414">
        <f t="shared" si="87"/>
        <v>121</v>
      </c>
      <c r="AK144" s="414">
        <f t="shared" si="87"/>
        <v>143</v>
      </c>
      <c r="AL144" s="414">
        <f t="shared" si="87"/>
        <v>161</v>
      </c>
      <c r="AM144" s="414">
        <f t="shared" si="87"/>
        <v>180</v>
      </c>
      <c r="AN144" s="414">
        <f t="shared" si="87"/>
        <v>186</v>
      </c>
      <c r="AO144" s="414">
        <f t="shared" si="87"/>
        <v>211</v>
      </c>
      <c r="AP144" s="414">
        <f t="shared" si="87"/>
        <v>222</v>
      </c>
      <c r="AQ144" s="414">
        <f t="shared" si="87"/>
        <v>240</v>
      </c>
      <c r="AR144" s="414">
        <f t="shared" si="87"/>
        <v>232</v>
      </c>
      <c r="AS144" s="414">
        <f t="shared" si="87"/>
        <v>244</v>
      </c>
      <c r="AT144" s="414">
        <f t="shared" si="87"/>
        <v>254</v>
      </c>
      <c r="AU144" s="414">
        <f t="shared" si="87"/>
        <v>277</v>
      </c>
      <c r="AV144" s="414">
        <f t="shared" si="87"/>
        <v>269</v>
      </c>
      <c r="AW144" s="414">
        <f t="shared" si="87"/>
        <v>269</v>
      </c>
      <c r="AX144" s="414">
        <f t="shared" si="87"/>
        <v>261</v>
      </c>
      <c r="AY144" s="414">
        <f t="shared" si="87"/>
        <v>239</v>
      </c>
      <c r="AZ144" s="414">
        <f t="shared" si="87"/>
        <v>232</v>
      </c>
      <c r="BA144" s="414">
        <f t="shared" si="87"/>
        <v>227</v>
      </c>
      <c r="BB144" s="414">
        <f t="shared" si="87"/>
        <v>226</v>
      </c>
      <c r="BC144" s="414">
        <f t="shared" si="87"/>
        <v>218</v>
      </c>
      <c r="BD144" s="414">
        <f t="shared" si="87"/>
        <v>222</v>
      </c>
      <c r="BE144" s="414">
        <f t="shared" si="87"/>
        <v>210</v>
      </c>
      <c r="BF144" s="414">
        <f t="shared" si="87"/>
        <v>201</v>
      </c>
      <c r="BG144" s="414">
        <f t="shared" si="87"/>
        <v>195</v>
      </c>
      <c r="BH144" s="414">
        <f t="shared" si="87"/>
        <v>175</v>
      </c>
      <c r="BI144" s="414">
        <f t="shared" si="87"/>
        <v>176</v>
      </c>
      <c r="BJ144" s="414">
        <f t="shared" si="87"/>
        <v>174</v>
      </c>
      <c r="BK144" s="414">
        <f t="shared" si="87"/>
        <v>163</v>
      </c>
      <c r="BL144" s="414">
        <f t="shared" si="87"/>
        <v>140</v>
      </c>
      <c r="BM144" s="414">
        <f t="shared" si="87"/>
        <v>131</v>
      </c>
      <c r="BN144" s="414">
        <f t="shared" si="87"/>
        <v>106</v>
      </c>
      <c r="BO144" s="414">
        <f t="shared" si="87"/>
        <v>96</v>
      </c>
      <c r="BP144" s="414">
        <f t="shared" si="87"/>
        <v>96</v>
      </c>
      <c r="BQ144" s="414">
        <f t="shared" si="87"/>
        <v>97</v>
      </c>
      <c r="BR144" s="414">
        <f t="shared" si="87"/>
        <v>74</v>
      </c>
      <c r="BS144" s="414">
        <f t="shared" si="87"/>
        <v>66</v>
      </c>
      <c r="BT144" s="414">
        <f t="shared" si="87"/>
        <v>56</v>
      </c>
      <c r="BU144" s="414">
        <f t="shared" si="87"/>
        <v>56</v>
      </c>
      <c r="BV144" s="414">
        <f t="shared" si="87"/>
        <v>53</v>
      </c>
      <c r="BW144" s="414">
        <f t="shared" si="87"/>
        <v>53</v>
      </c>
      <c r="BX144" s="414">
        <f t="shared" si="87"/>
        <v>53</v>
      </c>
      <c r="BY144" s="414">
        <f t="shared" si="87"/>
        <v>54</v>
      </c>
      <c r="BZ144" s="414">
        <f t="shared" si="87"/>
        <v>52</v>
      </c>
      <c r="CA144" s="414">
        <f t="shared" si="87"/>
        <v>55</v>
      </c>
      <c r="CB144" s="414">
        <f t="shared" si="87"/>
        <v>55</v>
      </c>
      <c r="CC144" s="414">
        <f t="shared" si="87"/>
        <v>57</v>
      </c>
      <c r="CD144" s="414">
        <f t="shared" si="87"/>
        <v>60</v>
      </c>
      <c r="CE144" s="414">
        <f t="shared" si="87"/>
        <v>64</v>
      </c>
      <c r="CF144" s="414">
        <f t="shared" si="87"/>
        <v>61</v>
      </c>
      <c r="CG144" s="414">
        <f t="shared" si="87"/>
        <v>62</v>
      </c>
      <c r="CH144" s="414">
        <f t="shared" si="87"/>
        <v>71</v>
      </c>
      <c r="CI144" s="414">
        <f t="shared" si="87"/>
        <v>72</v>
      </c>
      <c r="CJ144" s="414">
        <f t="shared" si="87"/>
        <v>71</v>
      </c>
      <c r="CK144" s="414">
        <f t="shared" si="87"/>
        <v>75</v>
      </c>
      <c r="CL144" s="414">
        <f t="shared" si="87"/>
        <v>76</v>
      </c>
      <c r="CM144" s="414">
        <f t="shared" si="87"/>
        <v>80</v>
      </c>
      <c r="CN144" s="414">
        <f t="shared" si="87"/>
        <v>80</v>
      </c>
      <c r="CO144" s="414">
        <f t="shared" si="87"/>
        <v>90</v>
      </c>
      <c r="CP144" s="414">
        <f t="shared" si="87"/>
        <v>93</v>
      </c>
      <c r="CQ144" s="414">
        <f t="shared" si="87"/>
        <v>101</v>
      </c>
      <c r="CR144" s="414">
        <f t="shared" si="87"/>
        <v>105</v>
      </c>
      <c r="CS144" s="414">
        <f t="shared" si="87"/>
        <v>126</v>
      </c>
      <c r="CT144" s="414">
        <f t="shared" si="87"/>
        <v>132</v>
      </c>
      <c r="CU144" s="414">
        <f t="shared" si="87"/>
        <v>140</v>
      </c>
      <c r="CV144" s="414">
        <f t="shared" si="87"/>
        <v>151</v>
      </c>
      <c r="CW144" s="414">
        <f t="shared" si="87"/>
        <v>160</v>
      </c>
      <c r="CX144" s="414">
        <f t="shared" si="87"/>
        <v>177</v>
      </c>
      <c r="CY144" s="414">
        <f t="shared" si="87"/>
        <v>175</v>
      </c>
      <c r="CZ144" s="414">
        <f t="shared" si="87"/>
        <v>198</v>
      </c>
      <c r="DA144" s="414">
        <f t="shared" si="87"/>
        <v>211</v>
      </c>
      <c r="DB144" s="414">
        <f t="shared" si="87"/>
        <v>215</v>
      </c>
      <c r="DC144" s="414">
        <f t="shared" si="87"/>
        <v>230</v>
      </c>
      <c r="DD144" s="414">
        <f t="shared" si="87"/>
        <v>243</v>
      </c>
      <c r="DE144" s="414">
        <f t="shared" si="87"/>
        <v>245</v>
      </c>
      <c r="DF144" s="414">
        <f t="shared" si="87"/>
        <v>260</v>
      </c>
      <c r="DG144" s="414">
        <f t="shared" si="87"/>
        <v>275</v>
      </c>
      <c r="DH144" s="414">
        <f t="shared" si="87"/>
        <v>298</v>
      </c>
      <c r="DI144" s="414">
        <f t="shared" si="87"/>
        <v>291</v>
      </c>
      <c r="DJ144" s="414">
        <f t="shared" si="87"/>
        <v>304</v>
      </c>
      <c r="DK144" s="414">
        <f t="shared" si="87"/>
        <v>315</v>
      </c>
      <c r="DL144" s="414">
        <f t="shared" si="87"/>
        <v>321</v>
      </c>
      <c r="DM144" s="414">
        <f t="shared" si="87"/>
        <v>324</v>
      </c>
      <c r="DN144" s="414">
        <f t="shared" si="87"/>
        <v>343</v>
      </c>
      <c r="DO144" s="414">
        <f t="shared" si="87"/>
        <v>360</v>
      </c>
      <c r="DP144" s="414">
        <f t="shared" si="87"/>
        <v>379</v>
      </c>
      <c r="DQ144" s="414">
        <f t="shared" si="87"/>
        <v>377</v>
      </c>
      <c r="DR144" s="414">
        <f t="shared" si="87"/>
        <v>376</v>
      </c>
      <c r="DS144" s="414">
        <f t="shared" si="87"/>
        <v>348</v>
      </c>
      <c r="DT144" s="414">
        <f t="shared" si="87"/>
        <v>342</v>
      </c>
      <c r="DU144" s="414">
        <f t="shared" si="87"/>
        <v>344</v>
      </c>
      <c r="DV144" s="414">
        <f t="shared" si="87"/>
        <v>348</v>
      </c>
      <c r="DW144" s="414">
        <f t="shared" si="87"/>
        <v>319</v>
      </c>
      <c r="DX144" s="414">
        <f t="shared" si="87"/>
        <v>274</v>
      </c>
      <c r="DY144" s="414">
        <f t="shared" si="87"/>
        <v>257</v>
      </c>
      <c r="DZ144" s="414">
        <f t="shared" si="87"/>
        <v>251</v>
      </c>
      <c r="EA144" s="414">
        <f t="shared" si="87"/>
        <v>231</v>
      </c>
      <c r="EB144" s="414">
        <f t="shared" si="87"/>
        <v>234</v>
      </c>
      <c r="EC144" s="414">
        <f t="shared" si="87"/>
        <v>222</v>
      </c>
      <c r="ED144" s="414">
        <f t="shared" si="87"/>
        <v>183</v>
      </c>
      <c r="EE144" s="414">
        <f t="shared" si="87"/>
        <v>168</v>
      </c>
      <c r="EF144" s="414">
        <f t="shared" si="87"/>
        <v>139</v>
      </c>
      <c r="EG144" s="414">
        <f t="shared" si="87"/>
        <v>136</v>
      </c>
      <c r="EH144" s="414">
        <f t="shared" si="87"/>
        <v>131</v>
      </c>
      <c r="EI144" s="414">
        <f t="shared" si="87"/>
        <v>131</v>
      </c>
      <c r="EJ144" s="414">
        <f t="shared" si="87"/>
        <v>135</v>
      </c>
      <c r="EK144" s="414">
        <f t="shared" si="87"/>
        <v>124</v>
      </c>
      <c r="EL144" s="414">
        <f t="shared" si="87"/>
        <v>123</v>
      </c>
      <c r="EM144" s="414">
        <f t="shared" si="87"/>
        <v>125</v>
      </c>
      <c r="EN144" s="414">
        <f t="shared" si="87"/>
        <v>114</v>
      </c>
      <c r="EO144" s="414">
        <f t="shared" si="87"/>
        <v>106</v>
      </c>
      <c r="EP144" s="414">
        <f t="shared" si="87"/>
        <v>108</v>
      </c>
      <c r="EQ144" s="414">
        <f t="shared" si="87"/>
        <v>115</v>
      </c>
      <c r="ER144" s="414">
        <f t="shared" si="87"/>
        <v>103</v>
      </c>
      <c r="ES144" s="414">
        <f t="shared" si="87"/>
        <v>99</v>
      </c>
      <c r="ET144" s="414">
        <f t="shared" si="87"/>
        <v>105</v>
      </c>
      <c r="EU144" s="414">
        <f t="shared" si="87"/>
        <v>100</v>
      </c>
      <c r="EV144" s="414">
        <f t="shared" si="87"/>
        <v>101</v>
      </c>
      <c r="EW144" s="414">
        <f t="shared" si="87"/>
        <v>110</v>
      </c>
      <c r="EX144" s="414">
        <f t="shared" si="87"/>
        <v>119</v>
      </c>
      <c r="EY144" s="414">
        <f t="shared" si="87"/>
        <v>133</v>
      </c>
      <c r="EZ144" s="414">
        <f t="shared" si="87"/>
        <v>135</v>
      </c>
      <c r="FA144" s="414">
        <f t="shared" si="87"/>
        <v>152</v>
      </c>
      <c r="FB144" s="414">
        <f t="shared" si="87"/>
        <v>152</v>
      </c>
      <c r="FC144" s="414">
        <f t="shared" si="87"/>
        <v>159</v>
      </c>
      <c r="FD144" s="414">
        <f t="shared" si="87"/>
        <v>169</v>
      </c>
      <c r="FE144" s="414">
        <f t="shared" si="87"/>
        <v>177</v>
      </c>
      <c r="FF144" s="414">
        <f t="shared" si="87"/>
        <v>173</v>
      </c>
      <c r="FG144" s="414">
        <f t="shared" si="87"/>
        <v>156</v>
      </c>
      <c r="FH144" s="414">
        <f t="shared" si="87"/>
        <v>173</v>
      </c>
      <c r="FI144" s="414">
        <f t="shared" si="87"/>
        <v>200</v>
      </c>
      <c r="FJ144" s="414">
        <f t="shared" si="87"/>
        <v>203</v>
      </c>
      <c r="FK144" s="414">
        <f t="shared" si="87"/>
        <v>205</v>
      </c>
      <c r="FL144" s="414">
        <f t="shared" si="87"/>
        <v>209</v>
      </c>
      <c r="FM144" s="414">
        <f t="shared" si="87"/>
        <v>207</v>
      </c>
      <c r="FN144" s="414">
        <f t="shared" si="87"/>
        <v>202</v>
      </c>
      <c r="FO144" s="414">
        <f t="shared" si="87"/>
        <v>209</v>
      </c>
      <c r="FP144" s="414">
        <f t="shared" si="87"/>
        <v>209</v>
      </c>
      <c r="FQ144" s="414">
        <f t="shared" si="87"/>
        <v>216</v>
      </c>
      <c r="FR144" s="414">
        <f t="shared" si="87"/>
        <v>222</v>
      </c>
      <c r="FS144" s="414">
        <f t="shared" si="87"/>
        <v>230</v>
      </c>
      <c r="FT144" s="414">
        <f t="shared" si="87"/>
        <v>231</v>
      </c>
      <c r="FU144" s="414">
        <f t="shared" si="87"/>
        <v>236</v>
      </c>
      <c r="FV144" s="414">
        <f t="shared" si="87"/>
        <v>244</v>
      </c>
      <c r="FW144" s="414">
        <f t="shared" si="87"/>
        <v>236</v>
      </c>
      <c r="FX144" s="414">
        <f t="shared" si="87"/>
        <v>249</v>
      </c>
      <c r="FY144" s="414">
        <f t="shared" si="87"/>
        <v>253</v>
      </c>
      <c r="FZ144" s="414">
        <f t="shared" si="87"/>
        <v>262</v>
      </c>
      <c r="GA144" s="414">
        <f t="shared" si="87"/>
        <v>265</v>
      </c>
      <c r="GB144" s="414">
        <f t="shared" si="87"/>
        <v>254</v>
      </c>
      <c r="GC144" s="414">
        <f t="shared" si="87"/>
        <v>250</v>
      </c>
      <c r="GD144" s="414">
        <f t="shared" si="87"/>
        <v>248</v>
      </c>
      <c r="GE144" s="414">
        <f t="shared" si="87"/>
        <v>249</v>
      </c>
      <c r="GF144" s="414">
        <f t="shared" si="87"/>
        <v>263</v>
      </c>
      <c r="GG144" s="414">
        <f t="shared" si="87"/>
        <v>282</v>
      </c>
      <c r="GH144" s="414">
        <f t="shared" si="87"/>
        <v>291</v>
      </c>
      <c r="GI144" s="414">
        <f t="shared" si="87"/>
        <v>270</v>
      </c>
      <c r="GJ144" s="414">
        <f t="shared" si="87"/>
        <v>281</v>
      </c>
      <c r="GK144" s="414">
        <f t="shared" si="87"/>
        <v>294</v>
      </c>
      <c r="GL144" s="414">
        <f t="shared" si="87"/>
        <v>299</v>
      </c>
      <c r="GM144" s="414">
        <f t="shared" si="87"/>
        <v>316</v>
      </c>
      <c r="GN144" s="414">
        <f t="shared" si="87"/>
        <v>321</v>
      </c>
      <c r="GO144" s="414">
        <f t="shared" si="87"/>
        <v>323</v>
      </c>
      <c r="GP144" s="414">
        <f t="shared" si="87"/>
        <v>343</v>
      </c>
      <c r="GQ144" s="414">
        <f t="shared" si="87"/>
        <v>363</v>
      </c>
      <c r="GR144" s="414">
        <f t="shared" si="87"/>
        <v>373</v>
      </c>
      <c r="GS144" s="414">
        <f t="shared" si="87"/>
        <v>394</v>
      </c>
      <c r="GT144" s="414">
        <f t="shared" si="87"/>
        <v>414</v>
      </c>
      <c r="GU144" s="414">
        <f t="shared" si="87"/>
        <v>427</v>
      </c>
      <c r="GV144" s="414">
        <f t="shared" si="87"/>
        <v>428</v>
      </c>
      <c r="GW144" s="414">
        <f t="shared" si="87"/>
        <v>427</v>
      </c>
      <c r="GX144" s="414">
        <f t="shared" si="87"/>
        <v>401</v>
      </c>
      <c r="GY144" s="414">
        <f t="shared" si="87"/>
        <v>446</v>
      </c>
      <c r="GZ144" s="414">
        <f t="shared" si="87"/>
        <v>469</v>
      </c>
      <c r="HA144" s="414">
        <f t="shared" si="87"/>
        <v>533</v>
      </c>
      <c r="HB144" s="414">
        <f t="shared" si="87"/>
        <v>592</v>
      </c>
      <c r="HC144" s="414">
        <f t="shared" si="87"/>
        <v>634</v>
      </c>
      <c r="HD144" s="414">
        <f t="shared" si="87"/>
        <v>686</v>
      </c>
      <c r="HE144" s="414">
        <f t="shared" si="87"/>
        <v>740</v>
      </c>
      <c r="HF144" s="414">
        <f t="shared" si="87"/>
        <v>813</v>
      </c>
      <c r="HG144" s="414">
        <f t="shared" si="87"/>
        <v>917</v>
      </c>
      <c r="HH144" s="414">
        <f t="shared" si="87"/>
        <v>971</v>
      </c>
      <c r="HI144" s="414">
        <f t="shared" si="87"/>
        <v>1061</v>
      </c>
      <c r="HJ144" s="414">
        <f t="shared" si="87"/>
        <v>1092</v>
      </c>
      <c r="HK144" s="414">
        <f t="shared" si="87"/>
        <v>1156</v>
      </c>
      <c r="HL144" s="414">
        <f t="shared" si="87"/>
        <v>1229</v>
      </c>
      <c r="HM144" s="414">
        <f t="shared" si="87"/>
        <v>1335</v>
      </c>
      <c r="HN144" s="414">
        <f t="shared" si="87"/>
        <v>1489</v>
      </c>
      <c r="HO144" s="414">
        <f t="shared" si="87"/>
        <v>1599</v>
      </c>
      <c r="HP144" s="414">
        <f t="shared" si="87"/>
        <v>1727</v>
      </c>
      <c r="HQ144" s="414">
        <f t="shared" si="87"/>
        <v>1862</v>
      </c>
      <c r="HR144" s="414">
        <f t="shared" si="87"/>
        <v>2032</v>
      </c>
      <c r="HS144" s="412"/>
      <c r="HT144" s="412"/>
      <c r="HU144" s="412"/>
      <c r="HV144" s="412"/>
      <c r="HW144" s="412"/>
      <c r="HX144" s="412"/>
      <c r="HY144" s="412"/>
      <c r="HZ144" s="412"/>
      <c r="IA144" s="412"/>
      <c r="IB144" s="412"/>
      <c r="IC144" s="412"/>
    </row>
    <row r="145">
      <c r="A145" s="513" t="s">
        <v>94</v>
      </c>
      <c r="B145" s="413">
        <f t="shared" si="63"/>
        <v>0</v>
      </c>
      <c r="C145" s="414">
        <f t="shared" ref="C145:O145" si="88">(B145+C22)-C65</f>
        <v>0</v>
      </c>
      <c r="D145" s="514">
        <f t="shared" si="88"/>
        <v>2</v>
      </c>
      <c r="E145" s="414">
        <f t="shared" si="88"/>
        <v>2</v>
      </c>
      <c r="F145" s="414">
        <f t="shared" si="88"/>
        <v>2</v>
      </c>
      <c r="G145" s="414">
        <f t="shared" si="88"/>
        <v>2</v>
      </c>
      <c r="H145" s="414">
        <f t="shared" si="88"/>
        <v>2</v>
      </c>
      <c r="I145" s="414">
        <f t="shared" si="88"/>
        <v>2</v>
      </c>
      <c r="J145" s="414">
        <f t="shared" si="88"/>
        <v>3</v>
      </c>
      <c r="K145" s="414">
        <f t="shared" si="88"/>
        <v>5</v>
      </c>
      <c r="L145" s="414">
        <f t="shared" si="88"/>
        <v>5</v>
      </c>
      <c r="M145" s="414">
        <f t="shared" si="88"/>
        <v>6</v>
      </c>
      <c r="N145" s="414">
        <f t="shared" si="88"/>
        <v>6</v>
      </c>
      <c r="O145" s="414">
        <f t="shared" si="88"/>
        <v>8</v>
      </c>
      <c r="P145" s="414">
        <f t="shared" ref="P145:HR145" si="89">(O145+P22)-(P65+P105)</f>
        <v>8</v>
      </c>
      <c r="Q145" s="414">
        <f t="shared" si="89"/>
        <v>9</v>
      </c>
      <c r="R145" s="414">
        <f t="shared" si="89"/>
        <v>9</v>
      </c>
      <c r="S145" s="414">
        <f t="shared" si="89"/>
        <v>10</v>
      </c>
      <c r="T145" s="414">
        <f t="shared" si="89"/>
        <v>12</v>
      </c>
      <c r="U145" s="414">
        <f t="shared" si="89"/>
        <v>16</v>
      </c>
      <c r="V145" s="414">
        <f t="shared" si="89"/>
        <v>27</v>
      </c>
      <c r="W145" s="414">
        <f t="shared" si="89"/>
        <v>31</v>
      </c>
      <c r="X145" s="414">
        <f t="shared" si="89"/>
        <v>32</v>
      </c>
      <c r="Y145" s="414">
        <f t="shared" si="89"/>
        <v>39</v>
      </c>
      <c r="Z145" s="414">
        <f t="shared" si="89"/>
        <v>50</v>
      </c>
      <c r="AA145" s="414">
        <f t="shared" si="89"/>
        <v>56</v>
      </c>
      <c r="AB145" s="414">
        <f t="shared" si="89"/>
        <v>58</v>
      </c>
      <c r="AC145" s="414">
        <f t="shared" si="89"/>
        <v>68</v>
      </c>
      <c r="AD145" s="414">
        <f t="shared" si="89"/>
        <v>78</v>
      </c>
      <c r="AE145" s="414">
        <f t="shared" si="89"/>
        <v>87</v>
      </c>
      <c r="AF145" s="414">
        <f t="shared" si="89"/>
        <v>87</v>
      </c>
      <c r="AG145" s="414">
        <f t="shared" si="89"/>
        <v>98</v>
      </c>
      <c r="AH145" s="414">
        <f t="shared" si="89"/>
        <v>104</v>
      </c>
      <c r="AI145" s="414">
        <f t="shared" si="89"/>
        <v>115</v>
      </c>
      <c r="AJ145" s="414">
        <f t="shared" si="89"/>
        <v>125</v>
      </c>
      <c r="AK145" s="414">
        <f t="shared" si="89"/>
        <v>157</v>
      </c>
      <c r="AL145" s="414">
        <f t="shared" si="89"/>
        <v>165</v>
      </c>
      <c r="AM145" s="414">
        <f t="shared" si="89"/>
        <v>174</v>
      </c>
      <c r="AN145" s="414">
        <f t="shared" si="89"/>
        <v>174</v>
      </c>
      <c r="AO145" s="414">
        <f t="shared" si="89"/>
        <v>175</v>
      </c>
      <c r="AP145" s="414">
        <f t="shared" si="89"/>
        <v>182</v>
      </c>
      <c r="AQ145" s="414">
        <f t="shared" si="89"/>
        <v>189</v>
      </c>
      <c r="AR145" s="414">
        <f t="shared" si="89"/>
        <v>194</v>
      </c>
      <c r="AS145" s="414">
        <f t="shared" si="89"/>
        <v>198</v>
      </c>
      <c r="AT145" s="414">
        <f t="shared" si="89"/>
        <v>200</v>
      </c>
      <c r="AU145" s="414">
        <f t="shared" si="89"/>
        <v>216</v>
      </c>
      <c r="AV145" s="414">
        <f t="shared" si="89"/>
        <v>226</v>
      </c>
      <c r="AW145" s="414">
        <f t="shared" si="89"/>
        <v>232</v>
      </c>
      <c r="AX145" s="414">
        <f t="shared" si="89"/>
        <v>223</v>
      </c>
      <c r="AY145" s="414">
        <f t="shared" si="89"/>
        <v>226</v>
      </c>
      <c r="AZ145" s="414">
        <f t="shared" si="89"/>
        <v>238</v>
      </c>
      <c r="BA145" s="414">
        <f t="shared" si="89"/>
        <v>261</v>
      </c>
      <c r="BB145" s="414">
        <f t="shared" si="89"/>
        <v>259</v>
      </c>
      <c r="BC145" s="414">
        <f t="shared" si="89"/>
        <v>256</v>
      </c>
      <c r="BD145" s="414">
        <f t="shared" si="89"/>
        <v>262</v>
      </c>
      <c r="BE145" s="414">
        <f t="shared" si="89"/>
        <v>250</v>
      </c>
      <c r="BF145" s="414">
        <f t="shared" si="89"/>
        <v>238</v>
      </c>
      <c r="BG145" s="414">
        <f t="shared" si="89"/>
        <v>246</v>
      </c>
      <c r="BH145" s="414">
        <f t="shared" si="89"/>
        <v>247</v>
      </c>
      <c r="BI145" s="414">
        <f t="shared" si="89"/>
        <v>241</v>
      </c>
      <c r="BJ145" s="414">
        <f t="shared" si="89"/>
        <v>249</v>
      </c>
      <c r="BK145" s="414">
        <f t="shared" si="89"/>
        <v>248</v>
      </c>
      <c r="BL145" s="414">
        <f t="shared" si="89"/>
        <v>257</v>
      </c>
      <c r="BM145" s="414">
        <f t="shared" si="89"/>
        <v>260</v>
      </c>
      <c r="BN145" s="414">
        <f t="shared" si="89"/>
        <v>259</v>
      </c>
      <c r="BO145" s="414">
        <f t="shared" si="89"/>
        <v>243</v>
      </c>
      <c r="BP145" s="414">
        <f t="shared" si="89"/>
        <v>232</v>
      </c>
      <c r="BQ145" s="414">
        <f t="shared" si="89"/>
        <v>233</v>
      </c>
      <c r="BR145" s="414">
        <f t="shared" si="89"/>
        <v>220</v>
      </c>
      <c r="BS145" s="414">
        <f t="shared" si="89"/>
        <v>221</v>
      </c>
      <c r="BT145" s="414">
        <f t="shared" si="89"/>
        <v>219</v>
      </c>
      <c r="BU145" s="414">
        <f t="shared" si="89"/>
        <v>203</v>
      </c>
      <c r="BV145" s="414">
        <f t="shared" si="89"/>
        <v>197</v>
      </c>
      <c r="BW145" s="414">
        <f t="shared" si="89"/>
        <v>194</v>
      </c>
      <c r="BX145" s="414">
        <f t="shared" si="89"/>
        <v>193</v>
      </c>
      <c r="BY145" s="414">
        <f t="shared" si="89"/>
        <v>189</v>
      </c>
      <c r="BZ145" s="414">
        <f t="shared" si="89"/>
        <v>181</v>
      </c>
      <c r="CA145" s="414">
        <f t="shared" si="89"/>
        <v>158</v>
      </c>
      <c r="CB145" s="414">
        <f t="shared" si="89"/>
        <v>163</v>
      </c>
      <c r="CC145" s="414">
        <f t="shared" si="89"/>
        <v>151</v>
      </c>
      <c r="CD145" s="414">
        <f t="shared" si="89"/>
        <v>153</v>
      </c>
      <c r="CE145" s="414">
        <f t="shared" si="89"/>
        <v>142</v>
      </c>
      <c r="CF145" s="414">
        <f t="shared" si="89"/>
        <v>140</v>
      </c>
      <c r="CG145" s="414">
        <f t="shared" si="89"/>
        <v>132</v>
      </c>
      <c r="CH145" s="414">
        <f t="shared" si="89"/>
        <v>124</v>
      </c>
      <c r="CI145" s="414">
        <f t="shared" si="89"/>
        <v>113</v>
      </c>
      <c r="CJ145" s="414">
        <f t="shared" si="89"/>
        <v>111</v>
      </c>
      <c r="CK145" s="414">
        <f t="shared" si="89"/>
        <v>110</v>
      </c>
      <c r="CL145" s="414">
        <f t="shared" si="89"/>
        <v>109</v>
      </c>
      <c r="CM145" s="414">
        <f t="shared" si="89"/>
        <v>108</v>
      </c>
      <c r="CN145" s="414">
        <f t="shared" si="89"/>
        <v>104</v>
      </c>
      <c r="CO145" s="414">
        <f t="shared" si="89"/>
        <v>107</v>
      </c>
      <c r="CP145" s="414">
        <f t="shared" si="89"/>
        <v>104</v>
      </c>
      <c r="CQ145" s="414">
        <f t="shared" si="89"/>
        <v>96</v>
      </c>
      <c r="CR145" s="414">
        <f t="shared" si="89"/>
        <v>96</v>
      </c>
      <c r="CS145" s="414">
        <f t="shared" si="89"/>
        <v>89</v>
      </c>
      <c r="CT145" s="414">
        <f t="shared" si="89"/>
        <v>84</v>
      </c>
      <c r="CU145" s="414">
        <f t="shared" si="89"/>
        <v>89</v>
      </c>
      <c r="CV145" s="414">
        <f t="shared" si="89"/>
        <v>88</v>
      </c>
      <c r="CW145" s="414">
        <f t="shared" si="89"/>
        <v>90</v>
      </c>
      <c r="CX145" s="414">
        <f t="shared" si="89"/>
        <v>84</v>
      </c>
      <c r="CY145" s="414">
        <f t="shared" si="89"/>
        <v>88</v>
      </c>
      <c r="CZ145" s="414">
        <f t="shared" si="89"/>
        <v>90</v>
      </c>
      <c r="DA145" s="414">
        <f t="shared" si="89"/>
        <v>90</v>
      </c>
      <c r="DB145" s="414">
        <f t="shared" si="89"/>
        <v>95</v>
      </c>
      <c r="DC145" s="414">
        <f t="shared" si="89"/>
        <v>93</v>
      </c>
      <c r="DD145" s="414">
        <f t="shared" si="89"/>
        <v>80</v>
      </c>
      <c r="DE145" s="414">
        <f t="shared" si="89"/>
        <v>81</v>
      </c>
      <c r="DF145" s="414">
        <f t="shared" si="89"/>
        <v>80</v>
      </c>
      <c r="DG145" s="414">
        <f t="shared" si="89"/>
        <v>77</v>
      </c>
      <c r="DH145" s="414">
        <f t="shared" si="89"/>
        <v>77</v>
      </c>
      <c r="DI145" s="414">
        <f t="shared" si="89"/>
        <v>78</v>
      </c>
      <c r="DJ145" s="414">
        <f t="shared" si="89"/>
        <v>79</v>
      </c>
      <c r="DK145" s="414">
        <f t="shared" si="89"/>
        <v>73</v>
      </c>
      <c r="DL145" s="414">
        <f t="shared" si="89"/>
        <v>74</v>
      </c>
      <c r="DM145" s="414">
        <f t="shared" si="89"/>
        <v>72</v>
      </c>
      <c r="DN145" s="414">
        <f t="shared" si="89"/>
        <v>67</v>
      </c>
      <c r="DO145" s="414">
        <f t="shared" si="89"/>
        <v>64</v>
      </c>
      <c r="DP145" s="414">
        <f t="shared" si="89"/>
        <v>63</v>
      </c>
      <c r="DQ145" s="414">
        <f t="shared" si="89"/>
        <v>60</v>
      </c>
      <c r="DR145" s="414">
        <f t="shared" si="89"/>
        <v>58</v>
      </c>
      <c r="DS145" s="414">
        <f t="shared" si="89"/>
        <v>57</v>
      </c>
      <c r="DT145" s="414">
        <f t="shared" si="89"/>
        <v>60</v>
      </c>
      <c r="DU145" s="414">
        <f t="shared" si="89"/>
        <v>57</v>
      </c>
      <c r="DV145" s="414">
        <f t="shared" si="89"/>
        <v>57</v>
      </c>
      <c r="DW145" s="414">
        <f t="shared" si="89"/>
        <v>57</v>
      </c>
      <c r="DX145" s="414">
        <f t="shared" si="89"/>
        <v>53</v>
      </c>
      <c r="DY145" s="414">
        <f t="shared" si="89"/>
        <v>51</v>
      </c>
      <c r="DZ145" s="414">
        <f t="shared" si="89"/>
        <v>58</v>
      </c>
      <c r="EA145" s="414">
        <f t="shared" si="89"/>
        <v>61</v>
      </c>
      <c r="EB145" s="414">
        <f t="shared" si="89"/>
        <v>60</v>
      </c>
      <c r="EC145" s="414">
        <f t="shared" si="89"/>
        <v>61</v>
      </c>
      <c r="ED145" s="414">
        <f t="shared" si="89"/>
        <v>60</v>
      </c>
      <c r="EE145" s="414">
        <f t="shared" si="89"/>
        <v>63</v>
      </c>
      <c r="EF145" s="414">
        <f t="shared" si="89"/>
        <v>59</v>
      </c>
      <c r="EG145" s="414">
        <f t="shared" si="89"/>
        <v>54</v>
      </c>
      <c r="EH145" s="414">
        <f t="shared" si="89"/>
        <v>60</v>
      </c>
      <c r="EI145" s="414">
        <f t="shared" si="89"/>
        <v>63</v>
      </c>
      <c r="EJ145" s="414">
        <f t="shared" si="89"/>
        <v>62</v>
      </c>
      <c r="EK145" s="414">
        <f t="shared" si="89"/>
        <v>69</v>
      </c>
      <c r="EL145" s="414">
        <f t="shared" si="89"/>
        <v>75</v>
      </c>
      <c r="EM145" s="414">
        <f t="shared" si="89"/>
        <v>85</v>
      </c>
      <c r="EN145" s="414">
        <f t="shared" si="89"/>
        <v>86</v>
      </c>
      <c r="EO145" s="414">
        <f t="shared" si="89"/>
        <v>85</v>
      </c>
      <c r="EP145" s="414">
        <f t="shared" si="89"/>
        <v>86</v>
      </c>
      <c r="EQ145" s="414">
        <f t="shared" si="89"/>
        <v>87</v>
      </c>
      <c r="ER145" s="414">
        <f t="shared" si="89"/>
        <v>87</v>
      </c>
      <c r="ES145" s="414">
        <f t="shared" si="89"/>
        <v>99</v>
      </c>
      <c r="ET145" s="414">
        <f t="shared" si="89"/>
        <v>103</v>
      </c>
      <c r="EU145" s="414">
        <f t="shared" si="89"/>
        <v>104</v>
      </c>
      <c r="EV145" s="414">
        <f t="shared" si="89"/>
        <v>117</v>
      </c>
      <c r="EW145" s="414">
        <f t="shared" si="89"/>
        <v>116</v>
      </c>
      <c r="EX145" s="414">
        <f t="shared" si="89"/>
        <v>127</v>
      </c>
      <c r="EY145" s="414">
        <f t="shared" si="89"/>
        <v>141</v>
      </c>
      <c r="EZ145" s="414">
        <f t="shared" si="89"/>
        <v>157</v>
      </c>
      <c r="FA145" s="414">
        <f t="shared" si="89"/>
        <v>172</v>
      </c>
      <c r="FB145" s="414">
        <f t="shared" si="89"/>
        <v>186</v>
      </c>
      <c r="FC145" s="414">
        <f t="shared" si="89"/>
        <v>204</v>
      </c>
      <c r="FD145" s="414">
        <f t="shared" si="89"/>
        <v>218</v>
      </c>
      <c r="FE145" s="414">
        <f t="shared" si="89"/>
        <v>224</v>
      </c>
      <c r="FF145" s="414">
        <f t="shared" si="89"/>
        <v>248</v>
      </c>
      <c r="FG145" s="414">
        <f t="shared" si="89"/>
        <v>260</v>
      </c>
      <c r="FH145" s="414">
        <f t="shared" si="89"/>
        <v>263</v>
      </c>
      <c r="FI145" s="414">
        <f t="shared" si="89"/>
        <v>266</v>
      </c>
      <c r="FJ145" s="414">
        <f t="shared" si="89"/>
        <v>284</v>
      </c>
      <c r="FK145" s="414">
        <f t="shared" si="89"/>
        <v>299</v>
      </c>
      <c r="FL145" s="414">
        <f t="shared" si="89"/>
        <v>309</v>
      </c>
      <c r="FM145" s="414">
        <f t="shared" si="89"/>
        <v>323</v>
      </c>
      <c r="FN145" s="414">
        <f t="shared" si="89"/>
        <v>333</v>
      </c>
      <c r="FO145" s="414">
        <f t="shared" si="89"/>
        <v>336</v>
      </c>
      <c r="FP145" s="414">
        <f t="shared" si="89"/>
        <v>337</v>
      </c>
      <c r="FQ145" s="414">
        <f t="shared" si="89"/>
        <v>340</v>
      </c>
      <c r="FR145" s="414">
        <f t="shared" si="89"/>
        <v>338</v>
      </c>
      <c r="FS145" s="414">
        <f t="shared" si="89"/>
        <v>333</v>
      </c>
      <c r="FT145" s="414">
        <f t="shared" si="89"/>
        <v>335</v>
      </c>
      <c r="FU145" s="414">
        <f t="shared" si="89"/>
        <v>347</v>
      </c>
      <c r="FV145" s="414">
        <f t="shared" si="89"/>
        <v>354</v>
      </c>
      <c r="FW145" s="414">
        <f t="shared" si="89"/>
        <v>355</v>
      </c>
      <c r="FX145" s="414">
        <f t="shared" si="89"/>
        <v>356</v>
      </c>
      <c r="FY145" s="414">
        <f t="shared" si="89"/>
        <v>358</v>
      </c>
      <c r="FZ145" s="414">
        <f t="shared" si="89"/>
        <v>356</v>
      </c>
      <c r="GA145" s="414">
        <f t="shared" si="89"/>
        <v>360</v>
      </c>
      <c r="GB145" s="414">
        <f t="shared" si="89"/>
        <v>352</v>
      </c>
      <c r="GC145" s="414">
        <f t="shared" si="89"/>
        <v>364</v>
      </c>
      <c r="GD145" s="414">
        <f t="shared" si="89"/>
        <v>357</v>
      </c>
      <c r="GE145" s="414">
        <f t="shared" si="89"/>
        <v>336</v>
      </c>
      <c r="GF145" s="414">
        <f t="shared" si="89"/>
        <v>258</v>
      </c>
      <c r="GG145" s="414">
        <f t="shared" si="89"/>
        <v>228</v>
      </c>
      <c r="GH145" s="414">
        <f t="shared" si="89"/>
        <v>231</v>
      </c>
      <c r="GI145" s="414">
        <f t="shared" si="89"/>
        <v>232</v>
      </c>
      <c r="GJ145" s="414">
        <f t="shared" si="89"/>
        <v>223</v>
      </c>
      <c r="GK145" s="414">
        <f t="shared" si="89"/>
        <v>225</v>
      </c>
      <c r="GL145" s="414">
        <f t="shared" si="89"/>
        <v>233</v>
      </c>
      <c r="GM145" s="414">
        <f t="shared" si="89"/>
        <v>230</v>
      </c>
      <c r="GN145" s="414">
        <f t="shared" si="89"/>
        <v>216</v>
      </c>
      <c r="GO145" s="414">
        <f t="shared" si="89"/>
        <v>228</v>
      </c>
      <c r="GP145" s="414">
        <f t="shared" si="89"/>
        <v>236</v>
      </c>
      <c r="GQ145" s="414">
        <f t="shared" si="89"/>
        <v>259</v>
      </c>
      <c r="GR145" s="414">
        <f t="shared" si="89"/>
        <v>249</v>
      </c>
      <c r="GS145" s="414">
        <f t="shared" si="89"/>
        <v>269</v>
      </c>
      <c r="GT145" s="414">
        <f t="shared" si="89"/>
        <v>272</v>
      </c>
      <c r="GU145" s="414">
        <f t="shared" si="89"/>
        <v>270</v>
      </c>
      <c r="GV145" s="414">
        <f t="shared" si="89"/>
        <v>304</v>
      </c>
      <c r="GW145" s="414">
        <f t="shared" si="89"/>
        <v>305</v>
      </c>
      <c r="GX145" s="414">
        <f t="shared" si="89"/>
        <v>313</v>
      </c>
      <c r="GY145" s="414">
        <f t="shared" si="89"/>
        <v>367</v>
      </c>
      <c r="GZ145" s="414">
        <f t="shared" si="89"/>
        <v>409</v>
      </c>
      <c r="HA145" s="414">
        <f t="shared" si="89"/>
        <v>432</v>
      </c>
      <c r="HB145" s="414">
        <f t="shared" si="89"/>
        <v>445</v>
      </c>
      <c r="HC145" s="414">
        <f t="shared" si="89"/>
        <v>496</v>
      </c>
      <c r="HD145" s="414">
        <f t="shared" si="89"/>
        <v>560</v>
      </c>
      <c r="HE145" s="414">
        <f t="shared" si="89"/>
        <v>590</v>
      </c>
      <c r="HF145" s="414">
        <f t="shared" si="89"/>
        <v>698</v>
      </c>
      <c r="HG145" s="414">
        <f t="shared" si="89"/>
        <v>729</v>
      </c>
      <c r="HH145" s="414">
        <f t="shared" si="89"/>
        <v>768</v>
      </c>
      <c r="HI145" s="414">
        <f t="shared" si="89"/>
        <v>794</v>
      </c>
      <c r="HJ145" s="414">
        <f t="shared" si="89"/>
        <v>903</v>
      </c>
      <c r="HK145" s="414">
        <f t="shared" si="89"/>
        <v>1023</v>
      </c>
      <c r="HL145" s="414">
        <f t="shared" si="89"/>
        <v>1071</v>
      </c>
      <c r="HM145" s="414">
        <f t="shared" si="89"/>
        <v>1181</v>
      </c>
      <c r="HN145" s="414">
        <f t="shared" si="89"/>
        <v>1266</v>
      </c>
      <c r="HO145" s="414">
        <f t="shared" si="89"/>
        <v>1362</v>
      </c>
      <c r="HP145" s="414">
        <f t="shared" si="89"/>
        <v>1456</v>
      </c>
      <c r="HQ145" s="414">
        <f t="shared" si="89"/>
        <v>1593</v>
      </c>
      <c r="HR145" s="414">
        <f t="shared" si="89"/>
        <v>1767</v>
      </c>
      <c r="HS145" s="412"/>
      <c r="HT145" s="412"/>
      <c r="HU145" s="412"/>
      <c r="HV145" s="412"/>
      <c r="HW145" s="412"/>
      <c r="HX145" s="412"/>
      <c r="HY145" s="412"/>
      <c r="HZ145" s="412"/>
      <c r="IA145" s="412"/>
      <c r="IB145" s="412"/>
      <c r="IC145" s="412"/>
    </row>
    <row r="146">
      <c r="A146" s="513" t="s">
        <v>95</v>
      </c>
      <c r="B146" s="413">
        <f t="shared" si="63"/>
        <v>0</v>
      </c>
      <c r="C146" s="414">
        <f t="shared" ref="C146:O146" si="90">(B146+C23)-C66</f>
        <v>0</v>
      </c>
      <c r="D146" s="514">
        <f t="shared" si="90"/>
        <v>1</v>
      </c>
      <c r="E146" s="414">
        <f t="shared" si="90"/>
        <v>2</v>
      </c>
      <c r="F146" s="414">
        <f t="shared" si="90"/>
        <v>2</v>
      </c>
      <c r="G146" s="414">
        <f t="shared" si="90"/>
        <v>2</v>
      </c>
      <c r="H146" s="414">
        <f t="shared" si="90"/>
        <v>2</v>
      </c>
      <c r="I146" s="414">
        <f t="shared" si="90"/>
        <v>4</v>
      </c>
      <c r="J146" s="414">
        <f t="shared" si="90"/>
        <v>4</v>
      </c>
      <c r="K146" s="414">
        <f t="shared" si="90"/>
        <v>4</v>
      </c>
      <c r="L146" s="414">
        <f t="shared" si="90"/>
        <v>4</v>
      </c>
      <c r="M146" s="414">
        <f t="shared" si="90"/>
        <v>5</v>
      </c>
      <c r="N146" s="414">
        <f t="shared" si="90"/>
        <v>5</v>
      </c>
      <c r="O146" s="414">
        <f t="shared" si="90"/>
        <v>7</v>
      </c>
      <c r="P146" s="414">
        <f t="shared" ref="P146:GC146" si="91">(O146+P23)-(P66+P106)</f>
        <v>11</v>
      </c>
      <c r="Q146" s="414">
        <f t="shared" si="91"/>
        <v>12</v>
      </c>
      <c r="R146" s="414">
        <f t="shared" si="91"/>
        <v>17</v>
      </c>
      <c r="S146" s="414">
        <f t="shared" si="91"/>
        <v>20</v>
      </c>
      <c r="T146" s="414">
        <f t="shared" si="91"/>
        <v>22</v>
      </c>
      <c r="U146" s="414">
        <f t="shared" si="91"/>
        <v>25</v>
      </c>
      <c r="V146" s="414">
        <f t="shared" si="91"/>
        <v>29</v>
      </c>
      <c r="W146" s="414">
        <f t="shared" si="91"/>
        <v>33</v>
      </c>
      <c r="X146" s="414">
        <f t="shared" si="91"/>
        <v>38</v>
      </c>
      <c r="Y146" s="414">
        <f t="shared" si="91"/>
        <v>43</v>
      </c>
      <c r="Z146" s="414">
        <f t="shared" si="91"/>
        <v>45</v>
      </c>
      <c r="AA146" s="414">
        <f t="shared" si="91"/>
        <v>55</v>
      </c>
      <c r="AB146" s="414">
        <f t="shared" si="91"/>
        <v>55</v>
      </c>
      <c r="AC146" s="414">
        <f t="shared" si="91"/>
        <v>56</v>
      </c>
      <c r="AD146" s="414">
        <f t="shared" si="91"/>
        <v>59</v>
      </c>
      <c r="AE146" s="414">
        <f t="shared" si="91"/>
        <v>65</v>
      </c>
      <c r="AF146" s="414">
        <f t="shared" si="91"/>
        <v>73</v>
      </c>
      <c r="AG146" s="414">
        <f t="shared" si="91"/>
        <v>75</v>
      </c>
      <c r="AH146" s="414">
        <f t="shared" si="91"/>
        <v>74</v>
      </c>
      <c r="AI146" s="414">
        <f t="shared" si="91"/>
        <v>77</v>
      </c>
      <c r="AJ146" s="414">
        <f t="shared" si="91"/>
        <v>76</v>
      </c>
      <c r="AK146" s="414">
        <f t="shared" si="91"/>
        <v>80</v>
      </c>
      <c r="AL146" s="414">
        <f t="shared" si="91"/>
        <v>76</v>
      </c>
      <c r="AM146" s="414">
        <f t="shared" si="91"/>
        <v>91</v>
      </c>
      <c r="AN146" s="414">
        <f t="shared" si="91"/>
        <v>89</v>
      </c>
      <c r="AO146" s="414">
        <f t="shared" si="91"/>
        <v>99</v>
      </c>
      <c r="AP146" s="414">
        <f t="shared" si="91"/>
        <v>99</v>
      </c>
      <c r="AQ146" s="414">
        <f t="shared" si="91"/>
        <v>98</v>
      </c>
      <c r="AR146" s="414">
        <f t="shared" si="91"/>
        <v>96</v>
      </c>
      <c r="AS146" s="414">
        <f t="shared" si="91"/>
        <v>94</v>
      </c>
      <c r="AT146" s="414">
        <f t="shared" si="91"/>
        <v>103</v>
      </c>
      <c r="AU146" s="414">
        <f t="shared" si="91"/>
        <v>101</v>
      </c>
      <c r="AV146" s="414">
        <f t="shared" si="91"/>
        <v>101</v>
      </c>
      <c r="AW146" s="414">
        <f t="shared" si="91"/>
        <v>91</v>
      </c>
      <c r="AX146" s="414">
        <f t="shared" si="91"/>
        <v>92</v>
      </c>
      <c r="AY146" s="414">
        <f t="shared" si="91"/>
        <v>91</v>
      </c>
      <c r="AZ146" s="414">
        <f t="shared" si="91"/>
        <v>85</v>
      </c>
      <c r="BA146" s="414">
        <f t="shared" si="91"/>
        <v>83</v>
      </c>
      <c r="BB146" s="414">
        <f t="shared" si="91"/>
        <v>76</v>
      </c>
      <c r="BC146" s="414">
        <f t="shared" si="91"/>
        <v>72</v>
      </c>
      <c r="BD146" s="414">
        <f t="shared" si="91"/>
        <v>62</v>
      </c>
      <c r="BE146" s="414">
        <f t="shared" si="91"/>
        <v>59</v>
      </c>
      <c r="BF146" s="414">
        <f t="shared" si="91"/>
        <v>54</v>
      </c>
      <c r="BG146" s="414">
        <f t="shared" si="91"/>
        <v>49</v>
      </c>
      <c r="BH146" s="414">
        <f t="shared" si="91"/>
        <v>48</v>
      </c>
      <c r="BI146" s="414">
        <f t="shared" si="91"/>
        <v>45</v>
      </c>
      <c r="BJ146" s="414">
        <f t="shared" si="91"/>
        <v>44</v>
      </c>
      <c r="BK146" s="414">
        <f t="shared" si="91"/>
        <v>42</v>
      </c>
      <c r="BL146" s="414">
        <f t="shared" si="91"/>
        <v>44</v>
      </c>
      <c r="BM146" s="414">
        <f t="shared" si="91"/>
        <v>43</v>
      </c>
      <c r="BN146" s="414">
        <f t="shared" si="91"/>
        <v>47</v>
      </c>
      <c r="BO146" s="414">
        <f t="shared" si="91"/>
        <v>39</v>
      </c>
      <c r="BP146" s="414">
        <f t="shared" si="91"/>
        <v>36</v>
      </c>
      <c r="BQ146" s="414">
        <f t="shared" si="91"/>
        <v>38</v>
      </c>
      <c r="BR146" s="414">
        <f t="shared" si="91"/>
        <v>38</v>
      </c>
      <c r="BS146" s="414">
        <f t="shared" si="91"/>
        <v>39</v>
      </c>
      <c r="BT146" s="414">
        <f t="shared" si="91"/>
        <v>43</v>
      </c>
      <c r="BU146" s="414">
        <f t="shared" si="91"/>
        <v>44</v>
      </c>
      <c r="BV146" s="414">
        <f t="shared" si="91"/>
        <v>40</v>
      </c>
      <c r="BW146" s="414">
        <f t="shared" si="91"/>
        <v>40</v>
      </c>
      <c r="BX146" s="414">
        <f t="shared" si="91"/>
        <v>39</v>
      </c>
      <c r="BY146" s="414">
        <f t="shared" si="91"/>
        <v>37</v>
      </c>
      <c r="BZ146" s="414">
        <f t="shared" si="91"/>
        <v>41</v>
      </c>
      <c r="CA146" s="414">
        <f t="shared" si="91"/>
        <v>41</v>
      </c>
      <c r="CB146" s="414">
        <f t="shared" si="91"/>
        <v>32</v>
      </c>
      <c r="CC146" s="414">
        <f t="shared" si="91"/>
        <v>32</v>
      </c>
      <c r="CD146" s="414">
        <f t="shared" si="91"/>
        <v>32</v>
      </c>
      <c r="CE146" s="414">
        <f t="shared" si="91"/>
        <v>32</v>
      </c>
      <c r="CF146" s="414">
        <f t="shared" si="91"/>
        <v>32</v>
      </c>
      <c r="CG146" s="414">
        <f t="shared" si="91"/>
        <v>35</v>
      </c>
      <c r="CH146" s="414">
        <f t="shared" si="91"/>
        <v>31</v>
      </c>
      <c r="CI146" s="414">
        <f t="shared" si="91"/>
        <v>29</v>
      </c>
      <c r="CJ146" s="414">
        <f t="shared" si="91"/>
        <v>27</v>
      </c>
      <c r="CK146" s="414">
        <f t="shared" si="91"/>
        <v>27</v>
      </c>
      <c r="CL146" s="414">
        <f t="shared" si="91"/>
        <v>27</v>
      </c>
      <c r="CM146" s="414">
        <f t="shared" si="91"/>
        <v>25</v>
      </c>
      <c r="CN146" s="414">
        <f t="shared" si="91"/>
        <v>20</v>
      </c>
      <c r="CO146" s="414">
        <f t="shared" si="91"/>
        <v>19</v>
      </c>
      <c r="CP146" s="414">
        <f t="shared" si="91"/>
        <v>18</v>
      </c>
      <c r="CQ146" s="414">
        <f t="shared" si="91"/>
        <v>16</v>
      </c>
      <c r="CR146" s="414">
        <f t="shared" si="91"/>
        <v>16</v>
      </c>
      <c r="CS146" s="414">
        <f t="shared" si="91"/>
        <v>16</v>
      </c>
      <c r="CT146" s="414">
        <f t="shared" si="91"/>
        <v>16</v>
      </c>
      <c r="CU146" s="414">
        <f t="shared" si="91"/>
        <v>16</v>
      </c>
      <c r="CV146" s="414">
        <f t="shared" si="91"/>
        <v>11</v>
      </c>
      <c r="CW146" s="414">
        <f t="shared" si="91"/>
        <v>15</v>
      </c>
      <c r="CX146" s="414">
        <f t="shared" si="91"/>
        <v>15</v>
      </c>
      <c r="CY146" s="414">
        <f t="shared" si="91"/>
        <v>15</v>
      </c>
      <c r="CZ146" s="414">
        <f t="shared" si="91"/>
        <v>16</v>
      </c>
      <c r="DA146" s="414">
        <f t="shared" si="91"/>
        <v>16</v>
      </c>
      <c r="DB146" s="414">
        <f t="shared" si="91"/>
        <v>22</v>
      </c>
      <c r="DC146" s="414">
        <f t="shared" si="91"/>
        <v>26</v>
      </c>
      <c r="DD146" s="414">
        <f t="shared" si="91"/>
        <v>31</v>
      </c>
      <c r="DE146" s="414">
        <f t="shared" si="91"/>
        <v>36</v>
      </c>
      <c r="DF146" s="414">
        <f t="shared" si="91"/>
        <v>38</v>
      </c>
      <c r="DG146" s="414">
        <f t="shared" si="91"/>
        <v>38</v>
      </c>
      <c r="DH146" s="414">
        <f t="shared" si="91"/>
        <v>37</v>
      </c>
      <c r="DI146" s="414">
        <f t="shared" si="91"/>
        <v>39</v>
      </c>
      <c r="DJ146" s="414">
        <f t="shared" si="91"/>
        <v>46</v>
      </c>
      <c r="DK146" s="414">
        <f t="shared" si="91"/>
        <v>49</v>
      </c>
      <c r="DL146" s="414">
        <f t="shared" si="91"/>
        <v>58</v>
      </c>
      <c r="DM146" s="414">
        <f t="shared" si="91"/>
        <v>58</v>
      </c>
      <c r="DN146" s="414">
        <f t="shared" si="91"/>
        <v>62</v>
      </c>
      <c r="DO146" s="414">
        <f t="shared" si="91"/>
        <v>64</v>
      </c>
      <c r="DP146" s="414">
        <f t="shared" si="91"/>
        <v>66</v>
      </c>
      <c r="DQ146" s="414">
        <f t="shared" si="91"/>
        <v>71</v>
      </c>
      <c r="DR146" s="414">
        <f t="shared" si="91"/>
        <v>82</v>
      </c>
      <c r="DS146" s="414">
        <f t="shared" si="91"/>
        <v>87</v>
      </c>
      <c r="DT146" s="414">
        <f t="shared" si="91"/>
        <v>90</v>
      </c>
      <c r="DU146" s="414">
        <f t="shared" si="91"/>
        <v>91</v>
      </c>
      <c r="DV146" s="414">
        <f t="shared" si="91"/>
        <v>93</v>
      </c>
      <c r="DW146" s="414">
        <f t="shared" si="91"/>
        <v>91</v>
      </c>
      <c r="DX146" s="414">
        <f t="shared" si="91"/>
        <v>88</v>
      </c>
      <c r="DY146" s="414">
        <f t="shared" si="91"/>
        <v>87</v>
      </c>
      <c r="DZ146" s="414">
        <f t="shared" si="91"/>
        <v>85</v>
      </c>
      <c r="EA146" s="414">
        <f t="shared" si="91"/>
        <v>86</v>
      </c>
      <c r="EB146" s="414">
        <f t="shared" si="91"/>
        <v>78</v>
      </c>
      <c r="EC146" s="414">
        <f t="shared" si="91"/>
        <v>80</v>
      </c>
      <c r="ED146" s="414">
        <f t="shared" si="91"/>
        <v>79</v>
      </c>
      <c r="EE146" s="414">
        <f t="shared" si="91"/>
        <v>80</v>
      </c>
      <c r="EF146" s="414">
        <f t="shared" si="91"/>
        <v>70</v>
      </c>
      <c r="EG146" s="414">
        <f t="shared" si="91"/>
        <v>67</v>
      </c>
      <c r="EH146" s="414">
        <f t="shared" si="91"/>
        <v>60</v>
      </c>
      <c r="EI146" s="414">
        <f t="shared" si="91"/>
        <v>61</v>
      </c>
      <c r="EJ146" s="414">
        <f t="shared" si="91"/>
        <v>64</v>
      </c>
      <c r="EK146" s="414">
        <f t="shared" si="91"/>
        <v>71</v>
      </c>
      <c r="EL146" s="414">
        <f t="shared" si="91"/>
        <v>87</v>
      </c>
      <c r="EM146" s="414">
        <f t="shared" si="91"/>
        <v>83</v>
      </c>
      <c r="EN146" s="414">
        <f t="shared" si="91"/>
        <v>88</v>
      </c>
      <c r="EO146" s="414">
        <f t="shared" si="91"/>
        <v>88</v>
      </c>
      <c r="EP146" s="414">
        <f t="shared" si="91"/>
        <v>90</v>
      </c>
      <c r="EQ146" s="414">
        <f t="shared" si="91"/>
        <v>87</v>
      </c>
      <c r="ER146" s="414">
        <f t="shared" si="91"/>
        <v>92</v>
      </c>
      <c r="ES146" s="414">
        <f t="shared" si="91"/>
        <v>90</v>
      </c>
      <c r="ET146" s="414">
        <f t="shared" si="91"/>
        <v>94</v>
      </c>
      <c r="EU146" s="414">
        <f t="shared" si="91"/>
        <v>100</v>
      </c>
      <c r="EV146" s="414">
        <f t="shared" si="91"/>
        <v>110</v>
      </c>
      <c r="EW146" s="414">
        <f t="shared" si="91"/>
        <v>111</v>
      </c>
      <c r="EX146" s="414">
        <f t="shared" si="91"/>
        <v>112</v>
      </c>
      <c r="EY146" s="414">
        <f t="shared" si="91"/>
        <v>111</v>
      </c>
      <c r="EZ146" s="414">
        <f t="shared" si="91"/>
        <v>121</v>
      </c>
      <c r="FA146" s="414">
        <f t="shared" si="91"/>
        <v>130</v>
      </c>
      <c r="FB146" s="414">
        <f t="shared" si="91"/>
        <v>145</v>
      </c>
      <c r="FC146" s="414">
        <f t="shared" si="91"/>
        <v>172</v>
      </c>
      <c r="FD146" s="414">
        <f t="shared" si="91"/>
        <v>200</v>
      </c>
      <c r="FE146" s="414">
        <f t="shared" si="91"/>
        <v>206</v>
      </c>
      <c r="FF146" s="414">
        <f t="shared" si="91"/>
        <v>235</v>
      </c>
      <c r="FG146" s="414">
        <f t="shared" si="91"/>
        <v>267</v>
      </c>
      <c r="FH146" s="414">
        <f t="shared" si="91"/>
        <v>273</v>
      </c>
      <c r="FI146" s="414">
        <f t="shared" si="91"/>
        <v>289</v>
      </c>
      <c r="FJ146" s="414">
        <f t="shared" si="91"/>
        <v>292</v>
      </c>
      <c r="FK146" s="414">
        <f t="shared" si="91"/>
        <v>296</v>
      </c>
      <c r="FL146" s="414">
        <f t="shared" si="91"/>
        <v>306</v>
      </c>
      <c r="FM146" s="414">
        <f t="shared" si="91"/>
        <v>303</v>
      </c>
      <c r="FN146" s="414">
        <f t="shared" si="91"/>
        <v>323</v>
      </c>
      <c r="FO146" s="414">
        <f t="shared" si="91"/>
        <v>331</v>
      </c>
      <c r="FP146" s="414">
        <f t="shared" si="91"/>
        <v>360</v>
      </c>
      <c r="FQ146" s="414">
        <f t="shared" si="91"/>
        <v>378</v>
      </c>
      <c r="FR146" s="414">
        <f t="shared" si="91"/>
        <v>395</v>
      </c>
      <c r="FS146" s="414">
        <f t="shared" si="91"/>
        <v>386</v>
      </c>
      <c r="FT146" s="414">
        <f t="shared" si="91"/>
        <v>400</v>
      </c>
      <c r="FU146" s="414">
        <f t="shared" si="91"/>
        <v>415</v>
      </c>
      <c r="FV146" s="414">
        <f t="shared" si="91"/>
        <v>453</v>
      </c>
      <c r="FW146" s="414">
        <f t="shared" si="91"/>
        <v>470</v>
      </c>
      <c r="FX146" s="414">
        <f t="shared" si="91"/>
        <v>467</v>
      </c>
      <c r="FY146" s="414">
        <f t="shared" si="91"/>
        <v>474</v>
      </c>
      <c r="FZ146" s="414">
        <f t="shared" si="91"/>
        <v>462</v>
      </c>
      <c r="GA146" s="414">
        <f t="shared" si="91"/>
        <v>469</v>
      </c>
      <c r="GB146" s="414">
        <f t="shared" si="91"/>
        <v>484</v>
      </c>
      <c r="GC146" s="414">
        <f t="shared" si="91"/>
        <v>472</v>
      </c>
      <c r="GD146" s="414">
        <f t="shared" ref="GD146:HR146" si="92">(GC146+GD23)-(GD67+GD106)</f>
        <v>463</v>
      </c>
      <c r="GE146" s="414">
        <f t="shared" si="92"/>
        <v>290</v>
      </c>
      <c r="GF146" s="414">
        <f t="shared" si="92"/>
        <v>272</v>
      </c>
      <c r="GG146" s="414">
        <f t="shared" si="92"/>
        <v>264</v>
      </c>
      <c r="GH146" s="414">
        <f t="shared" si="92"/>
        <v>256</v>
      </c>
      <c r="GI146" s="414">
        <f t="shared" si="92"/>
        <v>267</v>
      </c>
      <c r="GJ146" s="414">
        <f t="shared" si="92"/>
        <v>249</v>
      </c>
      <c r="GK146" s="414">
        <f t="shared" si="92"/>
        <v>260</v>
      </c>
      <c r="GL146" s="414">
        <f t="shared" si="92"/>
        <v>267</v>
      </c>
      <c r="GM146" s="414">
        <f t="shared" si="92"/>
        <v>278</v>
      </c>
      <c r="GN146" s="414">
        <f t="shared" si="92"/>
        <v>280</v>
      </c>
      <c r="GO146" s="414">
        <f t="shared" si="92"/>
        <v>283</v>
      </c>
      <c r="GP146" s="414">
        <f t="shared" si="92"/>
        <v>283</v>
      </c>
      <c r="GQ146" s="414">
        <f t="shared" si="92"/>
        <v>312</v>
      </c>
      <c r="GR146" s="414">
        <f t="shared" si="92"/>
        <v>335</v>
      </c>
      <c r="GS146" s="414">
        <f t="shared" si="92"/>
        <v>348</v>
      </c>
      <c r="GT146" s="414">
        <f t="shared" si="92"/>
        <v>367</v>
      </c>
      <c r="GU146" s="414">
        <f t="shared" si="92"/>
        <v>375</v>
      </c>
      <c r="GV146" s="414">
        <f t="shared" si="92"/>
        <v>387</v>
      </c>
      <c r="GW146" s="414">
        <f t="shared" si="92"/>
        <v>411</v>
      </c>
      <c r="GX146" s="414">
        <f t="shared" si="92"/>
        <v>418</v>
      </c>
      <c r="GY146" s="414">
        <f t="shared" si="92"/>
        <v>491</v>
      </c>
      <c r="GZ146" s="414">
        <f t="shared" si="92"/>
        <v>527</v>
      </c>
      <c r="HA146" s="414">
        <f t="shared" si="92"/>
        <v>605</v>
      </c>
      <c r="HB146" s="414">
        <f t="shared" si="92"/>
        <v>619</v>
      </c>
      <c r="HC146" s="414">
        <f t="shared" si="92"/>
        <v>658</v>
      </c>
      <c r="HD146" s="414">
        <f t="shared" si="92"/>
        <v>717</v>
      </c>
      <c r="HE146" s="414">
        <f t="shared" si="92"/>
        <v>812</v>
      </c>
      <c r="HF146" s="414">
        <f t="shared" si="92"/>
        <v>872</v>
      </c>
      <c r="HG146" s="414">
        <f t="shared" si="92"/>
        <v>937</v>
      </c>
      <c r="HH146" s="414">
        <f t="shared" si="92"/>
        <v>996</v>
      </c>
      <c r="HI146" s="414">
        <f t="shared" si="92"/>
        <v>1015</v>
      </c>
      <c r="HJ146" s="414">
        <f t="shared" si="92"/>
        <v>996</v>
      </c>
      <c r="HK146" s="414">
        <f t="shared" si="92"/>
        <v>1085</v>
      </c>
      <c r="HL146" s="414">
        <f t="shared" si="92"/>
        <v>1169</v>
      </c>
      <c r="HM146" s="414">
        <f t="shared" si="92"/>
        <v>1252</v>
      </c>
      <c r="HN146" s="414">
        <f t="shared" si="92"/>
        <v>1257</v>
      </c>
      <c r="HO146" s="414">
        <f t="shared" si="92"/>
        <v>1322</v>
      </c>
      <c r="HP146" s="414">
        <f t="shared" si="92"/>
        <v>1372</v>
      </c>
      <c r="HQ146" s="414">
        <f t="shared" si="92"/>
        <v>1384</v>
      </c>
      <c r="HR146" s="414">
        <f t="shared" si="92"/>
        <v>1577</v>
      </c>
      <c r="HS146" s="412"/>
      <c r="HT146" s="412"/>
      <c r="HU146" s="412"/>
      <c r="HV146" s="412"/>
      <c r="HW146" s="412"/>
      <c r="HX146" s="412"/>
      <c r="HY146" s="412"/>
      <c r="HZ146" s="412"/>
      <c r="IA146" s="412"/>
      <c r="IB146" s="412"/>
      <c r="IC146" s="412"/>
    </row>
    <row r="147">
      <c r="A147" s="513" t="s">
        <v>96</v>
      </c>
      <c r="B147" s="415">
        <f t="shared" si="63"/>
        <v>1</v>
      </c>
      <c r="C147" s="414">
        <f t="shared" ref="C147:N147" si="93">(B147+C24)-C67</f>
        <v>1</v>
      </c>
      <c r="D147" s="414">
        <f t="shared" si="93"/>
        <v>1</v>
      </c>
      <c r="E147" s="414">
        <f t="shared" si="93"/>
        <v>1</v>
      </c>
      <c r="F147" s="414">
        <f t="shared" si="93"/>
        <v>1</v>
      </c>
      <c r="G147" s="414">
        <f t="shared" si="93"/>
        <v>1</v>
      </c>
      <c r="H147" s="414">
        <f t="shared" si="93"/>
        <v>1</v>
      </c>
      <c r="I147" s="414">
        <f t="shared" si="93"/>
        <v>1</v>
      </c>
      <c r="J147" s="414">
        <f t="shared" si="93"/>
        <v>1</v>
      </c>
      <c r="K147" s="414">
        <f t="shared" si="93"/>
        <v>1</v>
      </c>
      <c r="L147" s="414">
        <f t="shared" si="93"/>
        <v>1</v>
      </c>
      <c r="M147" s="414">
        <f t="shared" si="93"/>
        <v>2</v>
      </c>
      <c r="N147" s="414">
        <f t="shared" si="93"/>
        <v>2</v>
      </c>
      <c r="O147" s="414">
        <f t="shared" ref="O147:HR147" si="94">(N147+O24)-(O67+O107)</f>
        <v>1</v>
      </c>
      <c r="P147" s="414">
        <f t="shared" si="94"/>
        <v>2</v>
      </c>
      <c r="Q147" s="414">
        <f t="shared" si="94"/>
        <v>8</v>
      </c>
      <c r="R147" s="414">
        <f t="shared" si="94"/>
        <v>8</v>
      </c>
      <c r="S147" s="414">
        <f t="shared" si="94"/>
        <v>8</v>
      </c>
      <c r="T147" s="414">
        <f t="shared" si="94"/>
        <v>10</v>
      </c>
      <c r="U147" s="414">
        <f t="shared" si="94"/>
        <v>15</v>
      </c>
      <c r="V147" s="414">
        <f t="shared" si="94"/>
        <v>20</v>
      </c>
      <c r="W147" s="414">
        <f t="shared" si="94"/>
        <v>22</v>
      </c>
      <c r="X147" s="414">
        <f t="shared" si="94"/>
        <v>29</v>
      </c>
      <c r="Y147" s="414">
        <f t="shared" si="94"/>
        <v>30</v>
      </c>
      <c r="Z147" s="414">
        <f t="shared" si="94"/>
        <v>32</v>
      </c>
      <c r="AA147" s="414">
        <f t="shared" si="94"/>
        <v>32</v>
      </c>
      <c r="AB147" s="414">
        <f t="shared" si="94"/>
        <v>35</v>
      </c>
      <c r="AC147" s="414">
        <f t="shared" si="94"/>
        <v>41</v>
      </c>
      <c r="AD147" s="414">
        <f t="shared" si="94"/>
        <v>46</v>
      </c>
      <c r="AE147" s="414">
        <f t="shared" si="94"/>
        <v>47</v>
      </c>
      <c r="AF147" s="414">
        <f t="shared" si="94"/>
        <v>46</v>
      </c>
      <c r="AG147" s="414">
        <f t="shared" si="94"/>
        <v>52</v>
      </c>
      <c r="AH147" s="414">
        <f t="shared" si="94"/>
        <v>55</v>
      </c>
      <c r="AI147" s="414">
        <f t="shared" si="94"/>
        <v>53</v>
      </c>
      <c r="AJ147" s="414">
        <f t="shared" si="94"/>
        <v>53</v>
      </c>
      <c r="AK147" s="414">
        <f t="shared" si="94"/>
        <v>52</v>
      </c>
      <c r="AL147" s="414">
        <f t="shared" si="94"/>
        <v>52</v>
      </c>
      <c r="AM147" s="414">
        <f t="shared" si="94"/>
        <v>56</v>
      </c>
      <c r="AN147" s="414">
        <f t="shared" si="94"/>
        <v>57</v>
      </c>
      <c r="AO147" s="414">
        <f t="shared" si="94"/>
        <v>59</v>
      </c>
      <c r="AP147" s="414">
        <f t="shared" si="94"/>
        <v>59</v>
      </c>
      <c r="AQ147" s="414">
        <f t="shared" si="94"/>
        <v>58</v>
      </c>
      <c r="AR147" s="414">
        <f t="shared" si="94"/>
        <v>58</v>
      </c>
      <c r="AS147" s="414">
        <f t="shared" si="94"/>
        <v>60</v>
      </c>
      <c r="AT147" s="414">
        <f t="shared" si="94"/>
        <v>55</v>
      </c>
      <c r="AU147" s="414">
        <f t="shared" si="94"/>
        <v>53</v>
      </c>
      <c r="AV147" s="414">
        <f t="shared" si="94"/>
        <v>48</v>
      </c>
      <c r="AW147" s="414">
        <f t="shared" si="94"/>
        <v>46</v>
      </c>
      <c r="AX147" s="414">
        <f t="shared" si="94"/>
        <v>48</v>
      </c>
      <c r="AY147" s="414">
        <f t="shared" si="94"/>
        <v>41</v>
      </c>
      <c r="AZ147" s="414">
        <f t="shared" si="94"/>
        <v>39</v>
      </c>
      <c r="BA147" s="414">
        <f t="shared" si="94"/>
        <v>38</v>
      </c>
      <c r="BB147" s="414">
        <f t="shared" si="94"/>
        <v>35</v>
      </c>
      <c r="BC147" s="414">
        <f t="shared" si="94"/>
        <v>33</v>
      </c>
      <c r="BD147" s="414">
        <f t="shared" si="94"/>
        <v>32</v>
      </c>
      <c r="BE147" s="414">
        <f t="shared" si="94"/>
        <v>21</v>
      </c>
      <c r="BF147" s="414">
        <f t="shared" si="94"/>
        <v>18</v>
      </c>
      <c r="BG147" s="414">
        <f t="shared" si="94"/>
        <v>18</v>
      </c>
      <c r="BH147" s="414">
        <f t="shared" si="94"/>
        <v>18</v>
      </c>
      <c r="BI147" s="414">
        <f t="shared" si="94"/>
        <v>18</v>
      </c>
      <c r="BJ147" s="414">
        <f t="shared" si="94"/>
        <v>19</v>
      </c>
      <c r="BK147" s="414">
        <f t="shared" si="94"/>
        <v>21</v>
      </c>
      <c r="BL147" s="414">
        <f t="shared" si="94"/>
        <v>20</v>
      </c>
      <c r="BM147" s="414">
        <f t="shared" si="94"/>
        <v>19</v>
      </c>
      <c r="BN147" s="414">
        <f t="shared" si="94"/>
        <v>18</v>
      </c>
      <c r="BO147" s="414">
        <f t="shared" si="94"/>
        <v>17</v>
      </c>
      <c r="BP147" s="414">
        <f t="shared" si="94"/>
        <v>16</v>
      </c>
      <c r="BQ147" s="414">
        <f t="shared" si="94"/>
        <v>16</v>
      </c>
      <c r="BR147" s="414">
        <f t="shared" si="94"/>
        <v>16</v>
      </c>
      <c r="BS147" s="414">
        <f t="shared" si="94"/>
        <v>16</v>
      </c>
      <c r="BT147" s="414">
        <f t="shared" si="94"/>
        <v>15</v>
      </c>
      <c r="BU147" s="414">
        <f t="shared" si="94"/>
        <v>14</v>
      </c>
      <c r="BV147" s="414">
        <f t="shared" si="94"/>
        <v>14</v>
      </c>
      <c r="BW147" s="414">
        <f t="shared" si="94"/>
        <v>13</v>
      </c>
      <c r="BX147" s="414">
        <f t="shared" si="94"/>
        <v>13</v>
      </c>
      <c r="BY147" s="414">
        <f t="shared" si="94"/>
        <v>13</v>
      </c>
      <c r="BZ147" s="414">
        <f t="shared" si="94"/>
        <v>11</v>
      </c>
      <c r="CA147" s="414">
        <f t="shared" si="94"/>
        <v>11</v>
      </c>
      <c r="CB147" s="414">
        <f t="shared" si="94"/>
        <v>10</v>
      </c>
      <c r="CC147" s="414">
        <f t="shared" si="94"/>
        <v>12</v>
      </c>
      <c r="CD147" s="414">
        <f t="shared" si="94"/>
        <v>14</v>
      </c>
      <c r="CE147" s="414">
        <f t="shared" si="94"/>
        <v>18</v>
      </c>
      <c r="CF147" s="414">
        <f t="shared" si="94"/>
        <v>22</v>
      </c>
      <c r="CG147" s="414">
        <f t="shared" si="94"/>
        <v>24</v>
      </c>
      <c r="CH147" s="414">
        <f t="shared" si="94"/>
        <v>24</v>
      </c>
      <c r="CI147" s="414">
        <f t="shared" si="94"/>
        <v>25</v>
      </c>
      <c r="CJ147" s="414">
        <f t="shared" si="94"/>
        <v>26</v>
      </c>
      <c r="CK147" s="414">
        <f t="shared" si="94"/>
        <v>28</v>
      </c>
      <c r="CL147" s="414">
        <f t="shared" si="94"/>
        <v>28</v>
      </c>
      <c r="CM147" s="414">
        <f t="shared" si="94"/>
        <v>26</v>
      </c>
      <c r="CN147" s="414">
        <f t="shared" si="94"/>
        <v>28</v>
      </c>
      <c r="CO147" s="414">
        <f t="shared" si="94"/>
        <v>29</v>
      </c>
      <c r="CP147" s="414">
        <f t="shared" si="94"/>
        <v>29</v>
      </c>
      <c r="CQ147" s="414">
        <f t="shared" si="94"/>
        <v>29</v>
      </c>
      <c r="CR147" s="414">
        <f t="shared" si="94"/>
        <v>28</v>
      </c>
      <c r="CS147" s="414">
        <f t="shared" si="94"/>
        <v>29</v>
      </c>
      <c r="CT147" s="414">
        <f t="shared" si="94"/>
        <v>29</v>
      </c>
      <c r="CU147" s="414">
        <f t="shared" si="94"/>
        <v>31</v>
      </c>
      <c r="CV147" s="414">
        <f t="shared" si="94"/>
        <v>29</v>
      </c>
      <c r="CW147" s="414">
        <f t="shared" si="94"/>
        <v>28</v>
      </c>
      <c r="CX147" s="414">
        <f t="shared" si="94"/>
        <v>27</v>
      </c>
      <c r="CY147" s="414">
        <f t="shared" si="94"/>
        <v>28</v>
      </c>
      <c r="CZ147" s="414">
        <f t="shared" si="94"/>
        <v>28</v>
      </c>
      <c r="DA147" s="414">
        <f t="shared" si="94"/>
        <v>28</v>
      </c>
      <c r="DB147" s="414">
        <f t="shared" si="94"/>
        <v>27</v>
      </c>
      <c r="DC147" s="414">
        <f t="shared" si="94"/>
        <v>33</v>
      </c>
      <c r="DD147" s="414">
        <f t="shared" si="94"/>
        <v>32</v>
      </c>
      <c r="DE147" s="414">
        <f t="shared" si="94"/>
        <v>29</v>
      </c>
      <c r="DF147" s="414">
        <f t="shared" si="94"/>
        <v>31</v>
      </c>
      <c r="DG147" s="414">
        <f t="shared" si="94"/>
        <v>32</v>
      </c>
      <c r="DH147" s="414">
        <f t="shared" si="94"/>
        <v>31</v>
      </c>
      <c r="DI147" s="414">
        <f t="shared" si="94"/>
        <v>31</v>
      </c>
      <c r="DJ147" s="414">
        <f t="shared" si="94"/>
        <v>28</v>
      </c>
      <c r="DK147" s="414">
        <f t="shared" si="94"/>
        <v>27</v>
      </c>
      <c r="DL147" s="414">
        <f t="shared" si="94"/>
        <v>24</v>
      </c>
      <c r="DM147" s="414">
        <f t="shared" si="94"/>
        <v>26</v>
      </c>
      <c r="DN147" s="414">
        <f t="shared" si="94"/>
        <v>26</v>
      </c>
      <c r="DO147" s="414">
        <f t="shared" si="94"/>
        <v>24</v>
      </c>
      <c r="DP147" s="414">
        <f t="shared" si="94"/>
        <v>25</v>
      </c>
      <c r="DQ147" s="414">
        <f t="shared" si="94"/>
        <v>25</v>
      </c>
      <c r="DR147" s="414">
        <f t="shared" si="94"/>
        <v>24</v>
      </c>
      <c r="DS147" s="414">
        <f t="shared" si="94"/>
        <v>23</v>
      </c>
      <c r="DT147" s="414">
        <f t="shared" si="94"/>
        <v>23</v>
      </c>
      <c r="DU147" s="414">
        <f t="shared" si="94"/>
        <v>23</v>
      </c>
      <c r="DV147" s="414">
        <f t="shared" si="94"/>
        <v>20</v>
      </c>
      <c r="DW147" s="414">
        <f t="shared" si="94"/>
        <v>19</v>
      </c>
      <c r="DX147" s="414">
        <f t="shared" si="94"/>
        <v>17</v>
      </c>
      <c r="DY147" s="414">
        <f t="shared" si="94"/>
        <v>18</v>
      </c>
      <c r="DZ147" s="414">
        <f t="shared" si="94"/>
        <v>42</v>
      </c>
      <c r="EA147" s="414">
        <f t="shared" si="94"/>
        <v>46</v>
      </c>
      <c r="EB147" s="414">
        <f t="shared" si="94"/>
        <v>94</v>
      </c>
      <c r="EC147" s="414">
        <f t="shared" si="94"/>
        <v>99</v>
      </c>
      <c r="ED147" s="414">
        <f t="shared" si="94"/>
        <v>100</v>
      </c>
      <c r="EE147" s="414">
        <f t="shared" si="94"/>
        <v>110</v>
      </c>
      <c r="EF147" s="414">
        <f t="shared" si="94"/>
        <v>113</v>
      </c>
      <c r="EG147" s="414">
        <f t="shared" si="94"/>
        <v>128</v>
      </c>
      <c r="EH147" s="414">
        <f t="shared" si="94"/>
        <v>128</v>
      </c>
      <c r="EI147" s="414">
        <f t="shared" si="94"/>
        <v>152</v>
      </c>
      <c r="EJ147" s="414">
        <f t="shared" si="94"/>
        <v>162</v>
      </c>
      <c r="EK147" s="414">
        <f t="shared" si="94"/>
        <v>169</v>
      </c>
      <c r="EL147" s="414">
        <f t="shared" si="94"/>
        <v>166</v>
      </c>
      <c r="EM147" s="414">
        <f t="shared" si="94"/>
        <v>172</v>
      </c>
      <c r="EN147" s="414">
        <f t="shared" si="94"/>
        <v>174</v>
      </c>
      <c r="EO147" s="414">
        <f t="shared" si="94"/>
        <v>180</v>
      </c>
      <c r="EP147" s="414">
        <f t="shared" si="94"/>
        <v>178</v>
      </c>
      <c r="EQ147" s="414">
        <f t="shared" si="94"/>
        <v>179</v>
      </c>
      <c r="ER147" s="414">
        <f t="shared" si="94"/>
        <v>181</v>
      </c>
      <c r="ES147" s="414">
        <f t="shared" si="94"/>
        <v>190</v>
      </c>
      <c r="ET147" s="414">
        <f t="shared" si="94"/>
        <v>194</v>
      </c>
      <c r="EU147" s="414">
        <f t="shared" si="94"/>
        <v>188</v>
      </c>
      <c r="EV147" s="414">
        <f t="shared" si="94"/>
        <v>188</v>
      </c>
      <c r="EW147" s="414">
        <f t="shared" si="94"/>
        <v>195</v>
      </c>
      <c r="EX147" s="414">
        <f t="shared" si="94"/>
        <v>200</v>
      </c>
      <c r="EY147" s="414">
        <f t="shared" si="94"/>
        <v>205</v>
      </c>
      <c r="EZ147" s="414">
        <f t="shared" si="94"/>
        <v>216</v>
      </c>
      <c r="FA147" s="414">
        <f t="shared" si="94"/>
        <v>222</v>
      </c>
      <c r="FB147" s="414">
        <f t="shared" si="94"/>
        <v>232</v>
      </c>
      <c r="FC147" s="414">
        <f t="shared" si="94"/>
        <v>237</v>
      </c>
      <c r="FD147" s="414">
        <f t="shared" si="94"/>
        <v>253</v>
      </c>
      <c r="FE147" s="414">
        <f t="shared" si="94"/>
        <v>270</v>
      </c>
      <c r="FF147" s="414">
        <f t="shared" si="94"/>
        <v>270</v>
      </c>
      <c r="FG147" s="414">
        <f t="shared" si="94"/>
        <v>270</v>
      </c>
      <c r="FH147" s="414">
        <f t="shared" si="94"/>
        <v>268</v>
      </c>
      <c r="FI147" s="414">
        <f t="shared" si="94"/>
        <v>275</v>
      </c>
      <c r="FJ147" s="414">
        <f t="shared" si="94"/>
        <v>259</v>
      </c>
      <c r="FK147" s="414">
        <f t="shared" si="94"/>
        <v>263</v>
      </c>
      <c r="FL147" s="414">
        <f t="shared" si="94"/>
        <v>264</v>
      </c>
      <c r="FM147" s="414">
        <f t="shared" si="94"/>
        <v>266</v>
      </c>
      <c r="FN147" s="414">
        <f t="shared" si="94"/>
        <v>267</v>
      </c>
      <c r="FO147" s="414">
        <f t="shared" si="94"/>
        <v>270</v>
      </c>
      <c r="FP147" s="414">
        <f t="shared" si="94"/>
        <v>236</v>
      </c>
      <c r="FQ147" s="414">
        <f t="shared" si="94"/>
        <v>222</v>
      </c>
      <c r="FR147" s="414">
        <f t="shared" si="94"/>
        <v>216</v>
      </c>
      <c r="FS147" s="414">
        <f t="shared" si="94"/>
        <v>216</v>
      </c>
      <c r="FT147" s="414">
        <f t="shared" si="94"/>
        <v>210</v>
      </c>
      <c r="FU147" s="414">
        <f t="shared" si="94"/>
        <v>203</v>
      </c>
      <c r="FV147" s="414">
        <f t="shared" si="94"/>
        <v>199</v>
      </c>
      <c r="FW147" s="414">
        <f t="shared" si="94"/>
        <v>179</v>
      </c>
      <c r="FX147" s="414">
        <f t="shared" si="94"/>
        <v>180</v>
      </c>
      <c r="FY147" s="414">
        <f t="shared" si="94"/>
        <v>183</v>
      </c>
      <c r="FZ147" s="414">
        <f t="shared" si="94"/>
        <v>180</v>
      </c>
      <c r="GA147" s="414">
        <f t="shared" si="94"/>
        <v>177</v>
      </c>
      <c r="GB147" s="414">
        <f t="shared" si="94"/>
        <v>174</v>
      </c>
      <c r="GC147" s="414">
        <f t="shared" si="94"/>
        <v>108</v>
      </c>
      <c r="GD147" s="414">
        <f t="shared" si="94"/>
        <v>104</v>
      </c>
      <c r="GE147" s="414">
        <f t="shared" si="94"/>
        <v>111</v>
      </c>
      <c r="GF147" s="414">
        <f t="shared" si="94"/>
        <v>99</v>
      </c>
      <c r="GG147" s="414">
        <f t="shared" si="94"/>
        <v>88</v>
      </c>
      <c r="GH147" s="414">
        <f t="shared" si="94"/>
        <v>83</v>
      </c>
      <c r="GI147" s="414">
        <f t="shared" si="94"/>
        <v>84</v>
      </c>
      <c r="GJ147" s="414">
        <f t="shared" si="94"/>
        <v>79</v>
      </c>
      <c r="GK147" s="414">
        <f t="shared" si="94"/>
        <v>72</v>
      </c>
      <c r="GL147" s="414">
        <f t="shared" si="94"/>
        <v>74</v>
      </c>
      <c r="GM147" s="414">
        <f t="shared" si="94"/>
        <v>76</v>
      </c>
      <c r="GN147" s="414">
        <f t="shared" si="94"/>
        <v>64</v>
      </c>
      <c r="GO147" s="414">
        <f t="shared" si="94"/>
        <v>61</v>
      </c>
      <c r="GP147" s="414">
        <f t="shared" si="94"/>
        <v>64</v>
      </c>
      <c r="GQ147" s="414">
        <f t="shared" si="94"/>
        <v>61</v>
      </c>
      <c r="GR147" s="414">
        <f t="shared" si="94"/>
        <v>73</v>
      </c>
      <c r="GS147" s="414">
        <f t="shared" si="94"/>
        <v>75</v>
      </c>
      <c r="GT147" s="414">
        <f t="shared" si="94"/>
        <v>80</v>
      </c>
      <c r="GU147" s="414">
        <f t="shared" si="94"/>
        <v>86</v>
      </c>
      <c r="GV147" s="414">
        <f t="shared" si="94"/>
        <v>82</v>
      </c>
      <c r="GW147" s="414">
        <f t="shared" si="94"/>
        <v>97</v>
      </c>
      <c r="GX147" s="414">
        <f t="shared" si="94"/>
        <v>112</v>
      </c>
      <c r="GY147" s="414">
        <f t="shared" si="94"/>
        <v>123</v>
      </c>
      <c r="GZ147" s="414">
        <f t="shared" si="94"/>
        <v>129</v>
      </c>
      <c r="HA147" s="414">
        <f t="shared" si="94"/>
        <v>132</v>
      </c>
      <c r="HB147" s="414">
        <f t="shared" si="94"/>
        <v>168</v>
      </c>
      <c r="HC147" s="414">
        <f t="shared" si="94"/>
        <v>169</v>
      </c>
      <c r="HD147" s="414">
        <f t="shared" si="94"/>
        <v>189</v>
      </c>
      <c r="HE147" s="414">
        <f t="shared" si="94"/>
        <v>196</v>
      </c>
      <c r="HF147" s="414">
        <f t="shared" si="94"/>
        <v>213</v>
      </c>
      <c r="HG147" s="414">
        <f t="shared" si="94"/>
        <v>263</v>
      </c>
      <c r="HH147" s="414">
        <f t="shared" si="94"/>
        <v>347</v>
      </c>
      <c r="HI147" s="414">
        <f t="shared" si="94"/>
        <v>398</v>
      </c>
      <c r="HJ147" s="414">
        <f t="shared" si="94"/>
        <v>399</v>
      </c>
      <c r="HK147" s="414">
        <f t="shared" si="94"/>
        <v>404</v>
      </c>
      <c r="HL147" s="414">
        <f t="shared" si="94"/>
        <v>470</v>
      </c>
      <c r="HM147" s="414">
        <f t="shared" si="94"/>
        <v>477</v>
      </c>
      <c r="HN147" s="414">
        <f t="shared" si="94"/>
        <v>590</v>
      </c>
      <c r="HO147" s="414">
        <f t="shared" si="94"/>
        <v>649</v>
      </c>
      <c r="HP147" s="414">
        <f t="shared" si="94"/>
        <v>632</v>
      </c>
      <c r="HQ147" s="414">
        <f t="shared" si="94"/>
        <v>795</v>
      </c>
      <c r="HR147" s="414">
        <f t="shared" si="94"/>
        <v>937</v>
      </c>
      <c r="HS147" s="412"/>
      <c r="HT147" s="412"/>
      <c r="HU147" s="412"/>
      <c r="HV147" s="412"/>
      <c r="HW147" s="412"/>
      <c r="HX147" s="412"/>
      <c r="HY147" s="412"/>
      <c r="HZ147" s="412"/>
      <c r="IA147" s="412"/>
      <c r="IB147" s="412"/>
      <c r="IC147" s="412"/>
    </row>
    <row r="148">
      <c r="A148" s="412"/>
      <c r="B148" s="494">
        <f t="shared" ref="B148:HR148" si="95">SUM(B132:B147)</f>
        <v>1</v>
      </c>
      <c r="C148" s="494">
        <f t="shared" si="95"/>
        <v>1</v>
      </c>
      <c r="D148" s="494">
        <f t="shared" si="95"/>
        <v>5</v>
      </c>
      <c r="E148" s="494">
        <f t="shared" si="95"/>
        <v>6</v>
      </c>
      <c r="F148" s="494">
        <f t="shared" si="95"/>
        <v>11</v>
      </c>
      <c r="G148" s="494">
        <f t="shared" si="95"/>
        <v>17</v>
      </c>
      <c r="H148" s="494">
        <f t="shared" si="95"/>
        <v>22</v>
      </c>
      <c r="I148" s="494">
        <f t="shared" si="95"/>
        <v>31</v>
      </c>
      <c r="J148" s="494">
        <f t="shared" si="95"/>
        <v>50</v>
      </c>
      <c r="K148" s="494">
        <f t="shared" si="95"/>
        <v>66</v>
      </c>
      <c r="L148" s="494">
        <f t="shared" si="95"/>
        <v>101</v>
      </c>
      <c r="M148" s="494">
        <f t="shared" si="95"/>
        <v>122</v>
      </c>
      <c r="N148" s="494">
        <f t="shared" si="95"/>
        <v>173</v>
      </c>
      <c r="O148" s="494">
        <f t="shared" si="95"/>
        <v>232</v>
      </c>
      <c r="P148" s="494">
        <f t="shared" si="95"/>
        <v>280</v>
      </c>
      <c r="Q148" s="494">
        <f t="shared" si="95"/>
        <v>349</v>
      </c>
      <c r="R148" s="494">
        <f t="shared" si="95"/>
        <v>419</v>
      </c>
      <c r="S148" s="494">
        <f t="shared" si="95"/>
        <v>530</v>
      </c>
      <c r="T148" s="494">
        <f t="shared" si="95"/>
        <v>623</v>
      </c>
      <c r="U148" s="494">
        <f t="shared" si="95"/>
        <v>737</v>
      </c>
      <c r="V148" s="494">
        <f t="shared" si="95"/>
        <v>887</v>
      </c>
      <c r="W148" s="494">
        <f t="shared" si="95"/>
        <v>1031</v>
      </c>
      <c r="X148" s="494">
        <f t="shared" si="95"/>
        <v>1196</v>
      </c>
      <c r="Y148" s="494">
        <f t="shared" si="95"/>
        <v>1364</v>
      </c>
      <c r="Z148" s="494">
        <f t="shared" si="95"/>
        <v>1592</v>
      </c>
      <c r="AA148" s="494">
        <f t="shared" si="95"/>
        <v>1807</v>
      </c>
      <c r="AB148" s="494">
        <f t="shared" si="95"/>
        <v>1984</v>
      </c>
      <c r="AC148" s="494">
        <f t="shared" si="95"/>
        <v>2231</v>
      </c>
      <c r="AD148" s="494">
        <f t="shared" si="95"/>
        <v>2453</v>
      </c>
      <c r="AE148" s="494">
        <f t="shared" si="95"/>
        <v>2830</v>
      </c>
      <c r="AF148" s="494">
        <f t="shared" si="95"/>
        <v>3246</v>
      </c>
      <c r="AG148" s="494">
        <f t="shared" si="95"/>
        <v>3456</v>
      </c>
      <c r="AH148" s="494">
        <f t="shared" si="95"/>
        <v>3896</v>
      </c>
      <c r="AI148" s="494">
        <f t="shared" si="95"/>
        <v>4167</v>
      </c>
      <c r="AJ148" s="494">
        <f t="shared" si="95"/>
        <v>4536</v>
      </c>
      <c r="AK148" s="494">
        <f t="shared" si="95"/>
        <v>4790</v>
      </c>
      <c r="AL148" s="494">
        <f t="shared" si="95"/>
        <v>5099</v>
      </c>
      <c r="AM148" s="494">
        <f t="shared" si="95"/>
        <v>5423</v>
      </c>
      <c r="AN148" s="494">
        <f t="shared" si="95"/>
        <v>5736</v>
      </c>
      <c r="AO148" s="494">
        <f t="shared" si="95"/>
        <v>5979</v>
      </c>
      <c r="AP148" s="494">
        <f t="shared" si="95"/>
        <v>6099</v>
      </c>
      <c r="AQ148" s="494">
        <f t="shared" si="95"/>
        <v>6289</v>
      </c>
      <c r="AR148" s="494">
        <f t="shared" si="95"/>
        <v>6562</v>
      </c>
      <c r="AS148" s="494">
        <f t="shared" si="95"/>
        <v>6787</v>
      </c>
      <c r="AT148" s="494">
        <f t="shared" si="95"/>
        <v>7131</v>
      </c>
      <c r="AU148" s="494">
        <f t="shared" si="95"/>
        <v>7352</v>
      </c>
      <c r="AV148" s="494">
        <f t="shared" si="95"/>
        <v>7735</v>
      </c>
      <c r="AW148" s="494">
        <f t="shared" si="95"/>
        <v>7874</v>
      </c>
      <c r="AX148" s="494">
        <f t="shared" si="95"/>
        <v>7889</v>
      </c>
      <c r="AY148" s="494">
        <f t="shared" si="95"/>
        <v>8009</v>
      </c>
      <c r="AZ148" s="494">
        <f t="shared" si="95"/>
        <v>8057</v>
      </c>
      <c r="BA148" s="494">
        <f t="shared" si="95"/>
        <v>8221</v>
      </c>
      <c r="BB148" s="494">
        <f t="shared" si="95"/>
        <v>8381</v>
      </c>
      <c r="BC148" s="494">
        <f t="shared" si="95"/>
        <v>8557</v>
      </c>
      <c r="BD148" s="494">
        <f t="shared" si="95"/>
        <v>8651</v>
      </c>
      <c r="BE148" s="494">
        <f t="shared" si="95"/>
        <v>8576</v>
      </c>
      <c r="BF148" s="494">
        <f t="shared" si="95"/>
        <v>8741</v>
      </c>
      <c r="BG148" s="494">
        <f t="shared" si="95"/>
        <v>8708</v>
      </c>
      <c r="BH148" s="494">
        <f t="shared" si="95"/>
        <v>8719</v>
      </c>
      <c r="BI148" s="494">
        <f t="shared" si="95"/>
        <v>8823</v>
      </c>
      <c r="BJ148" s="494">
        <f t="shared" si="95"/>
        <v>8968</v>
      </c>
      <c r="BK148" s="494">
        <f t="shared" si="95"/>
        <v>8992</v>
      </c>
      <c r="BL148" s="494">
        <f t="shared" si="95"/>
        <v>9045</v>
      </c>
      <c r="BM148" s="494">
        <f t="shared" si="95"/>
        <v>8987</v>
      </c>
      <c r="BN148" s="494">
        <f t="shared" si="95"/>
        <v>8963</v>
      </c>
      <c r="BO148" s="494">
        <f t="shared" si="95"/>
        <v>9041</v>
      </c>
      <c r="BP148" s="494">
        <f t="shared" si="95"/>
        <v>9058</v>
      </c>
      <c r="BQ148" s="494">
        <f t="shared" si="95"/>
        <v>9208</v>
      </c>
      <c r="BR148" s="494">
        <f t="shared" si="95"/>
        <v>9288</v>
      </c>
      <c r="BS148" s="494">
        <f t="shared" si="95"/>
        <v>9511</v>
      </c>
      <c r="BT148" s="494">
        <f t="shared" si="95"/>
        <v>9485</v>
      </c>
      <c r="BU148" s="494">
        <f t="shared" si="95"/>
        <v>9601</v>
      </c>
      <c r="BV148" s="494">
        <f t="shared" si="95"/>
        <v>9798</v>
      </c>
      <c r="BW148" s="494">
        <f t="shared" si="95"/>
        <v>9706</v>
      </c>
      <c r="BX148" s="494">
        <f t="shared" si="95"/>
        <v>9772</v>
      </c>
      <c r="BY148" s="494">
        <f t="shared" si="95"/>
        <v>9764</v>
      </c>
      <c r="BZ148" s="494">
        <f t="shared" si="95"/>
        <v>9900</v>
      </c>
      <c r="CA148" s="494">
        <f t="shared" si="95"/>
        <v>10111</v>
      </c>
      <c r="CB148" s="494">
        <f t="shared" si="95"/>
        <v>10176</v>
      </c>
      <c r="CC148" s="494">
        <f t="shared" si="95"/>
        <v>10311</v>
      </c>
      <c r="CD148" s="494">
        <f t="shared" si="95"/>
        <v>10492</v>
      </c>
      <c r="CE148" s="494">
        <f t="shared" si="95"/>
        <v>10685</v>
      </c>
      <c r="CF148" s="494">
        <f t="shared" si="95"/>
        <v>10763</v>
      </c>
      <c r="CG148" s="494">
        <f t="shared" si="95"/>
        <v>10875</v>
      </c>
      <c r="CH148" s="494">
        <f t="shared" si="95"/>
        <v>11070</v>
      </c>
      <c r="CI148" s="494">
        <f t="shared" si="95"/>
        <v>11125</v>
      </c>
      <c r="CJ148" s="494">
        <f t="shared" si="95"/>
        <v>11168</v>
      </c>
      <c r="CK148" s="494">
        <f t="shared" si="95"/>
        <v>11257</v>
      </c>
      <c r="CL148" s="494">
        <f t="shared" si="95"/>
        <v>11317</v>
      </c>
      <c r="CM148" s="494">
        <f t="shared" si="95"/>
        <v>11473</v>
      </c>
      <c r="CN148" s="494">
        <f t="shared" si="95"/>
        <v>11375</v>
      </c>
      <c r="CO148" s="494">
        <f t="shared" si="95"/>
        <v>11431</v>
      </c>
      <c r="CP148" s="494">
        <f t="shared" si="95"/>
        <v>11626</v>
      </c>
      <c r="CQ148" s="494">
        <f t="shared" si="95"/>
        <v>11712</v>
      </c>
      <c r="CR148" s="494">
        <f t="shared" si="95"/>
        <v>12076</v>
      </c>
      <c r="CS148" s="494">
        <f t="shared" si="95"/>
        <v>12463</v>
      </c>
      <c r="CT148" s="494">
        <f t="shared" si="95"/>
        <v>12891</v>
      </c>
      <c r="CU148" s="494">
        <f t="shared" si="95"/>
        <v>12944</v>
      </c>
      <c r="CV148" s="494">
        <f t="shared" si="95"/>
        <v>12980</v>
      </c>
      <c r="CW148" s="494">
        <f t="shared" si="95"/>
        <v>13237</v>
      </c>
      <c r="CX148" s="494">
        <f t="shared" si="95"/>
        <v>13450</v>
      </c>
      <c r="CY148" s="494">
        <f t="shared" si="95"/>
        <v>13635</v>
      </c>
      <c r="CZ148" s="494">
        <f t="shared" si="95"/>
        <v>13836</v>
      </c>
      <c r="DA148" s="494">
        <f t="shared" si="95"/>
        <v>14072</v>
      </c>
      <c r="DB148" s="494">
        <f t="shared" si="95"/>
        <v>14143</v>
      </c>
      <c r="DC148" s="494">
        <f t="shared" si="95"/>
        <v>14122</v>
      </c>
      <c r="DD148" s="494">
        <f t="shared" si="95"/>
        <v>13987</v>
      </c>
      <c r="DE148" s="494">
        <f t="shared" si="95"/>
        <v>13838</v>
      </c>
      <c r="DF148" s="494">
        <f t="shared" si="95"/>
        <v>13700</v>
      </c>
      <c r="DG148" s="494">
        <f t="shared" si="95"/>
        <v>13582</v>
      </c>
      <c r="DH148" s="494">
        <f t="shared" si="95"/>
        <v>13371</v>
      </c>
      <c r="DI148" s="494">
        <f t="shared" si="95"/>
        <v>13161</v>
      </c>
      <c r="DJ148" s="494">
        <f t="shared" si="95"/>
        <v>12872</v>
      </c>
      <c r="DK148" s="494">
        <f t="shared" si="95"/>
        <v>12608</v>
      </c>
      <c r="DL148" s="494">
        <f t="shared" si="95"/>
        <v>12230</v>
      </c>
      <c r="DM148" s="494">
        <f t="shared" si="95"/>
        <v>11995</v>
      </c>
      <c r="DN148" s="494">
        <f t="shared" si="95"/>
        <v>11840</v>
      </c>
      <c r="DO148" s="494">
        <f t="shared" si="95"/>
        <v>11751</v>
      </c>
      <c r="DP148" s="494">
        <f t="shared" si="95"/>
        <v>11460</v>
      </c>
      <c r="DQ148" s="494">
        <f t="shared" si="95"/>
        <v>11439</v>
      </c>
      <c r="DR148" s="494">
        <f t="shared" si="95"/>
        <v>11397</v>
      </c>
      <c r="DS148" s="494">
        <f t="shared" si="95"/>
        <v>11254</v>
      </c>
      <c r="DT148" s="494">
        <f t="shared" si="95"/>
        <v>11167</v>
      </c>
      <c r="DU148" s="494">
        <f t="shared" si="95"/>
        <v>11107</v>
      </c>
      <c r="DV148" s="494">
        <f t="shared" si="95"/>
        <v>11046</v>
      </c>
      <c r="DW148" s="494">
        <f t="shared" si="95"/>
        <v>10817</v>
      </c>
      <c r="DX148" s="494">
        <f t="shared" si="95"/>
        <v>10509</v>
      </c>
      <c r="DY148" s="494">
        <f t="shared" si="95"/>
        <v>10274</v>
      </c>
      <c r="DZ148" s="494">
        <f t="shared" si="95"/>
        <v>10042</v>
      </c>
      <c r="EA148" s="494">
        <f t="shared" si="95"/>
        <v>9973</v>
      </c>
      <c r="EB148" s="494">
        <f t="shared" si="95"/>
        <v>9944</v>
      </c>
      <c r="EC148" s="494">
        <f t="shared" si="95"/>
        <v>9890</v>
      </c>
      <c r="ED148" s="494">
        <f t="shared" si="95"/>
        <v>9595</v>
      </c>
      <c r="EE148" s="494">
        <f t="shared" si="95"/>
        <v>9313</v>
      </c>
      <c r="EF148" s="494">
        <f t="shared" si="95"/>
        <v>9107</v>
      </c>
      <c r="EG148" s="494">
        <f t="shared" si="95"/>
        <v>8977</v>
      </c>
      <c r="EH148" s="494">
        <f t="shared" si="95"/>
        <v>8910</v>
      </c>
      <c r="EI148" s="494">
        <f t="shared" si="95"/>
        <v>8945</v>
      </c>
      <c r="EJ148" s="494">
        <f t="shared" si="95"/>
        <v>8856</v>
      </c>
      <c r="EK148" s="494">
        <f t="shared" si="95"/>
        <v>8801</v>
      </c>
      <c r="EL148" s="494">
        <f t="shared" si="95"/>
        <v>8763</v>
      </c>
      <c r="EM148" s="494">
        <f t="shared" si="95"/>
        <v>8696</v>
      </c>
      <c r="EN148" s="494">
        <f t="shared" si="95"/>
        <v>8728</v>
      </c>
      <c r="EO148" s="494">
        <f t="shared" si="95"/>
        <v>8866</v>
      </c>
      <c r="EP148" s="494">
        <f t="shared" si="95"/>
        <v>8995</v>
      </c>
      <c r="EQ148" s="494">
        <f t="shared" si="95"/>
        <v>9038</v>
      </c>
      <c r="ER148" s="494">
        <f t="shared" si="95"/>
        <v>9209</v>
      </c>
      <c r="ES148" s="494">
        <f t="shared" si="95"/>
        <v>9347</v>
      </c>
      <c r="ET148" s="494">
        <f t="shared" si="95"/>
        <v>9632</v>
      </c>
      <c r="EU148" s="494">
        <f t="shared" si="95"/>
        <v>9852</v>
      </c>
      <c r="EV148" s="494">
        <f t="shared" si="95"/>
        <v>10209</v>
      </c>
      <c r="EW148" s="494">
        <f t="shared" si="95"/>
        <v>10500</v>
      </c>
      <c r="EX148" s="494">
        <f t="shared" si="95"/>
        <v>10934</v>
      </c>
      <c r="EY148" s="494">
        <f t="shared" si="95"/>
        <v>11308</v>
      </c>
      <c r="EZ148" s="494">
        <f t="shared" si="95"/>
        <v>11621</v>
      </c>
      <c r="FA148" s="494">
        <f t="shared" si="95"/>
        <v>11965</v>
      </c>
      <c r="FB148" s="494">
        <f t="shared" si="95"/>
        <v>12381</v>
      </c>
      <c r="FC148" s="494">
        <f t="shared" si="95"/>
        <v>12928</v>
      </c>
      <c r="FD148" s="494">
        <f t="shared" si="95"/>
        <v>13370</v>
      </c>
      <c r="FE148" s="494">
        <f t="shared" si="95"/>
        <v>13724</v>
      </c>
      <c r="FF148" s="494">
        <f t="shared" si="95"/>
        <v>13749</v>
      </c>
      <c r="FG148" s="494">
        <f t="shared" si="95"/>
        <v>14110</v>
      </c>
      <c r="FH148" s="494">
        <f t="shared" si="95"/>
        <v>14509</v>
      </c>
      <c r="FI148" s="494">
        <f t="shared" si="95"/>
        <v>14885</v>
      </c>
      <c r="FJ148" s="494">
        <f t="shared" si="95"/>
        <v>15324</v>
      </c>
      <c r="FK148" s="494">
        <f t="shared" si="95"/>
        <v>15651</v>
      </c>
      <c r="FL148" s="494">
        <f t="shared" si="95"/>
        <v>15985</v>
      </c>
      <c r="FM148" s="494">
        <f t="shared" si="95"/>
        <v>16073</v>
      </c>
      <c r="FN148" s="494">
        <f t="shared" si="95"/>
        <v>16371</v>
      </c>
      <c r="FO148" s="494">
        <f t="shared" si="95"/>
        <v>16652</v>
      </c>
      <c r="FP148" s="494">
        <f t="shared" si="95"/>
        <v>16880</v>
      </c>
      <c r="FQ148" s="494">
        <f t="shared" si="95"/>
        <v>17242</v>
      </c>
      <c r="FR148" s="494">
        <f t="shared" si="95"/>
        <v>17538</v>
      </c>
      <c r="FS148" s="494">
        <f t="shared" si="95"/>
        <v>17780</v>
      </c>
      <c r="FT148" s="494">
        <f t="shared" si="95"/>
        <v>17895</v>
      </c>
      <c r="FU148" s="494">
        <f t="shared" si="95"/>
        <v>17973</v>
      </c>
      <c r="FV148" s="494">
        <f t="shared" si="95"/>
        <v>18145</v>
      </c>
      <c r="FW148" s="494">
        <f t="shared" si="95"/>
        <v>18150</v>
      </c>
      <c r="FX148" s="494">
        <f t="shared" si="95"/>
        <v>18281</v>
      </c>
      <c r="FY148" s="494">
        <f t="shared" si="95"/>
        <v>18479</v>
      </c>
      <c r="FZ148" s="494">
        <f t="shared" si="95"/>
        <v>18585</v>
      </c>
      <c r="GA148" s="494">
        <f t="shared" si="95"/>
        <v>18478</v>
      </c>
      <c r="GB148" s="494">
        <f t="shared" si="95"/>
        <v>18168</v>
      </c>
      <c r="GC148" s="494">
        <f t="shared" si="95"/>
        <v>17903</v>
      </c>
      <c r="GD148" s="494">
        <f t="shared" si="95"/>
        <v>17061</v>
      </c>
      <c r="GE148" s="494">
        <f t="shared" si="95"/>
        <v>15410</v>
      </c>
      <c r="GF148" s="494">
        <f t="shared" si="95"/>
        <v>15053</v>
      </c>
      <c r="GG148" s="494">
        <f t="shared" si="95"/>
        <v>14510</v>
      </c>
      <c r="GH148" s="494">
        <f t="shared" si="95"/>
        <v>13699</v>
      </c>
      <c r="GI148" s="494">
        <f t="shared" si="95"/>
        <v>13140</v>
      </c>
      <c r="GJ148" s="494">
        <f t="shared" si="95"/>
        <v>12967</v>
      </c>
      <c r="GK148" s="494">
        <f t="shared" si="95"/>
        <v>12794</v>
      </c>
      <c r="GL148" s="494">
        <f t="shared" si="95"/>
        <v>12544</v>
      </c>
      <c r="GM148" s="494">
        <f t="shared" si="95"/>
        <v>12503</v>
      </c>
      <c r="GN148" s="494">
        <f t="shared" si="95"/>
        <v>12280</v>
      </c>
      <c r="GO148" s="494">
        <f t="shared" si="95"/>
        <v>12293</v>
      </c>
      <c r="GP148" s="494">
        <f t="shared" si="95"/>
        <v>12248</v>
      </c>
      <c r="GQ148" s="494">
        <f t="shared" si="95"/>
        <v>12395</v>
      </c>
      <c r="GR148" s="494">
        <f t="shared" si="95"/>
        <v>12469</v>
      </c>
      <c r="GS148" s="494">
        <f t="shared" si="95"/>
        <v>12922</v>
      </c>
      <c r="GT148" s="494">
        <f t="shared" si="95"/>
        <v>13491</v>
      </c>
      <c r="GU148" s="494">
        <f t="shared" si="95"/>
        <v>13818</v>
      </c>
      <c r="GV148" s="494">
        <f t="shared" si="95"/>
        <v>13931</v>
      </c>
      <c r="GW148" s="494">
        <f t="shared" si="95"/>
        <v>14081</v>
      </c>
      <c r="GX148" s="494">
        <f t="shared" si="95"/>
        <v>14560</v>
      </c>
      <c r="GY148" s="494">
        <f t="shared" si="95"/>
        <v>15636</v>
      </c>
      <c r="GZ148" s="494">
        <f t="shared" si="95"/>
        <v>16623</v>
      </c>
      <c r="HA148" s="494">
        <f t="shared" si="95"/>
        <v>17304</v>
      </c>
      <c r="HB148" s="494">
        <f t="shared" si="95"/>
        <v>18168</v>
      </c>
      <c r="HC148" s="494">
        <f t="shared" si="95"/>
        <v>18711</v>
      </c>
      <c r="HD148" s="494">
        <f t="shared" si="95"/>
        <v>19486</v>
      </c>
      <c r="HE148" s="494">
        <f t="shared" si="95"/>
        <v>20418</v>
      </c>
      <c r="HF148" s="494">
        <f t="shared" si="95"/>
        <v>21853</v>
      </c>
      <c r="HG148" s="494">
        <f t="shared" si="95"/>
        <v>23454</v>
      </c>
      <c r="HH148" s="494">
        <f t="shared" si="95"/>
        <v>24808</v>
      </c>
      <c r="HI148" s="494">
        <f t="shared" si="95"/>
        <v>26194</v>
      </c>
      <c r="HJ148" s="494">
        <f t="shared" si="95"/>
        <v>27327</v>
      </c>
      <c r="HK148" s="494">
        <f t="shared" si="95"/>
        <v>29147</v>
      </c>
      <c r="HL148" s="494">
        <f t="shared" si="95"/>
        <v>31908</v>
      </c>
      <c r="HM148" s="494">
        <f t="shared" si="95"/>
        <v>35424</v>
      </c>
      <c r="HN148" s="494">
        <f t="shared" si="95"/>
        <v>39419</v>
      </c>
      <c r="HO148" s="494">
        <f t="shared" si="95"/>
        <v>42576</v>
      </c>
      <c r="HP148" s="494">
        <f t="shared" si="95"/>
        <v>46114</v>
      </c>
      <c r="HQ148" s="494">
        <f t="shared" si="95"/>
        <v>49705</v>
      </c>
      <c r="HR148" s="494">
        <f t="shared" si="95"/>
        <v>56118</v>
      </c>
      <c r="HS148" s="412"/>
      <c r="HT148" s="412"/>
      <c r="HU148" s="412"/>
      <c r="HV148" s="412"/>
      <c r="HW148" s="412"/>
      <c r="HX148" s="412"/>
      <c r="HY148" s="412"/>
      <c r="HZ148" s="412"/>
      <c r="IA148" s="412"/>
      <c r="IB148" s="412"/>
      <c r="IC148" s="412"/>
    </row>
    <row r="149">
      <c r="B149" s="494"/>
      <c r="C149" s="494"/>
      <c r="D149" s="494"/>
      <c r="E149" s="494"/>
      <c r="F149" s="494"/>
      <c r="G149" s="494"/>
      <c r="H149" s="494"/>
      <c r="I149" s="494"/>
      <c r="J149" s="494"/>
      <c r="K149" s="494"/>
      <c r="L149" s="494"/>
      <c r="M149" s="494"/>
      <c r="N149" s="494"/>
      <c r="O149" s="494"/>
      <c r="P149" s="494"/>
      <c r="Q149" s="494"/>
      <c r="R149" s="494"/>
      <c r="S149" s="494"/>
      <c r="T149" s="494"/>
      <c r="U149" s="494"/>
      <c r="V149" s="494"/>
      <c r="W149" s="494"/>
      <c r="X149" s="494"/>
      <c r="Y149" s="494"/>
      <c r="Z149" s="494"/>
      <c r="AA149" s="494"/>
      <c r="AB149" s="494"/>
      <c r="AC149" s="494"/>
      <c r="AD149" s="494"/>
      <c r="AE149" s="494"/>
      <c r="AF149" s="494"/>
      <c r="AG149" s="494"/>
      <c r="AH149" s="494"/>
      <c r="AI149" s="494"/>
      <c r="AJ149" s="494"/>
      <c r="AK149" s="494"/>
      <c r="AL149" s="494"/>
      <c r="AM149" s="494"/>
      <c r="AN149" s="494"/>
      <c r="AO149" s="494"/>
      <c r="AP149" s="494"/>
      <c r="AQ149" s="494"/>
      <c r="AR149" s="494"/>
      <c r="AS149" s="494"/>
      <c r="AT149" s="494"/>
      <c r="AU149" s="494"/>
      <c r="AV149" s="494"/>
      <c r="AW149" s="494"/>
      <c r="AX149" s="494"/>
      <c r="AY149" s="494"/>
      <c r="AZ149" s="494"/>
      <c r="BA149" s="494"/>
      <c r="BB149" s="494"/>
      <c r="BC149" s="494"/>
      <c r="BD149" s="494"/>
      <c r="BE149" s="494"/>
      <c r="BF149" s="494"/>
      <c r="BG149" s="494"/>
      <c r="BH149" s="494"/>
      <c r="BI149" s="494"/>
      <c r="BJ149" s="494"/>
      <c r="BK149" s="494"/>
      <c r="BL149" s="494"/>
      <c r="BM149" s="494"/>
      <c r="BN149" s="494"/>
      <c r="BO149" s="494"/>
      <c r="BP149" s="494"/>
      <c r="BQ149" s="494"/>
      <c r="BR149" s="494"/>
      <c r="BS149" s="494"/>
      <c r="BT149" s="494"/>
      <c r="BU149" s="494"/>
      <c r="BV149" s="494"/>
      <c r="BW149" s="494"/>
      <c r="BX149" s="494"/>
      <c r="BY149" s="494"/>
      <c r="BZ149" s="494"/>
      <c r="CA149" s="494"/>
      <c r="CB149" s="494"/>
      <c r="CC149" s="494"/>
      <c r="CD149" s="494"/>
      <c r="CE149" s="494"/>
      <c r="CF149" s="494"/>
      <c r="CG149" s="494"/>
      <c r="CH149" s="494"/>
      <c r="CI149" s="494"/>
      <c r="CJ149" s="494"/>
      <c r="CK149" s="494"/>
      <c r="CL149" s="494"/>
      <c r="CM149" s="494"/>
      <c r="CN149" s="494"/>
      <c r="CO149" s="494"/>
      <c r="CP149" s="494"/>
      <c r="CQ149" s="494"/>
      <c r="CR149" s="412"/>
      <c r="CS149" s="412"/>
      <c r="CT149" s="412"/>
      <c r="CU149" s="412"/>
      <c r="CV149" s="412"/>
      <c r="CW149" s="412"/>
      <c r="CX149" s="412"/>
      <c r="CY149" s="412"/>
      <c r="CZ149" s="412"/>
      <c r="DA149" s="412"/>
      <c r="DB149" s="412"/>
      <c r="DC149" s="412"/>
      <c r="DD149" s="412"/>
      <c r="DE149" s="412"/>
      <c r="DF149" s="412"/>
      <c r="DG149" s="412"/>
      <c r="DH149" s="412"/>
      <c r="DI149" s="412"/>
      <c r="DJ149" s="412"/>
      <c r="DK149" s="412"/>
      <c r="DL149" s="412"/>
      <c r="DM149" s="412"/>
      <c r="DN149" s="412"/>
      <c r="DO149" s="412"/>
      <c r="DP149" s="412"/>
      <c r="DQ149" s="412"/>
      <c r="DR149" s="412"/>
      <c r="DS149" s="412"/>
      <c r="DT149" s="412"/>
      <c r="DU149" s="412"/>
      <c r="DV149" s="412"/>
      <c r="DW149" s="412"/>
      <c r="DX149" s="412"/>
      <c r="DY149" s="412"/>
      <c r="DZ149" s="412"/>
      <c r="EA149" s="412"/>
      <c r="EB149" s="412"/>
      <c r="EC149" s="412"/>
      <c r="ED149" s="412"/>
      <c r="EE149" s="412"/>
      <c r="EF149" s="412"/>
      <c r="EG149" s="412"/>
      <c r="EH149" s="412"/>
      <c r="EI149" s="412"/>
      <c r="EJ149" s="412"/>
      <c r="EK149" s="412"/>
      <c r="EL149" s="412"/>
      <c r="EM149" s="412"/>
      <c r="EN149" s="412"/>
      <c r="EO149" s="412"/>
      <c r="EP149" s="412"/>
      <c r="EQ149" s="412"/>
      <c r="ER149" s="412"/>
      <c r="ES149" s="412"/>
      <c r="ET149" s="412"/>
      <c r="EU149" s="412"/>
      <c r="EV149" s="412"/>
      <c r="EW149" s="412"/>
      <c r="EX149" s="412"/>
      <c r="EY149" s="412"/>
      <c r="EZ149" s="412"/>
      <c r="FA149" s="412"/>
      <c r="FB149" s="412"/>
      <c r="FC149" s="412"/>
      <c r="FD149" s="412"/>
      <c r="FE149" s="412"/>
      <c r="FF149" s="412"/>
      <c r="FG149" s="412"/>
      <c r="FH149" s="412"/>
      <c r="FI149" s="412"/>
      <c r="FJ149" s="412"/>
      <c r="FK149" s="412"/>
      <c r="FL149" s="412"/>
      <c r="FM149" s="412"/>
      <c r="FN149" s="412"/>
      <c r="FO149" s="412"/>
      <c r="FP149" s="412"/>
      <c r="FQ149" s="412"/>
      <c r="FR149" s="412"/>
      <c r="FS149" s="412"/>
      <c r="FT149" s="412"/>
      <c r="FU149" s="412"/>
      <c r="FV149" s="412"/>
      <c r="FW149" s="412"/>
      <c r="FX149" s="412"/>
      <c r="FY149" s="412"/>
      <c r="FZ149" s="412"/>
      <c r="GA149" s="412"/>
      <c r="GB149" s="412"/>
      <c r="GC149" s="412"/>
      <c r="GD149" s="412"/>
      <c r="GE149" s="412"/>
      <c r="GF149" s="412"/>
      <c r="GG149" s="412"/>
      <c r="GH149" s="412"/>
      <c r="GI149" s="412"/>
      <c r="GJ149" s="412"/>
      <c r="GK149" s="412"/>
      <c r="GL149" s="412"/>
      <c r="GM149" s="412"/>
      <c r="GN149" s="412"/>
      <c r="GO149" s="412"/>
      <c r="GP149" s="412"/>
      <c r="GQ149" s="412"/>
      <c r="GR149" s="412"/>
      <c r="GS149" s="412"/>
      <c r="GT149" s="412"/>
      <c r="GU149" s="412"/>
      <c r="GV149" s="412"/>
      <c r="GW149" s="412"/>
      <c r="GX149" s="412"/>
      <c r="GY149" s="412"/>
      <c r="GZ149" s="412"/>
      <c r="HA149" s="412"/>
      <c r="HB149" s="412"/>
      <c r="HC149" s="412"/>
      <c r="HD149" s="412"/>
      <c r="HE149" s="412"/>
      <c r="HF149" s="412"/>
      <c r="HG149" s="412"/>
      <c r="HH149" s="412"/>
      <c r="HI149" s="412"/>
      <c r="HJ149" s="412"/>
      <c r="HK149" s="412"/>
      <c r="HL149" s="412"/>
      <c r="HM149" s="412"/>
      <c r="HN149" s="412"/>
      <c r="HO149" s="412"/>
      <c r="HP149" s="412"/>
      <c r="HQ149" s="412"/>
      <c r="HR149" s="412"/>
      <c r="HS149" s="412"/>
      <c r="HT149" s="412"/>
      <c r="HU149" s="412"/>
      <c r="HV149" s="412"/>
      <c r="HW149" s="412"/>
      <c r="HX149" s="412"/>
      <c r="HY149" s="412"/>
      <c r="HZ149" s="412"/>
      <c r="IA149" s="412"/>
      <c r="IB149" s="412"/>
      <c r="IC149" s="412"/>
    </row>
    <row r="150">
      <c r="B150" s="459" t="s">
        <v>183</v>
      </c>
      <c r="C150" s="412"/>
      <c r="D150" s="412"/>
      <c r="E150" s="412"/>
      <c r="F150" s="412"/>
      <c r="G150" s="412"/>
      <c r="H150" s="412"/>
      <c r="I150" s="459" t="s">
        <v>184</v>
      </c>
      <c r="J150" s="412"/>
      <c r="K150" s="412"/>
      <c r="L150" s="412"/>
      <c r="M150" s="412"/>
      <c r="N150" s="412"/>
      <c r="O150" s="412"/>
      <c r="P150" s="412"/>
      <c r="Q150" s="412"/>
      <c r="R150" s="412"/>
      <c r="S150" s="412"/>
      <c r="T150" s="412"/>
      <c r="U150" s="412"/>
      <c r="V150" s="412"/>
      <c r="W150" s="412"/>
      <c r="X150" s="412"/>
      <c r="Y150" s="412"/>
      <c r="Z150" s="412"/>
      <c r="AA150" s="412"/>
      <c r="AB150" s="412"/>
      <c r="AC150" s="412"/>
      <c r="AD150" s="412"/>
      <c r="AE150" s="412"/>
      <c r="AF150" s="412"/>
      <c r="AG150" s="412"/>
      <c r="AH150" s="412"/>
      <c r="AI150" s="412"/>
      <c r="AJ150" s="412"/>
      <c r="AK150" s="412"/>
      <c r="AL150" s="412"/>
      <c r="AM150" s="412"/>
      <c r="AN150" s="412"/>
      <c r="AO150" s="412"/>
      <c r="AP150" s="412"/>
      <c r="AQ150" s="412"/>
      <c r="AR150" s="412"/>
      <c r="AS150" s="412"/>
      <c r="AT150" s="412"/>
      <c r="AU150" s="412"/>
      <c r="AV150" s="412"/>
      <c r="AW150" s="412"/>
      <c r="AX150" s="412"/>
      <c r="AY150" s="412"/>
      <c r="AZ150" s="412"/>
      <c r="BA150" s="412"/>
      <c r="BB150" s="412"/>
      <c r="BC150" s="412"/>
      <c r="BD150" s="412"/>
      <c r="BE150" s="412"/>
      <c r="BF150" s="412"/>
      <c r="BG150" s="412"/>
      <c r="BH150" s="412"/>
      <c r="BI150" s="412"/>
      <c r="BJ150" s="412"/>
      <c r="BK150" s="412"/>
      <c r="BL150" s="412"/>
      <c r="BM150" s="412"/>
      <c r="BN150" s="412"/>
      <c r="BO150" s="412"/>
      <c r="BP150" s="412"/>
      <c r="BQ150" s="412"/>
      <c r="BR150" s="412"/>
      <c r="BS150" s="412"/>
      <c r="BT150" s="412"/>
      <c r="BU150" s="412"/>
      <c r="BV150" s="412"/>
      <c r="BW150" s="412"/>
      <c r="BX150" s="412"/>
      <c r="BY150" s="412"/>
      <c r="BZ150" s="412"/>
      <c r="CA150" s="412"/>
      <c r="CB150" s="412"/>
      <c r="CC150" s="412"/>
      <c r="CD150" s="412"/>
      <c r="CE150" s="412"/>
      <c r="CF150" s="412"/>
      <c r="CG150" s="412"/>
      <c r="CH150" s="412"/>
      <c r="CI150" s="412"/>
      <c r="CJ150" s="412"/>
      <c r="CK150" s="412"/>
      <c r="CL150" s="412"/>
      <c r="CM150" s="412"/>
      <c r="CN150" s="412"/>
      <c r="CO150" s="412"/>
      <c r="CP150" s="412"/>
      <c r="CQ150" s="412"/>
      <c r="CR150" s="412"/>
      <c r="CS150" s="412"/>
      <c r="CT150" s="412"/>
      <c r="CU150" s="412"/>
      <c r="CV150" s="412"/>
      <c r="CW150" s="412"/>
      <c r="CX150" s="412"/>
      <c r="CY150" s="412"/>
      <c r="CZ150" s="412"/>
      <c r="DA150" s="412"/>
      <c r="DB150" s="412"/>
      <c r="DC150" s="412"/>
      <c r="DD150" s="412"/>
      <c r="DE150" s="412"/>
      <c r="DF150" s="412"/>
      <c r="DG150" s="412"/>
      <c r="DH150" s="412"/>
      <c r="DI150" s="412"/>
      <c r="DJ150" s="412"/>
      <c r="DK150" s="412"/>
      <c r="DL150" s="412"/>
      <c r="DM150" s="412"/>
      <c r="DN150" s="412"/>
      <c r="DO150" s="412"/>
      <c r="DP150" s="412"/>
      <c r="DQ150" s="412"/>
      <c r="DR150" s="412"/>
      <c r="DS150" s="412"/>
      <c r="DT150" s="412"/>
      <c r="DU150" s="412"/>
      <c r="DV150" s="412"/>
      <c r="DW150" s="412"/>
      <c r="DX150" s="412"/>
      <c r="DY150" s="412"/>
      <c r="DZ150" s="412"/>
      <c r="EA150" s="412"/>
      <c r="EB150" s="412"/>
      <c r="EC150" s="412"/>
      <c r="ED150" s="412"/>
      <c r="EE150" s="412"/>
      <c r="EF150" s="412"/>
      <c r="EG150" s="412"/>
      <c r="EH150" s="412"/>
      <c r="EI150" s="412"/>
      <c r="EJ150" s="412"/>
      <c r="EK150" s="412"/>
      <c r="EL150" s="412"/>
      <c r="EM150" s="412"/>
      <c r="EN150" s="412"/>
      <c r="EO150" s="412"/>
      <c r="EP150" s="412"/>
      <c r="EQ150" s="412"/>
      <c r="ER150" s="412"/>
      <c r="ES150" s="412"/>
      <c r="ET150" s="412"/>
      <c r="EU150" s="412"/>
      <c r="EV150" s="412"/>
      <c r="EW150" s="412"/>
      <c r="EX150" s="412"/>
      <c r="EY150" s="412"/>
      <c r="EZ150" s="412"/>
      <c r="FA150" s="412"/>
      <c r="FB150" s="412"/>
      <c r="FC150" s="412"/>
      <c r="FD150" s="412"/>
      <c r="FE150" s="412"/>
      <c r="FF150" s="412"/>
      <c r="FG150" s="412"/>
      <c r="FH150" s="412"/>
      <c r="FI150" s="412"/>
      <c r="FJ150" s="412"/>
      <c r="FK150" s="412"/>
      <c r="FL150" s="412"/>
      <c r="FM150" s="412"/>
      <c r="FN150" s="412"/>
      <c r="FO150" s="412"/>
      <c r="FP150" s="412"/>
      <c r="FQ150" s="412"/>
      <c r="FR150" s="412"/>
      <c r="FS150" s="412"/>
      <c r="FT150" s="412"/>
      <c r="FU150" s="412"/>
      <c r="FV150" s="412"/>
      <c r="FW150" s="412"/>
      <c r="FX150" s="412"/>
      <c r="FY150" s="412"/>
      <c r="FZ150" s="412"/>
      <c r="GA150" s="412"/>
      <c r="GB150" s="412"/>
      <c r="GC150" s="412"/>
      <c r="GD150" s="412"/>
      <c r="GE150" s="412"/>
      <c r="GF150" s="412"/>
      <c r="GG150" s="412"/>
      <c r="GH150" s="412"/>
      <c r="GI150" s="412"/>
      <c r="GJ150" s="412"/>
      <c r="GK150" s="412"/>
      <c r="GL150" s="412"/>
      <c r="GM150" s="412"/>
      <c r="GN150" s="412"/>
      <c r="GO150" s="412"/>
      <c r="GP150" s="412"/>
      <c r="GQ150" s="412"/>
      <c r="GR150" s="412"/>
      <c r="GS150" s="412"/>
      <c r="GT150" s="412"/>
      <c r="GU150" s="412"/>
      <c r="GV150" s="412"/>
      <c r="GW150" s="412"/>
      <c r="GX150" s="412"/>
      <c r="GY150" s="412"/>
      <c r="GZ150" s="412"/>
      <c r="HA150" s="412"/>
      <c r="HB150" s="412"/>
      <c r="HC150" s="412"/>
      <c r="HD150" s="412"/>
      <c r="HE150" s="412"/>
      <c r="HF150" s="412"/>
      <c r="HG150" s="412"/>
      <c r="HH150" s="412"/>
      <c r="HI150" s="412"/>
      <c r="HJ150" s="412"/>
      <c r="HK150" s="412"/>
      <c r="HL150" s="412"/>
      <c r="HM150" s="412"/>
      <c r="HN150" s="412"/>
      <c r="HO150" s="412"/>
      <c r="HP150" s="412"/>
      <c r="HQ150" s="412"/>
      <c r="HR150" s="412"/>
      <c r="HS150" s="412"/>
      <c r="HT150" s="412"/>
      <c r="HU150" s="412"/>
      <c r="HV150" s="412"/>
      <c r="HW150" s="412"/>
      <c r="HX150" s="412"/>
      <c r="HY150" s="412"/>
      <c r="HZ150" s="412"/>
      <c r="IA150" s="412"/>
      <c r="IB150" s="412"/>
      <c r="IC150" s="412"/>
    </row>
    <row r="151">
      <c r="A151" s="308" t="s">
        <v>67</v>
      </c>
      <c r="B151" s="460">
        <v>43894.0</v>
      </c>
      <c r="C151" s="460">
        <v>43895.0</v>
      </c>
      <c r="D151" s="460">
        <v>43896.0</v>
      </c>
      <c r="E151" s="460">
        <v>43897.0</v>
      </c>
      <c r="F151" s="460">
        <v>43898.0</v>
      </c>
      <c r="G151" s="460">
        <v>43899.0</v>
      </c>
      <c r="H151" s="460">
        <v>43900.0</v>
      </c>
      <c r="I151" s="460">
        <v>43901.0</v>
      </c>
      <c r="J151" s="460">
        <v>43902.0</v>
      </c>
      <c r="K151" s="460">
        <v>43903.0</v>
      </c>
      <c r="L151" s="460">
        <v>43904.0</v>
      </c>
      <c r="M151" s="460">
        <v>43905.0</v>
      </c>
      <c r="N151" s="460">
        <v>43906.0</v>
      </c>
      <c r="O151" s="460">
        <v>43907.0</v>
      </c>
      <c r="P151" s="460">
        <v>43908.0</v>
      </c>
      <c r="Q151" s="460">
        <v>43909.0</v>
      </c>
      <c r="R151" s="460">
        <v>43910.0</v>
      </c>
      <c r="S151" s="460">
        <v>43911.0</v>
      </c>
      <c r="T151" s="460">
        <v>43912.0</v>
      </c>
      <c r="U151" s="460">
        <v>43913.0</v>
      </c>
      <c r="V151" s="460">
        <v>43914.0</v>
      </c>
      <c r="W151" s="460">
        <v>43915.0</v>
      </c>
      <c r="X151" s="460">
        <v>43916.0</v>
      </c>
      <c r="Y151" s="460">
        <v>43917.0</v>
      </c>
      <c r="Z151" s="460">
        <v>43918.0</v>
      </c>
      <c r="AA151" s="460">
        <v>43919.0</v>
      </c>
      <c r="AB151" s="460">
        <v>43920.0</v>
      </c>
      <c r="AC151" s="460">
        <v>43921.0</v>
      </c>
      <c r="AD151" s="460">
        <v>43922.0</v>
      </c>
      <c r="AE151" s="460">
        <v>43923.0</v>
      </c>
      <c r="AF151" s="460">
        <v>43924.0</v>
      </c>
      <c r="AG151" s="460">
        <v>43925.0</v>
      </c>
      <c r="AH151" s="460">
        <v>43926.0</v>
      </c>
      <c r="AI151" s="460">
        <v>43927.0</v>
      </c>
      <c r="AJ151" s="460">
        <v>43928.0</v>
      </c>
      <c r="AK151" s="460">
        <v>43929.0</v>
      </c>
      <c r="AL151" s="460">
        <v>43930.0</v>
      </c>
      <c r="AM151" s="460">
        <v>43931.0</v>
      </c>
      <c r="AN151" s="460">
        <v>43932.0</v>
      </c>
      <c r="AO151" s="460">
        <v>43933.0</v>
      </c>
      <c r="AP151" s="460">
        <v>43934.0</v>
      </c>
      <c r="AQ151" s="460">
        <v>43935.0</v>
      </c>
      <c r="AR151" s="460">
        <v>43936.0</v>
      </c>
      <c r="AS151" s="460">
        <v>43937.0</v>
      </c>
      <c r="AT151" s="460">
        <v>43938.0</v>
      </c>
      <c r="AU151" s="460">
        <v>43939.0</v>
      </c>
      <c r="AV151" s="460">
        <v>43940.0</v>
      </c>
      <c r="AW151" s="460">
        <v>43941.0</v>
      </c>
      <c r="AX151" s="460">
        <v>43942.0</v>
      </c>
      <c r="AY151" s="460">
        <v>43943.0</v>
      </c>
      <c r="AZ151" s="460">
        <v>43944.0</v>
      </c>
      <c r="BA151" s="460">
        <v>43945.0</v>
      </c>
      <c r="BB151" s="460">
        <v>43946.0</v>
      </c>
      <c r="BC151" s="460">
        <v>43947.0</v>
      </c>
      <c r="BD151" s="460">
        <v>43948.0</v>
      </c>
      <c r="BE151" s="460">
        <v>43949.0</v>
      </c>
      <c r="BF151" s="460">
        <v>43950.0</v>
      </c>
      <c r="BG151" s="460">
        <v>43951.0</v>
      </c>
      <c r="BH151" s="460">
        <v>43952.0</v>
      </c>
      <c r="BI151" s="460">
        <v>43953.0</v>
      </c>
      <c r="BJ151" s="460">
        <v>43954.0</v>
      </c>
      <c r="BK151" s="460">
        <v>43955.0</v>
      </c>
      <c r="BL151" s="460">
        <v>43956.0</v>
      </c>
      <c r="BM151" s="460">
        <v>43957.0</v>
      </c>
      <c r="BN151" s="460">
        <v>43958.0</v>
      </c>
      <c r="BO151" s="460">
        <v>43959.0</v>
      </c>
      <c r="BP151" s="460">
        <v>43960.0</v>
      </c>
      <c r="BQ151" s="460">
        <v>43961.0</v>
      </c>
      <c r="BR151" s="460">
        <v>43962.0</v>
      </c>
      <c r="BS151" s="460">
        <v>43963.0</v>
      </c>
      <c r="BT151" s="460">
        <v>43964.0</v>
      </c>
      <c r="BU151" s="460">
        <v>43965.0</v>
      </c>
      <c r="BV151" s="460">
        <v>43966.0</v>
      </c>
      <c r="BW151" s="460">
        <v>43967.0</v>
      </c>
      <c r="BX151" s="460">
        <v>43968.0</v>
      </c>
      <c r="BY151" s="460">
        <v>43969.0</v>
      </c>
      <c r="BZ151" s="460">
        <v>43970.0</v>
      </c>
      <c r="CA151" s="460">
        <v>43971.0</v>
      </c>
      <c r="CB151" s="460">
        <v>43972.0</v>
      </c>
      <c r="CC151" s="460">
        <v>43973.0</v>
      </c>
      <c r="CD151" s="460">
        <v>43974.0</v>
      </c>
      <c r="CE151" s="460">
        <v>43975.0</v>
      </c>
      <c r="CF151" s="460">
        <v>43976.0</v>
      </c>
      <c r="CG151" s="460">
        <v>43977.0</v>
      </c>
      <c r="CH151" s="460">
        <v>43978.0</v>
      </c>
      <c r="CI151" s="460">
        <v>43979.0</v>
      </c>
      <c r="CJ151" s="460">
        <v>43980.0</v>
      </c>
      <c r="CK151" s="460">
        <v>43981.0</v>
      </c>
      <c r="CL151" s="460">
        <v>43982.0</v>
      </c>
      <c r="CM151" s="460">
        <v>43983.0</v>
      </c>
      <c r="CN151" s="460">
        <v>43984.0</v>
      </c>
      <c r="CO151" s="460">
        <v>43985.0</v>
      </c>
      <c r="CP151" s="460">
        <v>43986.0</v>
      </c>
      <c r="CQ151" s="460">
        <v>43987.0</v>
      </c>
      <c r="CR151" s="460">
        <v>43988.0</v>
      </c>
      <c r="CS151" s="460">
        <v>43989.0</v>
      </c>
      <c r="CT151" s="460">
        <v>43990.0</v>
      </c>
      <c r="CU151" s="460">
        <v>43991.0</v>
      </c>
      <c r="CV151" s="460">
        <v>43992.0</v>
      </c>
      <c r="CW151" s="460">
        <v>43993.0</v>
      </c>
      <c r="CX151" s="460">
        <v>43994.0</v>
      </c>
      <c r="CY151" s="460">
        <v>43995.0</v>
      </c>
      <c r="CZ151" s="460">
        <v>43996.0</v>
      </c>
      <c r="DA151" s="460">
        <v>43997.0</v>
      </c>
      <c r="DB151" s="460">
        <v>43998.0</v>
      </c>
      <c r="DC151" s="460">
        <v>43999.0</v>
      </c>
      <c r="DD151" s="460">
        <v>44000.0</v>
      </c>
      <c r="DE151" s="460">
        <v>44001.0</v>
      </c>
      <c r="DF151" s="460">
        <v>44002.0</v>
      </c>
      <c r="DG151" s="460">
        <v>44003.0</v>
      </c>
      <c r="DH151" s="460">
        <v>44004.0</v>
      </c>
      <c r="DI151" s="460">
        <v>44005.0</v>
      </c>
      <c r="DJ151" s="460">
        <v>44006.0</v>
      </c>
      <c r="DK151" s="460">
        <v>44007.0</v>
      </c>
      <c r="DL151" s="460">
        <v>44008.0</v>
      </c>
      <c r="DM151" s="460">
        <v>44009.0</v>
      </c>
      <c r="DN151" s="460">
        <v>44010.0</v>
      </c>
      <c r="DO151" s="460">
        <v>44011.0</v>
      </c>
      <c r="DP151" s="460">
        <v>44012.0</v>
      </c>
      <c r="DQ151" s="460">
        <v>44013.0</v>
      </c>
      <c r="DR151" s="460">
        <v>44014.0</v>
      </c>
      <c r="DS151" s="460">
        <v>44015.0</v>
      </c>
      <c r="DT151" s="460">
        <v>44016.0</v>
      </c>
      <c r="DU151" s="460">
        <v>44017.0</v>
      </c>
      <c r="DV151" s="460">
        <v>44018.0</v>
      </c>
      <c r="DW151" s="460">
        <v>44019.0</v>
      </c>
      <c r="DX151" s="460">
        <v>44020.0</v>
      </c>
      <c r="DY151" s="460">
        <v>44021.0</v>
      </c>
      <c r="DZ151" s="460">
        <v>44022.0</v>
      </c>
      <c r="EA151" s="460">
        <v>44023.0</v>
      </c>
      <c r="EB151" s="460">
        <v>44024.0</v>
      </c>
      <c r="EC151" s="460">
        <v>44025.0</v>
      </c>
      <c r="ED151" s="460">
        <v>44026.0</v>
      </c>
      <c r="EE151" s="460">
        <v>44027.0</v>
      </c>
      <c r="EF151" s="460">
        <v>44028.0</v>
      </c>
      <c r="EG151" s="460">
        <v>44029.0</v>
      </c>
      <c r="EH151" s="460">
        <v>44030.0</v>
      </c>
      <c r="EI151" s="460">
        <v>44031.0</v>
      </c>
      <c r="EJ151" s="460">
        <v>44032.0</v>
      </c>
      <c r="EK151" s="460">
        <v>44033.0</v>
      </c>
      <c r="EL151" s="460">
        <v>44034.0</v>
      </c>
      <c r="EM151" s="460">
        <v>44035.0</v>
      </c>
      <c r="EN151" s="460">
        <v>44036.0</v>
      </c>
      <c r="EO151" s="460">
        <v>44037.0</v>
      </c>
      <c r="EP151" s="460">
        <v>44038.0</v>
      </c>
      <c r="EQ151" s="460">
        <v>44039.0</v>
      </c>
      <c r="ER151" s="460">
        <v>44040.0</v>
      </c>
      <c r="ES151" s="460">
        <v>44041.0</v>
      </c>
      <c r="ET151" s="460">
        <v>44042.0</v>
      </c>
      <c r="EU151" s="460">
        <v>44043.0</v>
      </c>
      <c r="EV151" s="460">
        <v>44044.0</v>
      </c>
      <c r="EW151" s="460">
        <v>44045.0</v>
      </c>
      <c r="EX151" s="460">
        <v>44046.0</v>
      </c>
      <c r="EY151" s="460">
        <v>44047.0</v>
      </c>
      <c r="EZ151" s="460">
        <v>44048.0</v>
      </c>
      <c r="FA151" s="460">
        <v>44049.0</v>
      </c>
      <c r="FB151" s="460">
        <v>44050.0</v>
      </c>
      <c r="FC151" s="460">
        <v>44051.0</v>
      </c>
      <c r="FD151" s="460">
        <v>44052.0</v>
      </c>
      <c r="FE151" s="460">
        <v>44053.0</v>
      </c>
      <c r="FF151" s="460">
        <v>44054.0</v>
      </c>
      <c r="FG151" s="460">
        <v>44055.0</v>
      </c>
      <c r="FH151" s="460">
        <v>44056.0</v>
      </c>
      <c r="FI151" s="460">
        <v>44057.0</v>
      </c>
      <c r="FJ151" s="460">
        <v>44058.0</v>
      </c>
      <c r="FK151" s="460">
        <v>44059.0</v>
      </c>
      <c r="FL151" s="460">
        <v>44060.0</v>
      </c>
      <c r="FM151" s="460">
        <v>44061.0</v>
      </c>
      <c r="FN151" s="460">
        <v>44062.0</v>
      </c>
      <c r="FO151" s="460">
        <v>44063.0</v>
      </c>
      <c r="FP151" s="460">
        <v>44064.0</v>
      </c>
      <c r="FQ151" s="460">
        <v>44065.0</v>
      </c>
      <c r="FR151" s="460">
        <v>44066.0</v>
      </c>
      <c r="FS151" s="460">
        <v>44067.0</v>
      </c>
      <c r="FT151" s="460">
        <v>44068.0</v>
      </c>
      <c r="FU151" s="460">
        <v>44069.0</v>
      </c>
      <c r="FV151" s="460">
        <v>44070.0</v>
      </c>
      <c r="FW151" s="460">
        <v>44071.0</v>
      </c>
      <c r="FX151" s="460">
        <v>44072.0</v>
      </c>
      <c r="FY151" s="460">
        <v>44073.0</v>
      </c>
      <c r="FZ151" s="460">
        <v>44074.0</v>
      </c>
      <c r="GA151" s="460">
        <v>44075.0</v>
      </c>
      <c r="GB151" s="460">
        <v>44076.0</v>
      </c>
      <c r="GC151" s="460">
        <v>44077.0</v>
      </c>
      <c r="GD151" s="460">
        <v>44078.0</v>
      </c>
      <c r="GE151" s="460">
        <v>44079.0</v>
      </c>
      <c r="GF151" s="460">
        <v>44080.0</v>
      </c>
      <c r="GG151" s="460">
        <v>44081.0</v>
      </c>
      <c r="GH151" s="460">
        <v>44082.0</v>
      </c>
      <c r="GI151" s="460">
        <v>44083.0</v>
      </c>
      <c r="GJ151" s="460">
        <v>44084.0</v>
      </c>
      <c r="GK151" s="460">
        <v>44085.0</v>
      </c>
      <c r="GL151" s="460">
        <v>44086.0</v>
      </c>
      <c r="GM151" s="460">
        <v>44087.0</v>
      </c>
      <c r="GN151" s="460">
        <v>44088.0</v>
      </c>
      <c r="GO151" s="460">
        <v>44089.0</v>
      </c>
      <c r="GP151" s="460">
        <v>44090.0</v>
      </c>
      <c r="GQ151" s="460">
        <v>44091.0</v>
      </c>
      <c r="GR151" s="460">
        <v>44092.0</v>
      </c>
      <c r="GS151" s="460">
        <v>44093.0</v>
      </c>
      <c r="GT151" s="460">
        <v>44094.0</v>
      </c>
      <c r="GU151" s="460">
        <v>44095.0</v>
      </c>
      <c r="GV151" s="460">
        <v>44096.0</v>
      </c>
      <c r="GW151" s="460">
        <v>44097.0</v>
      </c>
      <c r="GX151" s="460">
        <v>44098.0</v>
      </c>
      <c r="GY151" s="460">
        <v>44099.0</v>
      </c>
      <c r="GZ151" s="460">
        <v>44100.0</v>
      </c>
      <c r="HA151" s="460">
        <v>44101.0</v>
      </c>
      <c r="HB151" s="460">
        <v>44102.0</v>
      </c>
      <c r="HC151" s="460">
        <v>44103.0</v>
      </c>
      <c r="HD151" s="460">
        <v>44104.0</v>
      </c>
      <c r="HE151" s="460">
        <v>44105.0</v>
      </c>
      <c r="HF151" s="460">
        <v>44106.0</v>
      </c>
      <c r="HG151" s="460">
        <v>44107.0</v>
      </c>
      <c r="HH151" s="460">
        <v>44108.0</v>
      </c>
      <c r="HI151" s="460">
        <v>44109.0</v>
      </c>
      <c r="HJ151" s="460">
        <v>44110.0</v>
      </c>
      <c r="HK151" s="460">
        <v>44111.0</v>
      </c>
      <c r="HL151" s="460">
        <v>44112.0</v>
      </c>
      <c r="HM151" s="460">
        <v>44113.0</v>
      </c>
      <c r="HN151" s="460">
        <v>44114.0</v>
      </c>
      <c r="HO151" s="460">
        <v>44115.0</v>
      </c>
      <c r="HP151" s="460">
        <v>44116.0</v>
      </c>
      <c r="HQ151" s="460">
        <v>44117.0</v>
      </c>
      <c r="HR151" s="460">
        <v>44118.0</v>
      </c>
      <c r="HS151" s="412"/>
      <c r="HT151" s="412"/>
      <c r="HU151" s="412"/>
      <c r="HV151" s="412"/>
      <c r="HW151" s="412"/>
      <c r="HX151" s="412"/>
      <c r="HY151" s="412"/>
      <c r="HZ151" s="412"/>
      <c r="IA151" s="412"/>
      <c r="IB151" s="412"/>
      <c r="IC151" s="412"/>
    </row>
    <row r="152">
      <c r="A152" s="513" t="s">
        <v>81</v>
      </c>
      <c r="B152" s="415">
        <f t="shared" ref="B152:B167" si="97">B132</f>
        <v>0</v>
      </c>
      <c r="C152" s="414">
        <f t="shared" ref="C152:HR152" si="96">C132-B132</f>
        <v>0</v>
      </c>
      <c r="D152" s="414">
        <f t="shared" si="96"/>
        <v>0</v>
      </c>
      <c r="E152" s="414">
        <f t="shared" si="96"/>
        <v>0</v>
      </c>
      <c r="F152" s="414">
        <f t="shared" si="96"/>
        <v>2</v>
      </c>
      <c r="G152" s="414">
        <f t="shared" si="96"/>
        <v>3</v>
      </c>
      <c r="H152" s="414">
        <f t="shared" si="96"/>
        <v>2</v>
      </c>
      <c r="I152" s="414">
        <f t="shared" si="96"/>
        <v>1</v>
      </c>
      <c r="J152" s="414">
        <f t="shared" si="96"/>
        <v>3</v>
      </c>
      <c r="K152" s="414">
        <f t="shared" si="96"/>
        <v>1</v>
      </c>
      <c r="L152" s="414">
        <f t="shared" si="96"/>
        <v>0</v>
      </c>
      <c r="M152" s="414">
        <f t="shared" si="96"/>
        <v>2</v>
      </c>
      <c r="N152" s="414">
        <f t="shared" si="96"/>
        <v>4</v>
      </c>
      <c r="O152" s="414">
        <f t="shared" si="96"/>
        <v>6</v>
      </c>
      <c r="P152" s="414">
        <f t="shared" si="96"/>
        <v>6</v>
      </c>
      <c r="Q152" s="414">
        <f t="shared" si="96"/>
        <v>12</v>
      </c>
      <c r="R152" s="414">
        <f t="shared" si="96"/>
        <v>4</v>
      </c>
      <c r="S152" s="414">
        <f t="shared" si="96"/>
        <v>10</v>
      </c>
      <c r="T152" s="414">
        <f t="shared" si="96"/>
        <v>10</v>
      </c>
      <c r="U152" s="414">
        <f t="shared" si="96"/>
        <v>10</v>
      </c>
      <c r="V152" s="414">
        <f t="shared" si="96"/>
        <v>9</v>
      </c>
      <c r="W152" s="414">
        <f t="shared" si="96"/>
        <v>17</v>
      </c>
      <c r="X152" s="414">
        <f t="shared" si="96"/>
        <v>19</v>
      </c>
      <c r="Y152" s="414">
        <f t="shared" si="96"/>
        <v>14</v>
      </c>
      <c r="Z152" s="414">
        <f t="shared" si="96"/>
        <v>24</v>
      </c>
      <c r="AA152" s="414">
        <f t="shared" si="96"/>
        <v>27</v>
      </c>
      <c r="AB152" s="414">
        <f t="shared" si="96"/>
        <v>12</v>
      </c>
      <c r="AC152" s="414">
        <f t="shared" si="96"/>
        <v>52</v>
      </c>
      <c r="AD152" s="414">
        <f t="shared" si="96"/>
        <v>6</v>
      </c>
      <c r="AE152" s="414">
        <f t="shared" si="96"/>
        <v>27</v>
      </c>
      <c r="AF152" s="414">
        <f t="shared" si="96"/>
        <v>124</v>
      </c>
      <c r="AG152" s="414">
        <f t="shared" si="96"/>
        <v>55</v>
      </c>
      <c r="AH152" s="414">
        <f t="shared" si="96"/>
        <v>41</v>
      </c>
      <c r="AI152" s="414">
        <f t="shared" si="96"/>
        <v>22</v>
      </c>
      <c r="AJ152" s="414">
        <f t="shared" si="96"/>
        <v>32</v>
      </c>
      <c r="AK152" s="414">
        <f t="shared" si="96"/>
        <v>30</v>
      </c>
      <c r="AL152" s="414">
        <f t="shared" si="96"/>
        <v>46</v>
      </c>
      <c r="AM152" s="414">
        <f t="shared" si="96"/>
        <v>26</v>
      </c>
      <c r="AN152" s="414">
        <f t="shared" si="96"/>
        <v>45</v>
      </c>
      <c r="AO152" s="414">
        <f t="shared" si="96"/>
        <v>63</v>
      </c>
      <c r="AP152" s="414">
        <f t="shared" si="96"/>
        <v>26</v>
      </c>
      <c r="AQ152" s="414">
        <f t="shared" si="96"/>
        <v>58</v>
      </c>
      <c r="AR152" s="414">
        <f t="shared" si="96"/>
        <v>36</v>
      </c>
      <c r="AS152" s="414">
        <f t="shared" si="96"/>
        <v>75</v>
      </c>
      <c r="AT152" s="414">
        <f t="shared" si="96"/>
        <v>135</v>
      </c>
      <c r="AU152" s="414">
        <f t="shared" si="96"/>
        <v>16</v>
      </c>
      <c r="AV152" s="414">
        <f t="shared" si="96"/>
        <v>133</v>
      </c>
      <c r="AW152" s="414">
        <f t="shared" si="96"/>
        <v>66</v>
      </c>
      <c r="AX152" s="414">
        <f t="shared" si="96"/>
        <v>33</v>
      </c>
      <c r="AY152" s="414">
        <f t="shared" si="96"/>
        <v>30</v>
      </c>
      <c r="AZ152" s="414">
        <f t="shared" si="96"/>
        <v>-2</v>
      </c>
      <c r="BA152" s="414">
        <f t="shared" si="96"/>
        <v>90</v>
      </c>
      <c r="BB152" s="414">
        <f t="shared" si="96"/>
        <v>24</v>
      </c>
      <c r="BC152" s="414">
        <f t="shared" si="96"/>
        <v>33</v>
      </c>
      <c r="BD152" s="414">
        <f t="shared" si="96"/>
        <v>37</v>
      </c>
      <c r="BE152" s="414">
        <f t="shared" si="96"/>
        <v>-12</v>
      </c>
      <c r="BF152" s="414">
        <f t="shared" si="96"/>
        <v>139</v>
      </c>
      <c r="BG152" s="414">
        <f t="shared" si="96"/>
        <v>41</v>
      </c>
      <c r="BH152" s="414">
        <f t="shared" si="96"/>
        <v>75</v>
      </c>
      <c r="BI152" s="414">
        <f t="shared" si="96"/>
        <v>10</v>
      </c>
      <c r="BJ152" s="414">
        <f t="shared" si="96"/>
        <v>85</v>
      </c>
      <c r="BK152" s="414">
        <f t="shared" si="96"/>
        <v>33</v>
      </c>
      <c r="BL152" s="414">
        <f t="shared" si="96"/>
        <v>116</v>
      </c>
      <c r="BM152" s="414">
        <f t="shared" si="96"/>
        <v>99</v>
      </c>
      <c r="BN152" s="414">
        <f t="shared" si="96"/>
        <v>66</v>
      </c>
      <c r="BO152" s="414">
        <f t="shared" si="96"/>
        <v>163</v>
      </c>
      <c r="BP152" s="414">
        <f t="shared" si="96"/>
        <v>71</v>
      </c>
      <c r="BQ152" s="414">
        <f t="shared" si="96"/>
        <v>100</v>
      </c>
      <c r="BR152" s="414">
        <f t="shared" si="96"/>
        <v>184</v>
      </c>
      <c r="BS152" s="414">
        <f t="shared" si="96"/>
        <v>417</v>
      </c>
      <c r="BT152" s="414">
        <f t="shared" si="96"/>
        <v>105</v>
      </c>
      <c r="BU152" s="414">
        <f t="shared" si="96"/>
        <v>260</v>
      </c>
      <c r="BV152" s="414">
        <f t="shared" si="96"/>
        <v>254</v>
      </c>
      <c r="BW152" s="414">
        <f t="shared" si="96"/>
        <v>136</v>
      </c>
      <c r="BX152" s="414">
        <f t="shared" si="96"/>
        <v>161</v>
      </c>
      <c r="BY152" s="414">
        <f t="shared" si="96"/>
        <v>137</v>
      </c>
      <c r="BZ152" s="414">
        <f t="shared" si="96"/>
        <v>235</v>
      </c>
      <c r="CA152" s="414">
        <f t="shared" si="96"/>
        <v>237</v>
      </c>
      <c r="CB152" s="414">
        <f t="shared" si="96"/>
        <v>222</v>
      </c>
      <c r="CC152" s="414">
        <f t="shared" si="96"/>
        <v>224</v>
      </c>
      <c r="CD152" s="414">
        <f t="shared" si="96"/>
        <v>152</v>
      </c>
      <c r="CE152" s="414">
        <f t="shared" si="96"/>
        <v>133</v>
      </c>
      <c r="CF152" s="414">
        <f t="shared" si="96"/>
        <v>122</v>
      </c>
      <c r="CG152" s="414">
        <f t="shared" si="96"/>
        <v>193</v>
      </c>
      <c r="CH152" s="414">
        <f t="shared" si="96"/>
        <v>129</v>
      </c>
      <c r="CI152" s="414">
        <f t="shared" si="96"/>
        <v>71</v>
      </c>
      <c r="CJ152" s="414">
        <f t="shared" si="96"/>
        <v>121</v>
      </c>
      <c r="CK152" s="414">
        <f t="shared" si="96"/>
        <v>129</v>
      </c>
      <c r="CL152" s="414">
        <f t="shared" si="96"/>
        <v>9</v>
      </c>
      <c r="CM152" s="414">
        <f t="shared" si="96"/>
        <v>127</v>
      </c>
      <c r="CN152" s="414">
        <f t="shared" si="96"/>
        <v>22</v>
      </c>
      <c r="CO152" s="414">
        <f t="shared" si="96"/>
        <v>33</v>
      </c>
      <c r="CP152" s="414">
        <f t="shared" si="96"/>
        <v>75</v>
      </c>
      <c r="CQ152" s="414">
        <f t="shared" si="96"/>
        <v>78</v>
      </c>
      <c r="CR152" s="414">
        <f t="shared" si="96"/>
        <v>284</v>
      </c>
      <c r="CS152" s="414">
        <f t="shared" si="96"/>
        <v>192</v>
      </c>
      <c r="CT152" s="414">
        <f t="shared" si="96"/>
        <v>274</v>
      </c>
      <c r="CU152" s="414">
        <f t="shared" si="96"/>
        <v>14</v>
      </c>
      <c r="CV152" s="414">
        <f t="shared" si="96"/>
        <v>23</v>
      </c>
      <c r="CW152" s="414">
        <f t="shared" si="96"/>
        <v>157</v>
      </c>
      <c r="CX152" s="414">
        <f t="shared" si="96"/>
        <v>78</v>
      </c>
      <c r="CY152" s="414">
        <f t="shared" si="96"/>
        <v>95</v>
      </c>
      <c r="CZ152" s="414">
        <f t="shared" si="96"/>
        <v>43</v>
      </c>
      <c r="DA152" s="414">
        <f t="shared" si="96"/>
        <v>83</v>
      </c>
      <c r="DB152" s="414">
        <f t="shared" si="96"/>
        <v>-8</v>
      </c>
      <c r="DC152" s="414">
        <f t="shared" si="96"/>
        <v>-68</v>
      </c>
      <c r="DD152" s="414">
        <f t="shared" si="96"/>
        <v>-167</v>
      </c>
      <c r="DE152" s="414">
        <f t="shared" si="96"/>
        <v>-216</v>
      </c>
      <c r="DF152" s="414">
        <f t="shared" si="96"/>
        <v>-235</v>
      </c>
      <c r="DG152" s="414">
        <f t="shared" si="96"/>
        <v>-172</v>
      </c>
      <c r="DH152" s="414">
        <f t="shared" si="96"/>
        <v>-273</v>
      </c>
      <c r="DI152" s="414">
        <f t="shared" si="96"/>
        <v>-208</v>
      </c>
      <c r="DJ152" s="414">
        <f t="shared" si="96"/>
        <v>-288</v>
      </c>
      <c r="DK152" s="414">
        <f t="shared" si="96"/>
        <v>-284</v>
      </c>
      <c r="DL152" s="414">
        <f t="shared" si="96"/>
        <v>-325</v>
      </c>
      <c r="DM152" s="414">
        <f t="shared" si="96"/>
        <v>-326</v>
      </c>
      <c r="DN152" s="414">
        <f t="shared" si="96"/>
        <v>-220</v>
      </c>
      <c r="DO152" s="414">
        <f t="shared" si="96"/>
        <v>-147</v>
      </c>
      <c r="DP152" s="414">
        <f t="shared" si="96"/>
        <v>-234</v>
      </c>
      <c r="DQ152" s="414">
        <f t="shared" si="96"/>
        <v>25</v>
      </c>
      <c r="DR152" s="414">
        <f t="shared" si="96"/>
        <v>-8</v>
      </c>
      <c r="DS152" s="414">
        <f t="shared" si="96"/>
        <v>-70</v>
      </c>
      <c r="DT152" s="414">
        <f t="shared" si="96"/>
        <v>-40</v>
      </c>
      <c r="DU152" s="414">
        <f t="shared" si="96"/>
        <v>-107</v>
      </c>
      <c r="DV152" s="414">
        <f t="shared" si="96"/>
        <v>-102</v>
      </c>
      <c r="DW152" s="414">
        <f t="shared" si="96"/>
        <v>-73</v>
      </c>
      <c r="DX152" s="414">
        <f t="shared" si="96"/>
        <v>-124</v>
      </c>
      <c r="DY152" s="414">
        <f t="shared" si="96"/>
        <v>-121</v>
      </c>
      <c r="DZ152" s="414">
        <f t="shared" si="96"/>
        <v>-135</v>
      </c>
      <c r="EA152" s="414">
        <f t="shared" si="96"/>
        <v>-104</v>
      </c>
      <c r="EB152" s="414">
        <f t="shared" si="96"/>
        <v>-174</v>
      </c>
      <c r="EC152" s="414">
        <f t="shared" si="96"/>
        <v>-134</v>
      </c>
      <c r="ED152" s="414">
        <f t="shared" si="96"/>
        <v>-149</v>
      </c>
      <c r="EE152" s="414">
        <f t="shared" si="96"/>
        <v>-106</v>
      </c>
      <c r="EF152" s="414">
        <f t="shared" si="96"/>
        <v>-118</v>
      </c>
      <c r="EG152" s="414">
        <f t="shared" si="96"/>
        <v>-131</v>
      </c>
      <c r="EH152" s="414">
        <f t="shared" si="96"/>
        <v>-157</v>
      </c>
      <c r="EI152" s="414">
        <f t="shared" si="96"/>
        <v>-181</v>
      </c>
      <c r="EJ152" s="414">
        <f t="shared" si="96"/>
        <v>-140</v>
      </c>
      <c r="EK152" s="414">
        <f t="shared" si="96"/>
        <v>-124</v>
      </c>
      <c r="EL152" s="414">
        <f t="shared" si="96"/>
        <v>-110</v>
      </c>
      <c r="EM152" s="414">
        <f t="shared" si="96"/>
        <v>-128</v>
      </c>
      <c r="EN152" s="414">
        <f t="shared" si="96"/>
        <v>-57</v>
      </c>
      <c r="EO152" s="414">
        <f t="shared" si="96"/>
        <v>-68</v>
      </c>
      <c r="EP152" s="414">
        <f t="shared" si="96"/>
        <v>-67</v>
      </c>
      <c r="EQ152" s="414">
        <f t="shared" si="96"/>
        <v>-13</v>
      </c>
      <c r="ER152" s="414">
        <f t="shared" si="96"/>
        <v>4</v>
      </c>
      <c r="ES152" s="414">
        <f t="shared" si="96"/>
        <v>0</v>
      </c>
      <c r="ET152" s="414">
        <f t="shared" si="96"/>
        <v>-8</v>
      </c>
      <c r="EU152" s="414">
        <f t="shared" si="96"/>
        <v>33</v>
      </c>
      <c r="EV152" s="414">
        <f t="shared" si="96"/>
        <v>46</v>
      </c>
      <c r="EW152" s="414">
        <f t="shared" si="96"/>
        <v>130</v>
      </c>
      <c r="EX152" s="414">
        <f t="shared" si="96"/>
        <v>119</v>
      </c>
      <c r="EY152" s="414">
        <f t="shared" si="96"/>
        <v>126</v>
      </c>
      <c r="EZ152" s="414">
        <f t="shared" si="96"/>
        <v>-20</v>
      </c>
      <c r="FA152" s="414">
        <f t="shared" si="96"/>
        <v>-48</v>
      </c>
      <c r="FB152" s="414">
        <f t="shared" si="96"/>
        <v>88</v>
      </c>
      <c r="FC152" s="414">
        <f t="shared" si="96"/>
        <v>57</v>
      </c>
      <c r="FD152" s="414">
        <f t="shared" si="96"/>
        <v>87</v>
      </c>
      <c r="FE152" s="414">
        <f t="shared" si="96"/>
        <v>21</v>
      </c>
      <c r="FF152" s="414">
        <f t="shared" si="96"/>
        <v>-17</v>
      </c>
      <c r="FG152" s="414">
        <f t="shared" si="96"/>
        <v>-4</v>
      </c>
      <c r="FH152" s="414">
        <f t="shared" si="96"/>
        <v>24</v>
      </c>
      <c r="FI152" s="414">
        <f t="shared" si="96"/>
        <v>0</v>
      </c>
      <c r="FJ152" s="414">
        <f t="shared" si="96"/>
        <v>45</v>
      </c>
      <c r="FK152" s="414">
        <f t="shared" si="96"/>
        <v>21</v>
      </c>
      <c r="FL152" s="414">
        <f t="shared" si="96"/>
        <v>4</v>
      </c>
      <c r="FM152" s="414">
        <f t="shared" si="96"/>
        <v>-114</v>
      </c>
      <c r="FN152" s="414">
        <f t="shared" si="96"/>
        <v>-21</v>
      </c>
      <c r="FO152" s="414">
        <f t="shared" si="96"/>
        <v>-3</v>
      </c>
      <c r="FP152" s="414">
        <f t="shared" si="96"/>
        <v>-31</v>
      </c>
      <c r="FQ152" s="414">
        <f t="shared" si="96"/>
        <v>-78</v>
      </c>
      <c r="FR152" s="414">
        <f t="shared" si="96"/>
        <v>15</v>
      </c>
      <c r="FS152" s="414">
        <f t="shared" si="96"/>
        <v>-2</v>
      </c>
      <c r="FT152" s="414">
        <f t="shared" si="96"/>
        <v>-92</v>
      </c>
      <c r="FU152" s="414">
        <f t="shared" si="96"/>
        <v>-79</v>
      </c>
      <c r="FV152" s="414">
        <f t="shared" si="96"/>
        <v>-169</v>
      </c>
      <c r="FW152" s="414">
        <f t="shared" si="96"/>
        <v>-112</v>
      </c>
      <c r="FX152" s="414">
        <f t="shared" si="96"/>
        <v>-64</v>
      </c>
      <c r="FY152" s="414">
        <f t="shared" si="96"/>
        <v>-22</v>
      </c>
      <c r="FZ152" s="414">
        <f t="shared" si="96"/>
        <v>8</v>
      </c>
      <c r="GA152" s="414">
        <f t="shared" si="96"/>
        <v>3</v>
      </c>
      <c r="GB152" s="414">
        <f t="shared" si="96"/>
        <v>-294</v>
      </c>
      <c r="GC152" s="414">
        <f t="shared" si="96"/>
        <v>12</v>
      </c>
      <c r="GD152" s="414">
        <f t="shared" si="96"/>
        <v>-27</v>
      </c>
      <c r="GE152" s="414">
        <f t="shared" si="96"/>
        <v>-53</v>
      </c>
      <c r="GF152" s="414">
        <f t="shared" si="96"/>
        <v>-77</v>
      </c>
      <c r="GG152" s="414">
        <f t="shared" si="96"/>
        <v>-74</v>
      </c>
      <c r="GH152" s="414">
        <f t="shared" si="96"/>
        <v>-34</v>
      </c>
      <c r="GI152" s="414">
        <f t="shared" si="96"/>
        <v>-22</v>
      </c>
      <c r="GJ152" s="414">
        <f t="shared" si="96"/>
        <v>34</v>
      </c>
      <c r="GK152" s="414">
        <f t="shared" si="96"/>
        <v>-45</v>
      </c>
      <c r="GL152" s="414">
        <f t="shared" si="96"/>
        <v>0</v>
      </c>
      <c r="GM152" s="414">
        <f t="shared" si="96"/>
        <v>-71</v>
      </c>
      <c r="GN152" s="414">
        <f t="shared" si="96"/>
        <v>-58</v>
      </c>
      <c r="GO152" s="414">
        <f t="shared" si="96"/>
        <v>-56</v>
      </c>
      <c r="GP152" s="414">
        <f t="shared" si="96"/>
        <v>-55</v>
      </c>
      <c r="GQ152" s="414">
        <f t="shared" si="96"/>
        <v>-47</v>
      </c>
      <c r="GR152" s="414">
        <f t="shared" si="96"/>
        <v>-56</v>
      </c>
      <c r="GS152" s="414">
        <f t="shared" si="96"/>
        <v>-47</v>
      </c>
      <c r="GT152" s="414">
        <f t="shared" si="96"/>
        <v>-8</v>
      </c>
      <c r="GU152" s="414">
        <f t="shared" si="96"/>
        <v>-108</v>
      </c>
      <c r="GV152" s="414">
        <f t="shared" si="96"/>
        <v>15</v>
      </c>
      <c r="GW152" s="414">
        <f t="shared" si="96"/>
        <v>-16</v>
      </c>
      <c r="GX152" s="414">
        <f t="shared" si="96"/>
        <v>17</v>
      </c>
      <c r="GY152" s="414">
        <f t="shared" si="96"/>
        <v>86</v>
      </c>
      <c r="GZ152" s="414">
        <f t="shared" si="96"/>
        <v>98</v>
      </c>
      <c r="HA152" s="414">
        <f t="shared" si="96"/>
        <v>60</v>
      </c>
      <c r="HB152" s="414">
        <f t="shared" si="96"/>
        <v>48</v>
      </c>
      <c r="HC152" s="414">
        <f t="shared" si="96"/>
        <v>56</v>
      </c>
      <c r="HD152" s="414">
        <f t="shared" si="96"/>
        <v>72</v>
      </c>
      <c r="HE152" s="414">
        <f t="shared" si="96"/>
        <v>78</v>
      </c>
      <c r="HF152" s="414">
        <f t="shared" si="96"/>
        <v>79</v>
      </c>
      <c r="HG152" s="414">
        <f t="shared" si="96"/>
        <v>150</v>
      </c>
      <c r="HH152" s="414">
        <f t="shared" si="96"/>
        <v>59</v>
      </c>
      <c r="HI152" s="414">
        <f t="shared" si="96"/>
        <v>108</v>
      </c>
      <c r="HJ152" s="414">
        <f t="shared" si="96"/>
        <v>133</v>
      </c>
      <c r="HK152" s="414">
        <f t="shared" si="96"/>
        <v>143</v>
      </c>
      <c r="HL152" s="414">
        <f t="shared" si="96"/>
        <v>310</v>
      </c>
      <c r="HM152" s="414">
        <f t="shared" si="96"/>
        <v>353</v>
      </c>
      <c r="HN152" s="414">
        <f t="shared" si="96"/>
        <v>322</v>
      </c>
      <c r="HO152" s="414">
        <f t="shared" si="96"/>
        <v>291</v>
      </c>
      <c r="HP152" s="414">
        <f t="shared" si="96"/>
        <v>200</v>
      </c>
      <c r="HQ152" s="414">
        <f t="shared" si="96"/>
        <v>275</v>
      </c>
      <c r="HR152" s="414">
        <f t="shared" si="96"/>
        <v>512</v>
      </c>
      <c r="HS152" s="412"/>
      <c r="HT152" s="412"/>
      <c r="HU152" s="412"/>
      <c r="HV152" s="412"/>
      <c r="HW152" s="412"/>
      <c r="HX152" s="412"/>
      <c r="HY152" s="412"/>
      <c r="HZ152" s="412"/>
      <c r="IA152" s="412"/>
      <c r="IB152" s="412"/>
      <c r="IC152" s="412"/>
    </row>
    <row r="153">
      <c r="A153" s="513" t="s">
        <v>82</v>
      </c>
      <c r="B153" s="415">
        <f t="shared" si="97"/>
        <v>0</v>
      </c>
      <c r="C153" s="414">
        <f t="shared" ref="C153:HR153" si="98">C133-B133</f>
        <v>0</v>
      </c>
      <c r="D153" s="414">
        <f t="shared" si="98"/>
        <v>0</v>
      </c>
      <c r="E153" s="414">
        <f t="shared" si="98"/>
        <v>0</v>
      </c>
      <c r="F153" s="414">
        <f t="shared" si="98"/>
        <v>2</v>
      </c>
      <c r="G153" s="414">
        <f t="shared" si="98"/>
        <v>0</v>
      </c>
      <c r="H153" s="414">
        <f t="shared" si="98"/>
        <v>1</v>
      </c>
      <c r="I153" s="414">
        <f t="shared" si="98"/>
        <v>1</v>
      </c>
      <c r="J153" s="414">
        <f t="shared" si="98"/>
        <v>2</v>
      </c>
      <c r="K153" s="414">
        <f t="shared" si="98"/>
        <v>5</v>
      </c>
      <c r="L153" s="414">
        <f t="shared" si="98"/>
        <v>5</v>
      </c>
      <c r="M153" s="414">
        <f t="shared" si="98"/>
        <v>6</v>
      </c>
      <c r="N153" s="414">
        <f t="shared" si="98"/>
        <v>13</v>
      </c>
      <c r="O153" s="414">
        <f t="shared" si="98"/>
        <v>3</v>
      </c>
      <c r="P153" s="414">
        <f t="shared" si="98"/>
        <v>28</v>
      </c>
      <c r="Q153" s="414">
        <f t="shared" si="98"/>
        <v>16</v>
      </c>
      <c r="R153" s="414">
        <f t="shared" si="98"/>
        <v>25</v>
      </c>
      <c r="S153" s="414">
        <f t="shared" si="98"/>
        <v>20</v>
      </c>
      <c r="T153" s="414">
        <f t="shared" si="98"/>
        <v>19</v>
      </c>
      <c r="U153" s="414">
        <f t="shared" si="98"/>
        <v>28</v>
      </c>
      <c r="V153" s="414">
        <f t="shared" si="98"/>
        <v>37</v>
      </c>
      <c r="W153" s="414">
        <f t="shared" si="98"/>
        <v>39</v>
      </c>
      <c r="X153" s="414">
        <f t="shared" si="98"/>
        <v>38</v>
      </c>
      <c r="Y153" s="414">
        <f t="shared" si="98"/>
        <v>27</v>
      </c>
      <c r="Z153" s="414">
        <f t="shared" si="98"/>
        <v>102</v>
      </c>
      <c r="AA153" s="414">
        <f t="shared" si="98"/>
        <v>40</v>
      </c>
      <c r="AB153" s="414">
        <f t="shared" si="98"/>
        <v>18</v>
      </c>
      <c r="AC153" s="414">
        <f t="shared" si="98"/>
        <v>54</v>
      </c>
      <c r="AD153" s="414">
        <f t="shared" si="98"/>
        <v>65</v>
      </c>
      <c r="AE153" s="414">
        <f t="shared" si="98"/>
        <v>139</v>
      </c>
      <c r="AF153" s="414">
        <f t="shared" si="98"/>
        <v>53</v>
      </c>
      <c r="AG153" s="414">
        <f t="shared" si="98"/>
        <v>0</v>
      </c>
      <c r="AH153" s="414">
        <f t="shared" si="98"/>
        <v>151</v>
      </c>
      <c r="AI153" s="414">
        <f t="shared" si="98"/>
        <v>91</v>
      </c>
      <c r="AJ153" s="414">
        <f t="shared" si="98"/>
        <v>175</v>
      </c>
      <c r="AK153" s="414">
        <f t="shared" si="98"/>
        <v>47</v>
      </c>
      <c r="AL153" s="414">
        <f t="shared" si="98"/>
        <v>98</v>
      </c>
      <c r="AM153" s="414">
        <f t="shared" si="98"/>
        <v>66</v>
      </c>
      <c r="AN153" s="414">
        <f t="shared" si="98"/>
        <v>110</v>
      </c>
      <c r="AO153" s="414">
        <f t="shared" si="98"/>
        <v>4</v>
      </c>
      <c r="AP153" s="414">
        <f t="shared" si="98"/>
        <v>-61</v>
      </c>
      <c r="AQ153" s="414">
        <f t="shared" si="98"/>
        <v>13</v>
      </c>
      <c r="AR153" s="414">
        <f t="shared" si="98"/>
        <v>52</v>
      </c>
      <c r="AS153" s="414">
        <f t="shared" si="98"/>
        <v>19</v>
      </c>
      <c r="AT153" s="414">
        <f t="shared" si="98"/>
        <v>14</v>
      </c>
      <c r="AU153" s="414">
        <f t="shared" si="98"/>
        <v>28</v>
      </c>
      <c r="AV153" s="414">
        <f t="shared" si="98"/>
        <v>24</v>
      </c>
      <c r="AW153" s="414">
        <f t="shared" si="98"/>
        <v>-11</v>
      </c>
      <c r="AX153" s="414">
        <f t="shared" si="98"/>
        <v>-23</v>
      </c>
      <c r="AY153" s="414">
        <f t="shared" si="98"/>
        <v>-9</v>
      </c>
      <c r="AZ153" s="414">
        <f t="shared" si="98"/>
        <v>14</v>
      </c>
      <c r="BA153" s="414">
        <f t="shared" si="98"/>
        <v>-20</v>
      </c>
      <c r="BB153" s="414">
        <f t="shared" si="98"/>
        <v>55</v>
      </c>
      <c r="BC153" s="414">
        <f t="shared" si="98"/>
        <v>16</v>
      </c>
      <c r="BD153" s="414">
        <f t="shared" si="98"/>
        <v>-28</v>
      </c>
      <c r="BE153" s="414">
        <f t="shared" si="98"/>
        <v>-50</v>
      </c>
      <c r="BF153" s="414">
        <f t="shared" si="98"/>
        <v>-9</v>
      </c>
      <c r="BG153" s="414">
        <f t="shared" si="98"/>
        <v>-36</v>
      </c>
      <c r="BH153" s="414">
        <f t="shared" si="98"/>
        <v>-32</v>
      </c>
      <c r="BI153" s="414">
        <f t="shared" si="98"/>
        <v>14</v>
      </c>
      <c r="BJ153" s="414">
        <f t="shared" si="98"/>
        <v>17</v>
      </c>
      <c r="BK153" s="414">
        <f t="shared" si="98"/>
        <v>-19</v>
      </c>
      <c r="BL153" s="414">
        <f t="shared" si="98"/>
        <v>-36</v>
      </c>
      <c r="BM153" s="414">
        <f t="shared" si="98"/>
        <v>-21</v>
      </c>
      <c r="BN153" s="414">
        <f t="shared" si="98"/>
        <v>-29</v>
      </c>
      <c r="BO153" s="414">
        <f t="shared" si="98"/>
        <v>-41</v>
      </c>
      <c r="BP153" s="414">
        <f t="shared" si="98"/>
        <v>-13</v>
      </c>
      <c r="BQ153" s="414">
        <f t="shared" si="98"/>
        <v>12</v>
      </c>
      <c r="BR153" s="414">
        <f t="shared" si="98"/>
        <v>-21</v>
      </c>
      <c r="BS153" s="414">
        <f t="shared" si="98"/>
        <v>-21</v>
      </c>
      <c r="BT153" s="414">
        <f t="shared" si="98"/>
        <v>14</v>
      </c>
      <c r="BU153" s="414">
        <f t="shared" si="98"/>
        <v>-6</v>
      </c>
      <c r="BV153" s="414">
        <f t="shared" si="98"/>
        <v>11</v>
      </c>
      <c r="BW153" s="414">
        <f t="shared" si="98"/>
        <v>-17</v>
      </c>
      <c r="BX153" s="414">
        <f t="shared" si="98"/>
        <v>-9</v>
      </c>
      <c r="BY153" s="414">
        <f t="shared" si="98"/>
        <v>-4</v>
      </c>
      <c r="BZ153" s="414">
        <f t="shared" si="98"/>
        <v>-6</v>
      </c>
      <c r="CA153" s="414">
        <f t="shared" si="98"/>
        <v>12</v>
      </c>
      <c r="CB153" s="414">
        <f t="shared" si="98"/>
        <v>17</v>
      </c>
      <c r="CC153" s="414">
        <f t="shared" si="98"/>
        <v>6</v>
      </c>
      <c r="CD153" s="414">
        <f t="shared" si="98"/>
        <v>31</v>
      </c>
      <c r="CE153" s="414">
        <f t="shared" si="98"/>
        <v>12</v>
      </c>
      <c r="CF153" s="414">
        <f t="shared" si="98"/>
        <v>49</v>
      </c>
      <c r="CG153" s="414">
        <f t="shared" si="98"/>
        <v>42</v>
      </c>
      <c r="CH153" s="414">
        <f t="shared" si="98"/>
        <v>21</v>
      </c>
      <c r="CI153" s="414">
        <f t="shared" si="98"/>
        <v>39</v>
      </c>
      <c r="CJ153" s="414">
        <f t="shared" si="98"/>
        <v>-30</v>
      </c>
      <c r="CK153" s="414">
        <f t="shared" si="98"/>
        <v>24</v>
      </c>
      <c r="CL153" s="414">
        <f t="shared" si="98"/>
        <v>26</v>
      </c>
      <c r="CM153" s="414">
        <f t="shared" si="98"/>
        <v>28</v>
      </c>
      <c r="CN153" s="414">
        <f t="shared" si="98"/>
        <v>-30</v>
      </c>
      <c r="CO153" s="414">
        <f t="shared" si="98"/>
        <v>10</v>
      </c>
      <c r="CP153" s="414">
        <f t="shared" si="98"/>
        <v>32</v>
      </c>
      <c r="CQ153" s="414">
        <f t="shared" si="98"/>
        <v>31</v>
      </c>
      <c r="CR153" s="414">
        <f t="shared" si="98"/>
        <v>19</v>
      </c>
      <c r="CS153" s="414">
        <f t="shared" si="98"/>
        <v>32</v>
      </c>
      <c r="CT153" s="414">
        <f t="shared" si="98"/>
        <v>58</v>
      </c>
      <c r="CU153" s="414">
        <f t="shared" si="98"/>
        <v>57</v>
      </c>
      <c r="CV153" s="414">
        <f t="shared" si="98"/>
        <v>47</v>
      </c>
      <c r="CW153" s="414">
        <f t="shared" si="98"/>
        <v>44</v>
      </c>
      <c r="CX153" s="414">
        <f t="shared" si="98"/>
        <v>53</v>
      </c>
      <c r="CY153" s="414">
        <f t="shared" si="98"/>
        <v>54</v>
      </c>
      <c r="CZ153" s="414">
        <f t="shared" si="98"/>
        <v>45</v>
      </c>
      <c r="DA153" s="414">
        <f t="shared" si="98"/>
        <v>29</v>
      </c>
      <c r="DB153" s="414">
        <f t="shared" si="98"/>
        <v>10</v>
      </c>
      <c r="DC153" s="414">
        <f t="shared" si="98"/>
        <v>22</v>
      </c>
      <c r="DD153" s="414">
        <f t="shared" si="98"/>
        <v>5</v>
      </c>
      <c r="DE153" s="414">
        <f t="shared" si="98"/>
        <v>45</v>
      </c>
      <c r="DF153" s="414">
        <f t="shared" si="98"/>
        <v>29</v>
      </c>
      <c r="DG153" s="414">
        <f t="shared" si="98"/>
        <v>15</v>
      </c>
      <c r="DH153" s="414">
        <f t="shared" si="98"/>
        <v>19</v>
      </c>
      <c r="DI153" s="414">
        <f t="shared" si="98"/>
        <v>13</v>
      </c>
      <c r="DJ153" s="414">
        <f t="shared" si="98"/>
        <v>3</v>
      </c>
      <c r="DK153" s="414">
        <f t="shared" si="98"/>
        <v>0</v>
      </c>
      <c r="DL153" s="414">
        <f t="shared" si="98"/>
        <v>7</v>
      </c>
      <c r="DM153" s="414">
        <f t="shared" si="98"/>
        <v>0</v>
      </c>
      <c r="DN153" s="414">
        <f t="shared" si="98"/>
        <v>17</v>
      </c>
      <c r="DO153" s="414">
        <f t="shared" si="98"/>
        <v>-3</v>
      </c>
      <c r="DP153" s="414">
        <f t="shared" si="98"/>
        <v>-12</v>
      </c>
      <c r="DQ153" s="414">
        <f t="shared" si="98"/>
        <v>-34</v>
      </c>
      <c r="DR153" s="414">
        <f t="shared" si="98"/>
        <v>-31</v>
      </c>
      <c r="DS153" s="414">
        <f t="shared" si="98"/>
        <v>-10</v>
      </c>
      <c r="DT153" s="414">
        <f t="shared" si="98"/>
        <v>-4</v>
      </c>
      <c r="DU153" s="414">
        <f t="shared" si="98"/>
        <v>8</v>
      </c>
      <c r="DV153" s="414">
        <f t="shared" si="98"/>
        <v>-14</v>
      </c>
      <c r="DW153" s="414">
        <f t="shared" si="98"/>
        <v>-85</v>
      </c>
      <c r="DX153" s="414">
        <f t="shared" si="98"/>
        <v>-25</v>
      </c>
      <c r="DY153" s="414">
        <f t="shared" si="98"/>
        <v>-29</v>
      </c>
      <c r="DZ153" s="414">
        <f t="shared" si="98"/>
        <v>-51</v>
      </c>
      <c r="EA153" s="414">
        <f t="shared" si="98"/>
        <v>-4</v>
      </c>
      <c r="EB153" s="414">
        <f t="shared" si="98"/>
        <v>-10</v>
      </c>
      <c r="EC153" s="414">
        <f t="shared" si="98"/>
        <v>15</v>
      </c>
      <c r="ED153" s="414">
        <f t="shared" si="98"/>
        <v>-24</v>
      </c>
      <c r="EE153" s="414">
        <f t="shared" si="98"/>
        <v>-26</v>
      </c>
      <c r="EF153" s="414">
        <f t="shared" si="98"/>
        <v>-53</v>
      </c>
      <c r="EG153" s="414">
        <f t="shared" si="98"/>
        <v>-19</v>
      </c>
      <c r="EH153" s="414">
        <f t="shared" si="98"/>
        <v>-10</v>
      </c>
      <c r="EI153" s="414">
        <f t="shared" si="98"/>
        <v>27</v>
      </c>
      <c r="EJ153" s="414">
        <f t="shared" si="98"/>
        <v>-7</v>
      </c>
      <c r="EK153" s="414">
        <f t="shared" si="98"/>
        <v>17</v>
      </c>
      <c r="EL153" s="414">
        <f t="shared" si="98"/>
        <v>-6</v>
      </c>
      <c r="EM153" s="414">
        <f t="shared" si="98"/>
        <v>51</v>
      </c>
      <c r="EN153" s="414">
        <f t="shared" si="98"/>
        <v>-1</v>
      </c>
      <c r="EO153" s="414">
        <f t="shared" si="98"/>
        <v>33</v>
      </c>
      <c r="EP153" s="414">
        <f t="shared" si="98"/>
        <v>47</v>
      </c>
      <c r="EQ153" s="414">
        <f t="shared" si="98"/>
        <v>44</v>
      </c>
      <c r="ER153" s="414">
        <f t="shared" si="98"/>
        <v>31</v>
      </c>
      <c r="ES153" s="414">
        <f t="shared" si="98"/>
        <v>30</v>
      </c>
      <c r="ET153" s="414">
        <f t="shared" si="98"/>
        <v>57</v>
      </c>
      <c r="EU153" s="414">
        <f t="shared" si="98"/>
        <v>66</v>
      </c>
      <c r="EV153" s="414">
        <f t="shared" si="98"/>
        <v>42</v>
      </c>
      <c r="EW153" s="414">
        <f t="shared" si="98"/>
        <v>52</v>
      </c>
      <c r="EX153" s="414">
        <f t="shared" si="98"/>
        <v>43</v>
      </c>
      <c r="EY153" s="414">
        <f t="shared" si="98"/>
        <v>7</v>
      </c>
      <c r="EZ153" s="414">
        <f t="shared" si="98"/>
        <v>50</v>
      </c>
      <c r="FA153" s="414">
        <f t="shared" si="98"/>
        <v>46</v>
      </c>
      <c r="FB153" s="414">
        <f t="shared" si="98"/>
        <v>41</v>
      </c>
      <c r="FC153" s="414">
        <f t="shared" si="98"/>
        <v>106</v>
      </c>
      <c r="FD153" s="414">
        <f t="shared" si="98"/>
        <v>60</v>
      </c>
      <c r="FE153" s="414">
        <f t="shared" si="98"/>
        <v>-3</v>
      </c>
      <c r="FF153" s="414">
        <f t="shared" si="98"/>
        <v>0</v>
      </c>
      <c r="FG153" s="414">
        <f t="shared" si="98"/>
        <v>31</v>
      </c>
      <c r="FH153" s="414">
        <f t="shared" si="98"/>
        <v>87</v>
      </c>
      <c r="FI153" s="414">
        <f t="shared" si="98"/>
        <v>65</v>
      </c>
      <c r="FJ153" s="414">
        <f t="shared" si="98"/>
        <v>73</v>
      </c>
      <c r="FK153" s="414">
        <f t="shared" si="98"/>
        <v>52</v>
      </c>
      <c r="FL153" s="414">
        <f t="shared" si="98"/>
        <v>119</v>
      </c>
      <c r="FM153" s="414">
        <f t="shared" si="98"/>
        <v>12</v>
      </c>
      <c r="FN153" s="414">
        <f t="shared" si="98"/>
        <v>90</v>
      </c>
      <c r="FO153" s="414">
        <f t="shared" si="98"/>
        <v>30</v>
      </c>
      <c r="FP153" s="414">
        <f t="shared" si="98"/>
        <v>80</v>
      </c>
      <c r="FQ153" s="414">
        <f t="shared" si="98"/>
        <v>114</v>
      </c>
      <c r="FR153" s="414">
        <f t="shared" si="98"/>
        <v>22</v>
      </c>
      <c r="FS153" s="414">
        <f t="shared" si="98"/>
        <v>17</v>
      </c>
      <c r="FT153" s="414">
        <f t="shared" si="98"/>
        <v>26</v>
      </c>
      <c r="FU153" s="414">
        <f t="shared" si="98"/>
        <v>73</v>
      </c>
      <c r="FV153" s="414">
        <f t="shared" si="98"/>
        <v>22</v>
      </c>
      <c r="FW153" s="414">
        <f t="shared" si="98"/>
        <v>34</v>
      </c>
      <c r="FX153" s="414">
        <f t="shared" si="98"/>
        <v>74</v>
      </c>
      <c r="FY153" s="414">
        <f t="shared" si="98"/>
        <v>26</v>
      </c>
      <c r="FZ153" s="414">
        <f t="shared" si="98"/>
        <v>11</v>
      </c>
      <c r="GA153" s="414">
        <f t="shared" si="98"/>
        <v>-6</v>
      </c>
      <c r="GB153" s="414">
        <f t="shared" si="98"/>
        <v>68</v>
      </c>
      <c r="GC153" s="414">
        <f t="shared" si="98"/>
        <v>-106</v>
      </c>
      <c r="GD153" s="414">
        <f t="shared" si="98"/>
        <v>-280</v>
      </c>
      <c r="GE153" s="414">
        <f t="shared" si="98"/>
        <v>-6</v>
      </c>
      <c r="GF153" s="414">
        <f t="shared" si="98"/>
        <v>21</v>
      </c>
      <c r="GG153" s="414">
        <f t="shared" si="98"/>
        <v>-36</v>
      </c>
      <c r="GH153" s="414">
        <f t="shared" si="98"/>
        <v>-129</v>
      </c>
      <c r="GI153" s="414">
        <f t="shared" si="98"/>
        <v>-44</v>
      </c>
      <c r="GJ153" s="414">
        <f t="shared" si="98"/>
        <v>-8</v>
      </c>
      <c r="GK153" s="414">
        <f t="shared" si="98"/>
        <v>-36</v>
      </c>
      <c r="GL153" s="414">
        <f t="shared" si="98"/>
        <v>4</v>
      </c>
      <c r="GM153" s="414">
        <f t="shared" si="98"/>
        <v>57</v>
      </c>
      <c r="GN153" s="414">
        <f t="shared" si="98"/>
        <v>-14</v>
      </c>
      <c r="GO153" s="414">
        <f t="shared" si="98"/>
        <v>-3</v>
      </c>
      <c r="GP153" s="414">
        <f t="shared" si="98"/>
        <v>-23</v>
      </c>
      <c r="GQ153" s="414">
        <f t="shared" si="98"/>
        <v>122</v>
      </c>
      <c r="GR153" s="414">
        <f t="shared" si="98"/>
        <v>2</v>
      </c>
      <c r="GS153" s="414">
        <f t="shared" si="98"/>
        <v>12</v>
      </c>
      <c r="GT153" s="414">
        <f t="shared" si="98"/>
        <v>138</v>
      </c>
      <c r="GU153" s="414">
        <f t="shared" si="98"/>
        <v>58</v>
      </c>
      <c r="GV153" s="414">
        <f t="shared" si="98"/>
        <v>24</v>
      </c>
      <c r="GW153" s="414">
        <f t="shared" si="98"/>
        <v>68</v>
      </c>
      <c r="GX153" s="414">
        <f t="shared" si="98"/>
        <v>70</v>
      </c>
      <c r="GY153" s="414">
        <f t="shared" si="98"/>
        <v>186</v>
      </c>
      <c r="GZ153" s="414">
        <f t="shared" si="98"/>
        <v>62</v>
      </c>
      <c r="HA153" s="414">
        <f t="shared" si="98"/>
        <v>154</v>
      </c>
      <c r="HB153" s="414">
        <f t="shared" si="98"/>
        <v>70</v>
      </c>
      <c r="HC153" s="414">
        <f t="shared" si="98"/>
        <v>55</v>
      </c>
      <c r="HD153" s="414">
        <f t="shared" si="98"/>
        <v>-2</v>
      </c>
      <c r="HE153" s="414">
        <f t="shared" si="98"/>
        <v>86</v>
      </c>
      <c r="HF153" s="414">
        <f t="shared" si="98"/>
        <v>49</v>
      </c>
      <c r="HG153" s="414">
        <f t="shared" si="98"/>
        <v>176</v>
      </c>
      <c r="HH153" s="414">
        <f t="shared" si="98"/>
        <v>80</v>
      </c>
      <c r="HI153" s="414">
        <f t="shared" si="98"/>
        <v>138</v>
      </c>
      <c r="HJ153" s="414">
        <f t="shared" si="98"/>
        <v>183</v>
      </c>
      <c r="HK153" s="414">
        <f t="shared" si="98"/>
        <v>401</v>
      </c>
      <c r="HL153" s="414">
        <f t="shared" si="98"/>
        <v>266</v>
      </c>
      <c r="HM153" s="414">
        <f t="shared" si="98"/>
        <v>255</v>
      </c>
      <c r="HN153" s="414">
        <f t="shared" si="98"/>
        <v>515</v>
      </c>
      <c r="HO153" s="414">
        <f t="shared" si="98"/>
        <v>175</v>
      </c>
      <c r="HP153" s="414">
        <f t="shared" si="98"/>
        <v>267</v>
      </c>
      <c r="HQ153" s="414">
        <f t="shared" si="98"/>
        <v>161</v>
      </c>
      <c r="HR153" s="414">
        <f t="shared" si="98"/>
        <v>1177</v>
      </c>
      <c r="HS153" s="412"/>
      <c r="HT153" s="412"/>
      <c r="HU153" s="412"/>
      <c r="HV153" s="412"/>
      <c r="HW153" s="412"/>
      <c r="HX153" s="412"/>
      <c r="HY153" s="412"/>
      <c r="HZ153" s="412"/>
      <c r="IA153" s="412"/>
      <c r="IB153" s="412"/>
      <c r="IC153" s="412"/>
    </row>
    <row r="154">
      <c r="A154" s="513" t="s">
        <v>83</v>
      </c>
      <c r="B154" s="415">
        <f t="shared" si="97"/>
        <v>0</v>
      </c>
      <c r="C154" s="414">
        <f t="shared" ref="C154:HR154" si="99">C134-B134</f>
        <v>0</v>
      </c>
      <c r="D154" s="414">
        <f t="shared" si="99"/>
        <v>0</v>
      </c>
      <c r="E154" s="414">
        <f t="shared" si="99"/>
        <v>0</v>
      </c>
      <c r="F154" s="414">
        <f t="shared" si="99"/>
        <v>0</v>
      </c>
      <c r="G154" s="414">
        <f t="shared" si="99"/>
        <v>1</v>
      </c>
      <c r="H154" s="414">
        <f t="shared" si="99"/>
        <v>0</v>
      </c>
      <c r="I154" s="414">
        <f t="shared" si="99"/>
        <v>0</v>
      </c>
      <c r="J154" s="414">
        <f t="shared" si="99"/>
        <v>0</v>
      </c>
      <c r="K154" s="414">
        <f t="shared" si="99"/>
        <v>0</v>
      </c>
      <c r="L154" s="414">
        <f t="shared" si="99"/>
        <v>0</v>
      </c>
      <c r="M154" s="414">
        <f t="shared" si="99"/>
        <v>0</v>
      </c>
      <c r="N154" s="414">
        <f t="shared" si="99"/>
        <v>1</v>
      </c>
      <c r="O154" s="414">
        <f t="shared" si="99"/>
        <v>3</v>
      </c>
      <c r="P154" s="414">
        <f t="shared" si="99"/>
        <v>1</v>
      </c>
      <c r="Q154" s="414">
        <f t="shared" si="99"/>
        <v>1</v>
      </c>
      <c r="R154" s="414">
        <f t="shared" si="99"/>
        <v>7</v>
      </c>
      <c r="S154" s="414">
        <f t="shared" si="99"/>
        <v>2</v>
      </c>
      <c r="T154" s="414">
        <f t="shared" si="99"/>
        <v>8</v>
      </c>
      <c r="U154" s="414">
        <f t="shared" si="99"/>
        <v>9</v>
      </c>
      <c r="V154" s="414">
        <f t="shared" si="99"/>
        <v>16</v>
      </c>
      <c r="W154" s="414">
        <f t="shared" si="99"/>
        <v>7</v>
      </c>
      <c r="X154" s="414">
        <f t="shared" si="99"/>
        <v>13</v>
      </c>
      <c r="Y154" s="414">
        <f t="shared" si="99"/>
        <v>24</v>
      </c>
      <c r="Z154" s="414">
        <f t="shared" si="99"/>
        <v>19</v>
      </c>
      <c r="AA154" s="414">
        <f t="shared" si="99"/>
        <v>37</v>
      </c>
      <c r="AB154" s="414">
        <f t="shared" si="99"/>
        <v>24</v>
      </c>
      <c r="AC154" s="414">
        <f t="shared" si="99"/>
        <v>18</v>
      </c>
      <c r="AD154" s="414">
        <f t="shared" si="99"/>
        <v>17</v>
      </c>
      <c r="AE154" s="414">
        <f t="shared" si="99"/>
        <v>18</v>
      </c>
      <c r="AF154" s="414">
        <f t="shared" si="99"/>
        <v>31</v>
      </c>
      <c r="AG154" s="414">
        <f t="shared" si="99"/>
        <v>45</v>
      </c>
      <c r="AH154" s="414">
        <f t="shared" si="99"/>
        <v>16</v>
      </c>
      <c r="AI154" s="414">
        <f t="shared" si="99"/>
        <v>21</v>
      </c>
      <c r="AJ154" s="414">
        <f t="shared" si="99"/>
        <v>19</v>
      </c>
      <c r="AK154" s="414">
        <f t="shared" si="99"/>
        <v>28</v>
      </c>
      <c r="AL154" s="414">
        <f t="shared" si="99"/>
        <v>33</v>
      </c>
      <c r="AM154" s="414">
        <f t="shared" si="99"/>
        <v>17</v>
      </c>
      <c r="AN154" s="414">
        <f t="shared" si="99"/>
        <v>28</v>
      </c>
      <c r="AO154" s="414">
        <f t="shared" si="99"/>
        <v>17</v>
      </c>
      <c r="AP154" s="414">
        <f t="shared" si="99"/>
        <v>12</v>
      </c>
      <c r="AQ154" s="414">
        <f t="shared" si="99"/>
        <v>17</v>
      </c>
      <c r="AR154" s="414">
        <f t="shared" si="99"/>
        <v>11</v>
      </c>
      <c r="AS154" s="414">
        <f t="shared" si="99"/>
        <v>0</v>
      </c>
      <c r="AT154" s="414">
        <f t="shared" si="99"/>
        <v>10</v>
      </c>
      <c r="AU154" s="414">
        <f t="shared" si="99"/>
        <v>26</v>
      </c>
      <c r="AV154" s="414">
        <f t="shared" si="99"/>
        <v>3</v>
      </c>
      <c r="AW154" s="414">
        <f t="shared" si="99"/>
        <v>24</v>
      </c>
      <c r="AX154" s="414">
        <f t="shared" si="99"/>
        <v>21</v>
      </c>
      <c r="AY154" s="414">
        <f t="shared" si="99"/>
        <v>14</v>
      </c>
      <c r="AZ154" s="414">
        <f t="shared" si="99"/>
        <v>4</v>
      </c>
      <c r="BA154" s="414">
        <f t="shared" si="99"/>
        <v>10</v>
      </c>
      <c r="BB154" s="414">
        <f t="shared" si="99"/>
        <v>12</v>
      </c>
      <c r="BC154" s="414">
        <f t="shared" si="99"/>
        <v>-2</v>
      </c>
      <c r="BD154" s="414">
        <f t="shared" si="99"/>
        <v>-4</v>
      </c>
      <c r="BE154" s="414">
        <f t="shared" si="99"/>
        <v>-3</v>
      </c>
      <c r="BF154" s="414">
        <f t="shared" si="99"/>
        <v>3</v>
      </c>
      <c r="BG154" s="414">
        <f t="shared" si="99"/>
        <v>2</v>
      </c>
      <c r="BH154" s="414">
        <f t="shared" si="99"/>
        <v>4</v>
      </c>
      <c r="BI154" s="414">
        <f t="shared" si="99"/>
        <v>19</v>
      </c>
      <c r="BJ154" s="414">
        <f t="shared" si="99"/>
        <v>0</v>
      </c>
      <c r="BK154" s="414">
        <f t="shared" si="99"/>
        <v>-2</v>
      </c>
      <c r="BL154" s="414">
        <f t="shared" si="99"/>
        <v>-8</v>
      </c>
      <c r="BM154" s="414">
        <f t="shared" si="99"/>
        <v>-3</v>
      </c>
      <c r="BN154" s="414">
        <f t="shared" si="99"/>
        <v>-12</v>
      </c>
      <c r="BO154" s="414">
        <f t="shared" si="99"/>
        <v>-19</v>
      </c>
      <c r="BP154" s="414">
        <f t="shared" si="99"/>
        <v>-12</v>
      </c>
      <c r="BQ154" s="414">
        <f t="shared" si="99"/>
        <v>-10</v>
      </c>
      <c r="BR154" s="414">
        <f t="shared" si="99"/>
        <v>-14</v>
      </c>
      <c r="BS154" s="414">
        <f t="shared" si="99"/>
        <v>-19</v>
      </c>
      <c r="BT154" s="414">
        <f t="shared" si="99"/>
        <v>-5</v>
      </c>
      <c r="BU154" s="414">
        <f t="shared" si="99"/>
        <v>-13</v>
      </c>
      <c r="BV154" s="414">
        <f t="shared" si="99"/>
        <v>-13</v>
      </c>
      <c r="BW154" s="414">
        <f t="shared" si="99"/>
        <v>-13</v>
      </c>
      <c r="BX154" s="414">
        <f t="shared" si="99"/>
        <v>-4</v>
      </c>
      <c r="BY154" s="414">
        <f t="shared" si="99"/>
        <v>-24</v>
      </c>
      <c r="BZ154" s="414">
        <f t="shared" si="99"/>
        <v>-11</v>
      </c>
      <c r="CA154" s="414">
        <f t="shared" si="99"/>
        <v>-23</v>
      </c>
      <c r="CB154" s="414">
        <f t="shared" si="99"/>
        <v>-12</v>
      </c>
      <c r="CC154" s="414">
        <f t="shared" si="99"/>
        <v>-27</v>
      </c>
      <c r="CD154" s="414">
        <f t="shared" si="99"/>
        <v>-8</v>
      </c>
      <c r="CE154" s="414">
        <f t="shared" si="99"/>
        <v>-3</v>
      </c>
      <c r="CF154" s="414">
        <f t="shared" si="99"/>
        <v>-20</v>
      </c>
      <c r="CG154" s="414">
        <f t="shared" si="99"/>
        <v>-31</v>
      </c>
      <c r="CH154" s="414">
        <f t="shared" si="99"/>
        <v>-21</v>
      </c>
      <c r="CI154" s="414">
        <f t="shared" si="99"/>
        <v>-14</v>
      </c>
      <c r="CJ154" s="414">
        <f t="shared" si="99"/>
        <v>-14</v>
      </c>
      <c r="CK154" s="414">
        <f t="shared" si="99"/>
        <v>9</v>
      </c>
      <c r="CL154" s="414">
        <f t="shared" si="99"/>
        <v>8</v>
      </c>
      <c r="CM154" s="414">
        <f t="shared" si="99"/>
        <v>-18</v>
      </c>
      <c r="CN154" s="414">
        <f t="shared" si="99"/>
        <v>0</v>
      </c>
      <c r="CO154" s="414">
        <f t="shared" si="99"/>
        <v>2</v>
      </c>
      <c r="CP154" s="414">
        <f t="shared" si="99"/>
        <v>12</v>
      </c>
      <c r="CQ154" s="414">
        <f t="shared" si="99"/>
        <v>13</v>
      </c>
      <c r="CR154" s="414">
        <f t="shared" si="99"/>
        <v>8</v>
      </c>
      <c r="CS154" s="414">
        <f t="shared" si="99"/>
        <v>24</v>
      </c>
      <c r="CT154" s="414">
        <f t="shared" si="99"/>
        <v>26</v>
      </c>
      <c r="CU154" s="414">
        <f t="shared" si="99"/>
        <v>13</v>
      </c>
      <c r="CV154" s="414">
        <f t="shared" si="99"/>
        <v>-2</v>
      </c>
      <c r="CW154" s="414">
        <f t="shared" si="99"/>
        <v>-3</v>
      </c>
      <c r="CX154" s="414">
        <f t="shared" si="99"/>
        <v>10</v>
      </c>
      <c r="CY154" s="414">
        <f t="shared" si="99"/>
        <v>5</v>
      </c>
      <c r="CZ154" s="414">
        <f t="shared" si="99"/>
        <v>15</v>
      </c>
      <c r="DA154" s="414">
        <f t="shared" si="99"/>
        <v>8</v>
      </c>
      <c r="DB154" s="414">
        <f t="shared" si="99"/>
        <v>-1</v>
      </c>
      <c r="DC154" s="414">
        <f t="shared" si="99"/>
        <v>16</v>
      </c>
      <c r="DD154" s="414">
        <f t="shared" si="99"/>
        <v>-2</v>
      </c>
      <c r="DE154" s="414">
        <f t="shared" si="99"/>
        <v>4</v>
      </c>
      <c r="DF154" s="414">
        <f t="shared" si="99"/>
        <v>4</v>
      </c>
      <c r="DG154" s="414">
        <f t="shared" si="99"/>
        <v>6</v>
      </c>
      <c r="DH154" s="414">
        <f t="shared" si="99"/>
        <v>5</v>
      </c>
      <c r="DI154" s="414">
        <f t="shared" si="99"/>
        <v>-13</v>
      </c>
      <c r="DJ154" s="414">
        <f t="shared" si="99"/>
        <v>-3</v>
      </c>
      <c r="DK154" s="414">
        <f t="shared" si="99"/>
        <v>0</v>
      </c>
      <c r="DL154" s="414">
        <f t="shared" si="99"/>
        <v>-6</v>
      </c>
      <c r="DM154" s="414">
        <f t="shared" si="99"/>
        <v>-18</v>
      </c>
      <c r="DN154" s="414">
        <f t="shared" si="99"/>
        <v>17</v>
      </c>
      <c r="DO154" s="414">
        <f t="shared" si="99"/>
        <v>14</v>
      </c>
      <c r="DP154" s="414">
        <f t="shared" si="99"/>
        <v>17</v>
      </c>
      <c r="DQ154" s="414">
        <f t="shared" si="99"/>
        <v>3</v>
      </c>
      <c r="DR154" s="414">
        <f t="shared" si="99"/>
        <v>20</v>
      </c>
      <c r="DS154" s="414">
        <f t="shared" si="99"/>
        <v>-3</v>
      </c>
      <c r="DT154" s="414">
        <f t="shared" si="99"/>
        <v>12</v>
      </c>
      <c r="DU154" s="414">
        <f t="shared" si="99"/>
        <v>6</v>
      </c>
      <c r="DV154" s="414">
        <f t="shared" si="99"/>
        <v>11</v>
      </c>
      <c r="DW154" s="414">
        <f t="shared" si="99"/>
        <v>2</v>
      </c>
      <c r="DX154" s="414">
        <f t="shared" si="99"/>
        <v>14</v>
      </c>
      <c r="DY154" s="414">
        <f t="shared" si="99"/>
        <v>24</v>
      </c>
      <c r="DZ154" s="414">
        <f t="shared" si="99"/>
        <v>8</v>
      </c>
      <c r="EA154" s="414">
        <f t="shared" si="99"/>
        <v>33</v>
      </c>
      <c r="EB154" s="414">
        <f t="shared" si="99"/>
        <v>26</v>
      </c>
      <c r="EC154" s="414">
        <f t="shared" si="99"/>
        <v>36</v>
      </c>
      <c r="ED154" s="414">
        <f t="shared" si="99"/>
        <v>10</v>
      </c>
      <c r="EE154" s="414">
        <f t="shared" si="99"/>
        <v>26</v>
      </c>
      <c r="EF154" s="414">
        <f t="shared" si="99"/>
        <v>45</v>
      </c>
      <c r="EG154" s="414">
        <f t="shared" si="99"/>
        <v>51</v>
      </c>
      <c r="EH154" s="414">
        <f t="shared" si="99"/>
        <v>64</v>
      </c>
      <c r="EI154" s="414">
        <f t="shared" si="99"/>
        <v>96</v>
      </c>
      <c r="EJ154" s="414">
        <f t="shared" si="99"/>
        <v>30</v>
      </c>
      <c r="EK154" s="414">
        <f t="shared" si="99"/>
        <v>21</v>
      </c>
      <c r="EL154" s="414">
        <f t="shared" si="99"/>
        <v>45</v>
      </c>
      <c r="EM154" s="414">
        <f t="shared" si="99"/>
        <v>66</v>
      </c>
      <c r="EN154" s="414">
        <f t="shared" si="99"/>
        <v>74</v>
      </c>
      <c r="EO154" s="414">
        <f t="shared" si="99"/>
        <v>120</v>
      </c>
      <c r="EP154" s="414">
        <f t="shared" si="99"/>
        <v>106</v>
      </c>
      <c r="EQ154" s="414">
        <f t="shared" si="99"/>
        <v>60</v>
      </c>
      <c r="ER154" s="414">
        <f t="shared" si="99"/>
        <v>72</v>
      </c>
      <c r="ES154" s="414">
        <f t="shared" si="99"/>
        <v>56</v>
      </c>
      <c r="ET154" s="414">
        <f t="shared" si="99"/>
        <v>117</v>
      </c>
      <c r="EU154" s="414">
        <f t="shared" si="99"/>
        <v>61</v>
      </c>
      <c r="EV154" s="414">
        <f t="shared" si="99"/>
        <v>138</v>
      </c>
      <c r="EW154" s="414">
        <f t="shared" si="99"/>
        <v>53</v>
      </c>
      <c r="EX154" s="414">
        <f t="shared" si="99"/>
        <v>72</v>
      </c>
      <c r="EY154" s="414">
        <f t="shared" si="99"/>
        <v>57</v>
      </c>
      <c r="EZ154" s="414">
        <f t="shared" si="99"/>
        <v>71</v>
      </c>
      <c r="FA154" s="414">
        <f t="shared" si="99"/>
        <v>99</v>
      </c>
      <c r="FB154" s="414">
        <f t="shared" si="99"/>
        <v>116</v>
      </c>
      <c r="FC154" s="414">
        <f t="shared" si="99"/>
        <v>121</v>
      </c>
      <c r="FD154" s="414">
        <f t="shared" si="99"/>
        <v>83</v>
      </c>
      <c r="FE154" s="414">
        <f t="shared" si="99"/>
        <v>175</v>
      </c>
      <c r="FF154" s="414">
        <f t="shared" si="99"/>
        <v>-22</v>
      </c>
      <c r="FG154" s="414">
        <f t="shared" si="99"/>
        <v>152</v>
      </c>
      <c r="FH154" s="414">
        <f t="shared" si="99"/>
        <v>106</v>
      </c>
      <c r="FI154" s="414">
        <f t="shared" si="99"/>
        <v>138</v>
      </c>
      <c r="FJ154" s="414">
        <f t="shared" si="99"/>
        <v>96</v>
      </c>
      <c r="FK154" s="414">
        <f t="shared" si="99"/>
        <v>56</v>
      </c>
      <c r="FL154" s="414">
        <f t="shared" si="99"/>
        <v>60</v>
      </c>
      <c r="FM154" s="414">
        <f t="shared" si="99"/>
        <v>83</v>
      </c>
      <c r="FN154" s="414">
        <f t="shared" si="99"/>
        <v>82</v>
      </c>
      <c r="FO154" s="414">
        <f t="shared" si="99"/>
        <v>73</v>
      </c>
      <c r="FP154" s="414">
        <f t="shared" si="99"/>
        <v>48</v>
      </c>
      <c r="FQ154" s="414">
        <f t="shared" si="99"/>
        <v>98</v>
      </c>
      <c r="FR154" s="414">
        <f t="shared" si="99"/>
        <v>48</v>
      </c>
      <c r="FS154" s="414">
        <f t="shared" si="99"/>
        <v>25</v>
      </c>
      <c r="FT154" s="414">
        <f t="shared" si="99"/>
        <v>1</v>
      </c>
      <c r="FU154" s="414">
        <f t="shared" si="99"/>
        <v>-45</v>
      </c>
      <c r="FV154" s="414">
        <f t="shared" si="99"/>
        <v>131</v>
      </c>
      <c r="FW154" s="414">
        <f t="shared" si="99"/>
        <v>38</v>
      </c>
      <c r="FX154" s="414">
        <f t="shared" si="99"/>
        <v>-45</v>
      </c>
      <c r="FY154" s="414">
        <f t="shared" si="99"/>
        <v>12</v>
      </c>
      <c r="FZ154" s="414">
        <f t="shared" si="99"/>
        <v>-27</v>
      </c>
      <c r="GA154" s="414">
        <f t="shared" si="99"/>
        <v>-61</v>
      </c>
      <c r="GB154" s="414">
        <f t="shared" si="99"/>
        <v>-116</v>
      </c>
      <c r="GC154" s="414">
        <f t="shared" si="99"/>
        <v>-102</v>
      </c>
      <c r="GD154" s="414">
        <f t="shared" si="99"/>
        <v>-284</v>
      </c>
      <c r="GE154" s="414">
        <f t="shared" si="99"/>
        <v>-437</v>
      </c>
      <c r="GF154" s="414">
        <f t="shared" si="99"/>
        <v>-163</v>
      </c>
      <c r="GG154" s="414">
        <f t="shared" si="99"/>
        <v>-14</v>
      </c>
      <c r="GH154" s="414">
        <f t="shared" si="99"/>
        <v>-230</v>
      </c>
      <c r="GI154" s="414">
        <f t="shared" si="99"/>
        <v>-128</v>
      </c>
      <c r="GJ154" s="414">
        <f t="shared" si="99"/>
        <v>-40</v>
      </c>
      <c r="GK154" s="414">
        <f t="shared" si="99"/>
        <v>-108</v>
      </c>
      <c r="GL154" s="414">
        <f t="shared" si="99"/>
        <v>-26</v>
      </c>
      <c r="GM154" s="414">
        <f t="shared" si="99"/>
        <v>10</v>
      </c>
      <c r="GN154" s="414">
        <f t="shared" si="99"/>
        <v>-4</v>
      </c>
      <c r="GO154" s="414">
        <f t="shared" si="99"/>
        <v>44</v>
      </c>
      <c r="GP154" s="414">
        <f t="shared" si="99"/>
        <v>8</v>
      </c>
      <c r="GQ154" s="414">
        <f t="shared" si="99"/>
        <v>-121</v>
      </c>
      <c r="GR154" s="414">
        <f t="shared" si="99"/>
        <v>-148</v>
      </c>
      <c r="GS154" s="414">
        <f t="shared" si="99"/>
        <v>24</v>
      </c>
      <c r="GT154" s="414">
        <f t="shared" si="99"/>
        <v>28</v>
      </c>
      <c r="GU154" s="414">
        <f t="shared" si="99"/>
        <v>44</v>
      </c>
      <c r="GV154" s="414">
        <f t="shared" si="99"/>
        <v>-89</v>
      </c>
      <c r="GW154" s="414">
        <f t="shared" si="99"/>
        <v>-7</v>
      </c>
      <c r="GX154" s="414">
        <f t="shared" si="99"/>
        <v>45</v>
      </c>
      <c r="GY154" s="414">
        <f t="shared" si="99"/>
        <v>72</v>
      </c>
      <c r="GZ154" s="414">
        <f t="shared" si="99"/>
        <v>122</v>
      </c>
      <c r="HA154" s="414">
        <f t="shared" si="99"/>
        <v>17</v>
      </c>
      <c r="HB154" s="414">
        <f t="shared" si="99"/>
        <v>41</v>
      </c>
      <c r="HC154" s="414">
        <f t="shared" si="99"/>
        <v>25</v>
      </c>
      <c r="HD154" s="414">
        <f t="shared" si="99"/>
        <v>104</v>
      </c>
      <c r="HE154" s="414">
        <f t="shared" si="99"/>
        <v>178</v>
      </c>
      <c r="HF154" s="414">
        <f t="shared" si="99"/>
        <v>158</v>
      </c>
      <c r="HG154" s="414">
        <f t="shared" si="99"/>
        <v>78</v>
      </c>
      <c r="HH154" s="414">
        <f t="shared" si="99"/>
        <v>55</v>
      </c>
      <c r="HI154" s="414">
        <f t="shared" si="99"/>
        <v>59</v>
      </c>
      <c r="HJ154" s="414">
        <f t="shared" si="99"/>
        <v>-20</v>
      </c>
      <c r="HK154" s="414">
        <f t="shared" si="99"/>
        <v>78</v>
      </c>
      <c r="HL154" s="414">
        <f t="shared" si="99"/>
        <v>222</v>
      </c>
      <c r="HM154" s="414">
        <f t="shared" si="99"/>
        <v>536</v>
      </c>
      <c r="HN154" s="414">
        <f t="shared" si="99"/>
        <v>454</v>
      </c>
      <c r="HO154" s="414">
        <f t="shared" si="99"/>
        <v>556</v>
      </c>
      <c r="HP154" s="414">
        <f t="shared" si="99"/>
        <v>634</v>
      </c>
      <c r="HQ154" s="414">
        <f t="shared" si="99"/>
        <v>589</v>
      </c>
      <c r="HR154" s="414">
        <f t="shared" si="99"/>
        <v>1118</v>
      </c>
      <c r="HS154" s="412"/>
      <c r="HT154" s="412"/>
      <c r="HU154" s="412"/>
      <c r="HV154" s="412"/>
      <c r="HW154" s="412"/>
      <c r="HX154" s="412"/>
      <c r="HY154" s="412"/>
      <c r="HZ154" s="412"/>
      <c r="IA154" s="412"/>
      <c r="IB154" s="412"/>
      <c r="IC154" s="412"/>
    </row>
    <row r="155">
      <c r="A155" s="513" t="s">
        <v>84</v>
      </c>
      <c r="B155" s="415">
        <f t="shared" si="97"/>
        <v>0</v>
      </c>
      <c r="C155" s="414">
        <f t="shared" ref="C155:HR155" si="100">C135-B135</f>
        <v>0</v>
      </c>
      <c r="D155" s="414">
        <f t="shared" si="100"/>
        <v>0</v>
      </c>
      <c r="E155" s="414">
        <f t="shared" si="100"/>
        <v>0</v>
      </c>
      <c r="F155" s="414">
        <f t="shared" si="100"/>
        <v>0</v>
      </c>
      <c r="G155" s="414">
        <f t="shared" si="100"/>
        <v>1</v>
      </c>
      <c r="H155" s="414">
        <f t="shared" si="100"/>
        <v>0</v>
      </c>
      <c r="I155" s="414">
        <f t="shared" si="100"/>
        <v>1</v>
      </c>
      <c r="J155" s="414">
        <f t="shared" si="100"/>
        <v>2</v>
      </c>
      <c r="K155" s="414">
        <f t="shared" si="100"/>
        <v>1</v>
      </c>
      <c r="L155" s="414">
        <f t="shared" si="100"/>
        <v>1</v>
      </c>
      <c r="M155" s="414">
        <f t="shared" si="100"/>
        <v>0</v>
      </c>
      <c r="N155" s="414">
        <f t="shared" si="100"/>
        <v>4</v>
      </c>
      <c r="O155" s="414">
        <f t="shared" si="100"/>
        <v>2</v>
      </c>
      <c r="P155" s="414">
        <f t="shared" si="100"/>
        <v>0</v>
      </c>
      <c r="Q155" s="414">
        <f t="shared" si="100"/>
        <v>2</v>
      </c>
      <c r="R155" s="414">
        <f t="shared" si="100"/>
        <v>3</v>
      </c>
      <c r="S155" s="414">
        <f t="shared" si="100"/>
        <v>13</v>
      </c>
      <c r="T155" s="414">
        <f t="shared" si="100"/>
        <v>5</v>
      </c>
      <c r="U155" s="414">
        <f t="shared" si="100"/>
        <v>4</v>
      </c>
      <c r="V155" s="414">
        <f t="shared" si="100"/>
        <v>1</v>
      </c>
      <c r="W155" s="414">
        <f t="shared" si="100"/>
        <v>15</v>
      </c>
      <c r="X155" s="414">
        <f t="shared" si="100"/>
        <v>12</v>
      </c>
      <c r="Y155" s="414">
        <f t="shared" si="100"/>
        <v>21</v>
      </c>
      <c r="Z155" s="414">
        <f t="shared" si="100"/>
        <v>9</v>
      </c>
      <c r="AA155" s="414">
        <f t="shared" si="100"/>
        <v>9</v>
      </c>
      <c r="AB155" s="414">
        <f t="shared" si="100"/>
        <v>23</v>
      </c>
      <c r="AC155" s="414">
        <f t="shared" si="100"/>
        <v>16</v>
      </c>
      <c r="AD155" s="414">
        <f t="shared" si="100"/>
        <v>18</v>
      </c>
      <c r="AE155" s="414">
        <f t="shared" si="100"/>
        <v>24</v>
      </c>
      <c r="AF155" s="414">
        <f t="shared" si="100"/>
        <v>14</v>
      </c>
      <c r="AG155" s="414">
        <f t="shared" si="100"/>
        <v>19</v>
      </c>
      <c r="AH155" s="414">
        <f t="shared" si="100"/>
        <v>39</v>
      </c>
      <c r="AI155" s="414">
        <f t="shared" si="100"/>
        <v>53</v>
      </c>
      <c r="AJ155" s="414">
        <f t="shared" si="100"/>
        <v>15</v>
      </c>
      <c r="AK155" s="414">
        <f t="shared" si="100"/>
        <v>38</v>
      </c>
      <c r="AL155" s="414">
        <f t="shared" si="100"/>
        <v>35</v>
      </c>
      <c r="AM155" s="414">
        <f t="shared" si="100"/>
        <v>42</v>
      </c>
      <c r="AN155" s="414">
        <f t="shared" si="100"/>
        <v>48</v>
      </c>
      <c r="AO155" s="414">
        <f t="shared" si="100"/>
        <v>22</v>
      </c>
      <c r="AP155" s="414">
        <f t="shared" si="100"/>
        <v>78</v>
      </c>
      <c r="AQ155" s="414">
        <f t="shared" si="100"/>
        <v>25</v>
      </c>
      <c r="AR155" s="414">
        <f t="shared" si="100"/>
        <v>93</v>
      </c>
      <c r="AS155" s="414">
        <f t="shared" si="100"/>
        <v>34</v>
      </c>
      <c r="AT155" s="414">
        <f t="shared" si="100"/>
        <v>34</v>
      </c>
      <c r="AU155" s="414">
        <f t="shared" si="100"/>
        <v>10</v>
      </c>
      <c r="AV155" s="414">
        <f t="shared" si="100"/>
        <v>120</v>
      </c>
      <c r="AW155" s="414">
        <f t="shared" si="100"/>
        <v>8</v>
      </c>
      <c r="AX155" s="414">
        <f t="shared" si="100"/>
        <v>13</v>
      </c>
      <c r="AY155" s="414">
        <f t="shared" si="100"/>
        <v>4</v>
      </c>
      <c r="AZ155" s="414">
        <f t="shared" si="100"/>
        <v>52</v>
      </c>
      <c r="BA155" s="414">
        <f t="shared" si="100"/>
        <v>42</v>
      </c>
      <c r="BB155" s="414">
        <f t="shared" si="100"/>
        <v>-1</v>
      </c>
      <c r="BC155" s="414">
        <f t="shared" si="100"/>
        <v>32</v>
      </c>
      <c r="BD155" s="414">
        <f t="shared" si="100"/>
        <v>1</v>
      </c>
      <c r="BE155" s="414">
        <f t="shared" si="100"/>
        <v>13</v>
      </c>
      <c r="BF155" s="414">
        <f t="shared" si="100"/>
        <v>12</v>
      </c>
      <c r="BG155" s="414">
        <f t="shared" si="100"/>
        <v>-6</v>
      </c>
      <c r="BH155" s="414">
        <f t="shared" si="100"/>
        <v>2</v>
      </c>
      <c r="BI155" s="414">
        <f t="shared" si="100"/>
        <v>31</v>
      </c>
      <c r="BJ155" s="414">
        <f t="shared" si="100"/>
        <v>-13</v>
      </c>
      <c r="BK155" s="414">
        <f t="shared" si="100"/>
        <v>-27</v>
      </c>
      <c r="BL155" s="414">
        <f t="shared" si="100"/>
        <v>23</v>
      </c>
      <c r="BM155" s="414">
        <f t="shared" si="100"/>
        <v>-8</v>
      </c>
      <c r="BN155" s="414">
        <f t="shared" si="100"/>
        <v>-5</v>
      </c>
      <c r="BO155" s="414">
        <f t="shared" si="100"/>
        <v>-25</v>
      </c>
      <c r="BP155" s="414">
        <f t="shared" si="100"/>
        <v>-1</v>
      </c>
      <c r="BQ155" s="414">
        <f t="shared" si="100"/>
        <v>-17</v>
      </c>
      <c r="BR155" s="414">
        <f t="shared" si="100"/>
        <v>6</v>
      </c>
      <c r="BS155" s="414">
        <f t="shared" si="100"/>
        <v>-34</v>
      </c>
      <c r="BT155" s="414">
        <f t="shared" si="100"/>
        <v>-48</v>
      </c>
      <c r="BU155" s="414">
        <f t="shared" si="100"/>
        <v>-20</v>
      </c>
      <c r="BV155" s="414">
        <f t="shared" si="100"/>
        <v>-6</v>
      </c>
      <c r="BW155" s="414">
        <f t="shared" si="100"/>
        <v>3</v>
      </c>
      <c r="BX155" s="414">
        <f t="shared" si="100"/>
        <v>-1</v>
      </c>
      <c r="BY155" s="414">
        <f t="shared" si="100"/>
        <v>-8</v>
      </c>
      <c r="BZ155" s="414">
        <f t="shared" si="100"/>
        <v>5</v>
      </c>
      <c r="CA155" s="414">
        <f t="shared" si="100"/>
        <v>83</v>
      </c>
      <c r="CB155" s="414">
        <f t="shared" si="100"/>
        <v>-135</v>
      </c>
      <c r="CC155" s="414">
        <f t="shared" si="100"/>
        <v>-18</v>
      </c>
      <c r="CD155" s="414">
        <f t="shared" si="100"/>
        <v>12</v>
      </c>
      <c r="CE155" s="414">
        <f t="shared" si="100"/>
        <v>40</v>
      </c>
      <c r="CF155" s="414">
        <f t="shared" si="100"/>
        <v>-27</v>
      </c>
      <c r="CG155" s="414">
        <f t="shared" si="100"/>
        <v>-27</v>
      </c>
      <c r="CH155" s="414">
        <f t="shared" si="100"/>
        <v>16</v>
      </c>
      <c r="CI155" s="414">
        <f t="shared" si="100"/>
        <v>-15</v>
      </c>
      <c r="CJ155" s="414">
        <f t="shared" si="100"/>
        <v>11</v>
      </c>
      <c r="CK155" s="414">
        <f t="shared" si="100"/>
        <v>-119</v>
      </c>
      <c r="CL155" s="414">
        <f t="shared" si="100"/>
        <v>-11</v>
      </c>
      <c r="CM155" s="414">
        <f t="shared" si="100"/>
        <v>-41</v>
      </c>
      <c r="CN155" s="414">
        <f t="shared" si="100"/>
        <v>14</v>
      </c>
      <c r="CO155" s="414">
        <f t="shared" si="100"/>
        <v>-2</v>
      </c>
      <c r="CP155" s="414">
        <f t="shared" si="100"/>
        <v>0</v>
      </c>
      <c r="CQ155" s="414">
        <f t="shared" si="100"/>
        <v>3</v>
      </c>
      <c r="CR155" s="414">
        <f t="shared" si="100"/>
        <v>-2</v>
      </c>
      <c r="CS155" s="414">
        <f t="shared" si="100"/>
        <v>3</v>
      </c>
      <c r="CT155" s="414">
        <f t="shared" si="100"/>
        <v>-14</v>
      </c>
      <c r="CU155" s="414">
        <f t="shared" si="100"/>
        <v>-26</v>
      </c>
      <c r="CV155" s="414">
        <f t="shared" si="100"/>
        <v>-18</v>
      </c>
      <c r="CW155" s="414">
        <f t="shared" si="100"/>
        <v>6</v>
      </c>
      <c r="CX155" s="414">
        <f t="shared" si="100"/>
        <v>-24</v>
      </c>
      <c r="CY155" s="414">
        <f t="shared" si="100"/>
        <v>7</v>
      </c>
      <c r="CZ155" s="414">
        <f t="shared" si="100"/>
        <v>3</v>
      </c>
      <c r="DA155" s="414">
        <f t="shared" si="100"/>
        <v>17</v>
      </c>
      <c r="DB155" s="414">
        <f t="shared" si="100"/>
        <v>-17</v>
      </c>
      <c r="DC155" s="414">
        <f t="shared" si="100"/>
        <v>-3</v>
      </c>
      <c r="DD155" s="414">
        <f t="shared" si="100"/>
        <v>-38</v>
      </c>
      <c r="DE155" s="414">
        <f t="shared" si="100"/>
        <v>-24</v>
      </c>
      <c r="DF155" s="414">
        <f t="shared" si="100"/>
        <v>6</v>
      </c>
      <c r="DG155" s="414">
        <f t="shared" si="100"/>
        <v>-42</v>
      </c>
      <c r="DH155" s="414">
        <f t="shared" si="100"/>
        <v>-37</v>
      </c>
      <c r="DI155" s="414">
        <f t="shared" si="100"/>
        <v>-54</v>
      </c>
      <c r="DJ155" s="414">
        <f t="shared" si="100"/>
        <v>5</v>
      </c>
      <c r="DK155" s="414">
        <f t="shared" si="100"/>
        <v>8</v>
      </c>
      <c r="DL155" s="414">
        <f t="shared" si="100"/>
        <v>-21</v>
      </c>
      <c r="DM155" s="414">
        <f t="shared" si="100"/>
        <v>46</v>
      </c>
      <c r="DN155" s="414">
        <f t="shared" si="100"/>
        <v>-19</v>
      </c>
      <c r="DO155" s="414">
        <f t="shared" si="100"/>
        <v>17</v>
      </c>
      <c r="DP155" s="414">
        <f t="shared" si="100"/>
        <v>-1</v>
      </c>
      <c r="DQ155" s="414">
        <f t="shared" si="100"/>
        <v>89</v>
      </c>
      <c r="DR155" s="414">
        <f t="shared" si="100"/>
        <v>-23</v>
      </c>
      <c r="DS155" s="414">
        <f t="shared" si="100"/>
        <v>37</v>
      </c>
      <c r="DT155" s="414">
        <f t="shared" si="100"/>
        <v>51</v>
      </c>
      <c r="DU155" s="414">
        <f t="shared" si="100"/>
        <v>17</v>
      </c>
      <c r="DV155" s="414">
        <f t="shared" si="100"/>
        <v>-4</v>
      </c>
      <c r="DW155" s="414">
        <f t="shared" si="100"/>
        <v>46</v>
      </c>
      <c r="DX155" s="414">
        <f t="shared" si="100"/>
        <v>-15</v>
      </c>
      <c r="DY155" s="414">
        <f t="shared" si="100"/>
        <v>-9</v>
      </c>
      <c r="DZ155" s="414">
        <f t="shared" si="100"/>
        <v>-2</v>
      </c>
      <c r="EA155" s="414">
        <f t="shared" si="100"/>
        <v>26</v>
      </c>
      <c r="EB155" s="414">
        <f t="shared" si="100"/>
        <v>75</v>
      </c>
      <c r="EC155" s="414">
        <f t="shared" si="100"/>
        <v>13</v>
      </c>
      <c r="ED155" s="414">
        <f t="shared" si="100"/>
        <v>18</v>
      </c>
      <c r="EE155" s="414">
        <f t="shared" si="100"/>
        <v>4</v>
      </c>
      <c r="EF155" s="414">
        <f t="shared" si="100"/>
        <v>13</v>
      </c>
      <c r="EG155" s="414">
        <f t="shared" si="100"/>
        <v>27</v>
      </c>
      <c r="EH155" s="414">
        <f t="shared" si="100"/>
        <v>6</v>
      </c>
      <c r="EI155" s="414">
        <f t="shared" si="100"/>
        <v>8</v>
      </c>
      <c r="EJ155" s="414">
        <f t="shared" si="100"/>
        <v>21</v>
      </c>
      <c r="EK155" s="414">
        <f t="shared" si="100"/>
        <v>10</v>
      </c>
      <c r="EL155" s="414">
        <f t="shared" si="100"/>
        <v>4</v>
      </c>
      <c r="EM155" s="414">
        <f t="shared" si="100"/>
        <v>-31</v>
      </c>
      <c r="EN155" s="414">
        <f t="shared" si="100"/>
        <v>4</v>
      </c>
      <c r="EO155" s="414">
        <f t="shared" si="100"/>
        <v>-2</v>
      </c>
      <c r="EP155" s="414">
        <f t="shared" si="100"/>
        <v>9</v>
      </c>
      <c r="EQ155" s="414">
        <f t="shared" si="100"/>
        <v>-13</v>
      </c>
      <c r="ER155" s="414">
        <f t="shared" si="100"/>
        <v>21</v>
      </c>
      <c r="ES155" s="414">
        <f t="shared" si="100"/>
        <v>1</v>
      </c>
      <c r="ET155" s="414">
        <f t="shared" si="100"/>
        <v>-1</v>
      </c>
      <c r="EU155" s="414">
        <f t="shared" si="100"/>
        <v>23</v>
      </c>
      <c r="EV155" s="414">
        <f t="shared" si="100"/>
        <v>14</v>
      </c>
      <c r="EW155" s="414">
        <f t="shared" si="100"/>
        <v>6</v>
      </c>
      <c r="EX155" s="414">
        <f t="shared" si="100"/>
        <v>88</v>
      </c>
      <c r="EY155" s="414">
        <f t="shared" si="100"/>
        <v>51</v>
      </c>
      <c r="EZ155" s="414">
        <f t="shared" si="100"/>
        <v>77</v>
      </c>
      <c r="FA155" s="414">
        <f t="shared" si="100"/>
        <v>71</v>
      </c>
      <c r="FB155" s="414">
        <f t="shared" si="100"/>
        <v>17</v>
      </c>
      <c r="FC155" s="414">
        <f t="shared" si="100"/>
        <v>22</v>
      </c>
      <c r="FD155" s="414">
        <f t="shared" si="100"/>
        <v>62</v>
      </c>
      <c r="FE155" s="414">
        <f t="shared" si="100"/>
        <v>0</v>
      </c>
      <c r="FF155" s="414">
        <f t="shared" si="100"/>
        <v>-26</v>
      </c>
      <c r="FG155" s="414">
        <f t="shared" si="100"/>
        <v>9</v>
      </c>
      <c r="FH155" s="414">
        <f t="shared" si="100"/>
        <v>28</v>
      </c>
      <c r="FI155" s="414">
        <f t="shared" si="100"/>
        <v>35</v>
      </c>
      <c r="FJ155" s="414">
        <f t="shared" si="100"/>
        <v>32</v>
      </c>
      <c r="FK155" s="414">
        <f t="shared" si="100"/>
        <v>27</v>
      </c>
      <c r="FL155" s="414">
        <f t="shared" si="100"/>
        <v>-21</v>
      </c>
      <c r="FM155" s="414">
        <f t="shared" si="100"/>
        <v>-37</v>
      </c>
      <c r="FN155" s="414">
        <f t="shared" si="100"/>
        <v>21</v>
      </c>
      <c r="FO155" s="414">
        <f t="shared" si="100"/>
        <v>59</v>
      </c>
      <c r="FP155" s="414">
        <f t="shared" si="100"/>
        <v>-3</v>
      </c>
      <c r="FQ155" s="414">
        <f t="shared" si="100"/>
        <v>81</v>
      </c>
      <c r="FR155" s="414">
        <f t="shared" si="100"/>
        <v>21</v>
      </c>
      <c r="FS155" s="414">
        <f t="shared" si="100"/>
        <v>-3</v>
      </c>
      <c r="FT155" s="414">
        <f t="shared" si="100"/>
        <v>-3</v>
      </c>
      <c r="FU155" s="414">
        <f t="shared" si="100"/>
        <v>-5</v>
      </c>
      <c r="FV155" s="414">
        <f t="shared" si="100"/>
        <v>53</v>
      </c>
      <c r="FW155" s="414">
        <f t="shared" si="100"/>
        <v>46</v>
      </c>
      <c r="FX155" s="414">
        <f t="shared" si="100"/>
        <v>92</v>
      </c>
      <c r="FY155" s="414">
        <f t="shared" si="100"/>
        <v>44</v>
      </c>
      <c r="FZ155" s="414">
        <f t="shared" si="100"/>
        <v>-1</v>
      </c>
      <c r="GA155" s="414">
        <f t="shared" si="100"/>
        <v>3</v>
      </c>
      <c r="GB155" s="414">
        <f t="shared" si="100"/>
        <v>-1</v>
      </c>
      <c r="GC155" s="414">
        <f t="shared" si="100"/>
        <v>-13</v>
      </c>
      <c r="GD155" s="414">
        <f t="shared" si="100"/>
        <v>-107</v>
      </c>
      <c r="GE155" s="414">
        <f t="shared" si="100"/>
        <v>-319</v>
      </c>
      <c r="GF155" s="414">
        <f t="shared" si="100"/>
        <v>28</v>
      </c>
      <c r="GG155" s="414">
        <f t="shared" si="100"/>
        <v>-80</v>
      </c>
      <c r="GH155" s="414">
        <f t="shared" si="100"/>
        <v>-139</v>
      </c>
      <c r="GI155" s="414">
        <f t="shared" si="100"/>
        <v>-120</v>
      </c>
      <c r="GJ155" s="414">
        <f t="shared" si="100"/>
        <v>-33</v>
      </c>
      <c r="GK155" s="414">
        <f t="shared" si="100"/>
        <v>-7</v>
      </c>
      <c r="GL155" s="414">
        <f t="shared" si="100"/>
        <v>-66</v>
      </c>
      <c r="GM155" s="414">
        <f t="shared" si="100"/>
        <v>-63</v>
      </c>
      <c r="GN155" s="414">
        <f t="shared" si="100"/>
        <v>-5</v>
      </c>
      <c r="GO155" s="414">
        <f t="shared" si="100"/>
        <v>-20</v>
      </c>
      <c r="GP155" s="414">
        <f t="shared" si="100"/>
        <v>-49</v>
      </c>
      <c r="GQ155" s="414">
        <f t="shared" si="100"/>
        <v>17</v>
      </c>
      <c r="GR155" s="414">
        <f t="shared" si="100"/>
        <v>45</v>
      </c>
      <c r="GS155" s="414">
        <f t="shared" si="100"/>
        <v>34</v>
      </c>
      <c r="GT155" s="414">
        <f t="shared" si="100"/>
        <v>100</v>
      </c>
      <c r="GU155" s="414">
        <f t="shared" si="100"/>
        <v>30</v>
      </c>
      <c r="GV155" s="414">
        <f t="shared" si="100"/>
        <v>-27</v>
      </c>
      <c r="GW155" s="414">
        <f t="shared" si="100"/>
        <v>35</v>
      </c>
      <c r="GX155" s="414">
        <f t="shared" si="100"/>
        <v>26</v>
      </c>
      <c r="GY155" s="414">
        <f t="shared" si="100"/>
        <v>79</v>
      </c>
      <c r="GZ155" s="414">
        <f t="shared" si="100"/>
        <v>117</v>
      </c>
      <c r="HA155" s="414">
        <f t="shared" si="100"/>
        <v>70</v>
      </c>
      <c r="HB155" s="414">
        <f t="shared" si="100"/>
        <v>163</v>
      </c>
      <c r="HC155" s="414">
        <f t="shared" si="100"/>
        <v>15</v>
      </c>
      <c r="HD155" s="414">
        <f t="shared" si="100"/>
        <v>0</v>
      </c>
      <c r="HE155" s="414">
        <f t="shared" si="100"/>
        <v>123</v>
      </c>
      <c r="HF155" s="414">
        <f t="shared" si="100"/>
        <v>135</v>
      </c>
      <c r="HG155" s="414">
        <f t="shared" si="100"/>
        <v>157</v>
      </c>
      <c r="HH155" s="414">
        <f t="shared" si="100"/>
        <v>106</v>
      </c>
      <c r="HI155" s="414">
        <f t="shared" si="100"/>
        <v>119</v>
      </c>
      <c r="HJ155" s="414">
        <f t="shared" si="100"/>
        <v>31</v>
      </c>
      <c r="HK155" s="414">
        <f t="shared" si="100"/>
        <v>168</v>
      </c>
      <c r="HL155" s="414">
        <f t="shared" si="100"/>
        <v>439</v>
      </c>
      <c r="HM155" s="414">
        <f t="shared" si="100"/>
        <v>392</v>
      </c>
      <c r="HN155" s="414">
        <f t="shared" si="100"/>
        <v>292</v>
      </c>
      <c r="HO155" s="414">
        <f t="shared" si="100"/>
        <v>313</v>
      </c>
      <c r="HP155" s="414">
        <f t="shared" si="100"/>
        <v>432</v>
      </c>
      <c r="HQ155" s="414">
        <f t="shared" si="100"/>
        <v>251</v>
      </c>
      <c r="HR155" s="414">
        <f t="shared" si="100"/>
        <v>495</v>
      </c>
      <c r="HS155" s="412"/>
      <c r="HT155" s="412"/>
      <c r="HU155" s="412"/>
      <c r="HV155" s="412"/>
      <c r="HW155" s="412"/>
      <c r="HX155" s="412"/>
      <c r="HY155" s="412"/>
      <c r="HZ155" s="412"/>
      <c r="IA155" s="412"/>
      <c r="IB155" s="412"/>
      <c r="IC155" s="412"/>
    </row>
    <row r="156">
      <c r="A156" s="513" t="s">
        <v>85</v>
      </c>
      <c r="B156" s="415">
        <f t="shared" si="97"/>
        <v>0</v>
      </c>
      <c r="C156" s="414">
        <f t="shared" ref="C156:HR156" si="101">C136-B136</f>
        <v>0</v>
      </c>
      <c r="D156" s="414">
        <f t="shared" si="101"/>
        <v>0</v>
      </c>
      <c r="E156" s="414">
        <f t="shared" si="101"/>
        <v>0</v>
      </c>
      <c r="F156" s="414">
        <f t="shared" si="101"/>
        <v>0</v>
      </c>
      <c r="G156" s="414">
        <f t="shared" si="101"/>
        <v>0</v>
      </c>
      <c r="H156" s="414">
        <f t="shared" si="101"/>
        <v>0</v>
      </c>
      <c r="I156" s="414">
        <f t="shared" si="101"/>
        <v>1</v>
      </c>
      <c r="J156" s="414">
        <f t="shared" si="101"/>
        <v>1</v>
      </c>
      <c r="K156" s="414">
        <f t="shared" si="101"/>
        <v>3</v>
      </c>
      <c r="L156" s="414">
        <f t="shared" si="101"/>
        <v>10</v>
      </c>
      <c r="M156" s="414">
        <f t="shared" si="101"/>
        <v>4</v>
      </c>
      <c r="N156" s="414">
        <f t="shared" si="101"/>
        <v>12</v>
      </c>
      <c r="O156" s="414">
        <f t="shared" si="101"/>
        <v>11</v>
      </c>
      <c r="P156" s="414">
        <f t="shared" si="101"/>
        <v>0</v>
      </c>
      <c r="Q156" s="414">
        <f t="shared" si="101"/>
        <v>6</v>
      </c>
      <c r="R156" s="414">
        <f t="shared" si="101"/>
        <v>9</v>
      </c>
      <c r="S156" s="414">
        <f t="shared" si="101"/>
        <v>34</v>
      </c>
      <c r="T156" s="414">
        <f t="shared" si="101"/>
        <v>15</v>
      </c>
      <c r="U156" s="414">
        <f t="shared" si="101"/>
        <v>5</v>
      </c>
      <c r="V156" s="414">
        <f t="shared" si="101"/>
        <v>18</v>
      </c>
      <c r="W156" s="414">
        <f t="shared" si="101"/>
        <v>15</v>
      </c>
      <c r="X156" s="414">
        <f t="shared" si="101"/>
        <v>14</v>
      </c>
      <c r="Y156" s="414">
        <f t="shared" si="101"/>
        <v>10</v>
      </c>
      <c r="Z156" s="414">
        <f t="shared" si="101"/>
        <v>3</v>
      </c>
      <c r="AA156" s="414">
        <f t="shared" si="101"/>
        <v>8</v>
      </c>
      <c r="AB156" s="414">
        <f t="shared" si="101"/>
        <v>12</v>
      </c>
      <c r="AC156" s="414">
        <f t="shared" si="101"/>
        <v>3</v>
      </c>
      <c r="AD156" s="414">
        <f t="shared" si="101"/>
        <v>9</v>
      </c>
      <c r="AE156" s="414">
        <f t="shared" si="101"/>
        <v>15</v>
      </c>
      <c r="AF156" s="414">
        <f t="shared" si="101"/>
        <v>10</v>
      </c>
      <c r="AG156" s="414">
        <f t="shared" si="101"/>
        <v>-9</v>
      </c>
      <c r="AH156" s="414">
        <f t="shared" si="101"/>
        <v>66</v>
      </c>
      <c r="AI156" s="414">
        <f t="shared" si="101"/>
        <v>14</v>
      </c>
      <c r="AJ156" s="414">
        <f t="shared" si="101"/>
        <v>1</v>
      </c>
      <c r="AK156" s="414">
        <f t="shared" si="101"/>
        <v>11</v>
      </c>
      <c r="AL156" s="414">
        <f t="shared" si="101"/>
        <v>19</v>
      </c>
      <c r="AM156" s="414">
        <f t="shared" si="101"/>
        <v>27</v>
      </c>
      <c r="AN156" s="414">
        <f t="shared" si="101"/>
        <v>23</v>
      </c>
      <c r="AO156" s="414">
        <f t="shared" si="101"/>
        <v>21</v>
      </c>
      <c r="AP156" s="414">
        <f t="shared" si="101"/>
        <v>17</v>
      </c>
      <c r="AQ156" s="414">
        <f t="shared" si="101"/>
        <v>9</v>
      </c>
      <c r="AR156" s="414">
        <f t="shared" si="101"/>
        <v>-3</v>
      </c>
      <c r="AS156" s="414">
        <f t="shared" si="101"/>
        <v>15</v>
      </c>
      <c r="AT156" s="414">
        <f t="shared" si="101"/>
        <v>9</v>
      </c>
      <c r="AU156" s="414">
        <f t="shared" si="101"/>
        <v>20</v>
      </c>
      <c r="AV156" s="414">
        <f t="shared" si="101"/>
        <v>-1</v>
      </c>
      <c r="AW156" s="414">
        <f t="shared" si="101"/>
        <v>10</v>
      </c>
      <c r="AX156" s="414">
        <f t="shared" si="101"/>
        <v>5</v>
      </c>
      <c r="AY156" s="414">
        <f t="shared" si="101"/>
        <v>59</v>
      </c>
      <c r="AZ156" s="414">
        <f t="shared" si="101"/>
        <v>-7</v>
      </c>
      <c r="BA156" s="414">
        <f t="shared" si="101"/>
        <v>7</v>
      </c>
      <c r="BB156" s="414">
        <f t="shared" si="101"/>
        <v>-1</v>
      </c>
      <c r="BC156" s="414">
        <f t="shared" si="101"/>
        <v>10</v>
      </c>
      <c r="BD156" s="414">
        <f t="shared" si="101"/>
        <v>31</v>
      </c>
      <c r="BE156" s="414">
        <f t="shared" si="101"/>
        <v>-19</v>
      </c>
      <c r="BF156" s="414">
        <f t="shared" si="101"/>
        <v>0</v>
      </c>
      <c r="BG156" s="414">
        <f t="shared" si="101"/>
        <v>-2</v>
      </c>
      <c r="BH156" s="414">
        <f t="shared" si="101"/>
        <v>-6</v>
      </c>
      <c r="BI156" s="414">
        <f t="shared" si="101"/>
        <v>29</v>
      </c>
      <c r="BJ156" s="414">
        <f t="shared" si="101"/>
        <v>29</v>
      </c>
      <c r="BK156" s="414">
        <f t="shared" si="101"/>
        <v>13</v>
      </c>
      <c r="BL156" s="414">
        <f t="shared" si="101"/>
        <v>-9</v>
      </c>
      <c r="BM156" s="414">
        <f t="shared" si="101"/>
        <v>23</v>
      </c>
      <c r="BN156" s="414">
        <f t="shared" si="101"/>
        <v>27</v>
      </c>
      <c r="BO156" s="414">
        <f t="shared" si="101"/>
        <v>-2</v>
      </c>
      <c r="BP156" s="414">
        <f t="shared" si="101"/>
        <v>12</v>
      </c>
      <c r="BQ156" s="414">
        <f t="shared" si="101"/>
        <v>4</v>
      </c>
      <c r="BR156" s="414">
        <f t="shared" si="101"/>
        <v>9</v>
      </c>
      <c r="BS156" s="414">
        <f t="shared" si="101"/>
        <v>-16</v>
      </c>
      <c r="BT156" s="414">
        <f t="shared" si="101"/>
        <v>-21</v>
      </c>
      <c r="BU156" s="414">
        <f t="shared" si="101"/>
        <v>-29</v>
      </c>
      <c r="BV156" s="414">
        <f t="shared" si="101"/>
        <v>-9</v>
      </c>
      <c r="BW156" s="414">
        <f t="shared" si="101"/>
        <v>-41</v>
      </c>
      <c r="BX156" s="414">
        <f t="shared" si="101"/>
        <v>-76</v>
      </c>
      <c r="BY156" s="414">
        <f t="shared" si="101"/>
        <v>-52</v>
      </c>
      <c r="BZ156" s="414">
        <f t="shared" si="101"/>
        <v>-5</v>
      </c>
      <c r="CA156" s="414">
        <f t="shared" si="101"/>
        <v>-1</v>
      </c>
      <c r="CB156" s="414">
        <f t="shared" si="101"/>
        <v>-11</v>
      </c>
      <c r="CC156" s="414">
        <f t="shared" si="101"/>
        <v>-43</v>
      </c>
      <c r="CD156" s="414">
        <f t="shared" si="101"/>
        <v>-42</v>
      </c>
      <c r="CE156" s="414">
        <f t="shared" si="101"/>
        <v>13</v>
      </c>
      <c r="CF156" s="414">
        <f t="shared" si="101"/>
        <v>12</v>
      </c>
      <c r="CG156" s="414">
        <f t="shared" si="101"/>
        <v>2</v>
      </c>
      <c r="CH156" s="414">
        <f t="shared" si="101"/>
        <v>5</v>
      </c>
      <c r="CI156" s="414">
        <f t="shared" si="101"/>
        <v>18</v>
      </c>
      <c r="CJ156" s="414">
        <f t="shared" si="101"/>
        <v>4</v>
      </c>
      <c r="CK156" s="414">
        <f t="shared" si="101"/>
        <v>15</v>
      </c>
      <c r="CL156" s="414">
        <f t="shared" si="101"/>
        <v>16</v>
      </c>
      <c r="CM156" s="414">
        <f t="shared" si="101"/>
        <v>44</v>
      </c>
      <c r="CN156" s="414">
        <f t="shared" si="101"/>
        <v>-3</v>
      </c>
      <c r="CO156" s="414">
        <f t="shared" si="101"/>
        <v>47</v>
      </c>
      <c r="CP156" s="414">
        <f t="shared" si="101"/>
        <v>106</v>
      </c>
      <c r="CQ156" s="414">
        <f t="shared" si="101"/>
        <v>40</v>
      </c>
      <c r="CR156" s="414">
        <f t="shared" si="101"/>
        <v>54</v>
      </c>
      <c r="CS156" s="414">
        <f t="shared" si="101"/>
        <v>115</v>
      </c>
      <c r="CT156" s="414">
        <f t="shared" si="101"/>
        <v>69</v>
      </c>
      <c r="CU156" s="414">
        <f t="shared" si="101"/>
        <v>36</v>
      </c>
      <c r="CV156" s="414">
        <f t="shared" si="101"/>
        <v>25</v>
      </c>
      <c r="CW156" s="414">
        <f t="shared" si="101"/>
        <v>63</v>
      </c>
      <c r="CX156" s="414">
        <f t="shared" si="101"/>
        <v>85</v>
      </c>
      <c r="CY156" s="414">
        <f t="shared" si="101"/>
        <v>16</v>
      </c>
      <c r="CZ156" s="414">
        <f t="shared" si="101"/>
        <v>38</v>
      </c>
      <c r="DA156" s="414">
        <f t="shared" si="101"/>
        <v>69</v>
      </c>
      <c r="DB156" s="414">
        <f t="shared" si="101"/>
        <v>44</v>
      </c>
      <c r="DC156" s="414">
        <f t="shared" si="101"/>
        <v>43</v>
      </c>
      <c r="DD156" s="414">
        <f t="shared" si="101"/>
        <v>54</v>
      </c>
      <c r="DE156" s="414">
        <f t="shared" si="101"/>
        <v>51</v>
      </c>
      <c r="DF156" s="414">
        <f t="shared" si="101"/>
        <v>39</v>
      </c>
      <c r="DG156" s="414">
        <f t="shared" si="101"/>
        <v>32</v>
      </c>
      <c r="DH156" s="414">
        <f t="shared" si="101"/>
        <v>48</v>
      </c>
      <c r="DI156" s="414">
        <f t="shared" si="101"/>
        <v>16</v>
      </c>
      <c r="DJ156" s="414">
        <f t="shared" si="101"/>
        <v>25</v>
      </c>
      <c r="DK156" s="414">
        <f t="shared" si="101"/>
        <v>-8</v>
      </c>
      <c r="DL156" s="414">
        <f t="shared" si="101"/>
        <v>-15</v>
      </c>
      <c r="DM156" s="414">
        <f t="shared" si="101"/>
        <v>18</v>
      </c>
      <c r="DN156" s="414">
        <f t="shared" si="101"/>
        <v>-12</v>
      </c>
      <c r="DO156" s="414">
        <f t="shared" si="101"/>
        <v>10</v>
      </c>
      <c r="DP156" s="414">
        <f t="shared" si="101"/>
        <v>-3</v>
      </c>
      <c r="DQ156" s="414">
        <f t="shared" si="101"/>
        <v>-78</v>
      </c>
      <c r="DR156" s="414">
        <f t="shared" si="101"/>
        <v>-2</v>
      </c>
      <c r="DS156" s="414">
        <f t="shared" si="101"/>
        <v>-65</v>
      </c>
      <c r="DT156" s="414">
        <f t="shared" si="101"/>
        <v>-124</v>
      </c>
      <c r="DU156" s="414">
        <f t="shared" si="101"/>
        <v>3</v>
      </c>
      <c r="DV156" s="414">
        <f t="shared" si="101"/>
        <v>21</v>
      </c>
      <c r="DW156" s="414">
        <f t="shared" si="101"/>
        <v>-79</v>
      </c>
      <c r="DX156" s="414">
        <f t="shared" si="101"/>
        <v>-76</v>
      </c>
      <c r="DY156" s="414">
        <f t="shared" si="101"/>
        <v>-80</v>
      </c>
      <c r="DZ156" s="414">
        <f t="shared" si="101"/>
        <v>-108</v>
      </c>
      <c r="EA156" s="414">
        <f t="shared" si="101"/>
        <v>-6</v>
      </c>
      <c r="EB156" s="414">
        <f t="shared" si="101"/>
        <v>-62</v>
      </c>
      <c r="EC156" s="414">
        <f t="shared" si="101"/>
        <v>6</v>
      </c>
      <c r="ED156" s="414">
        <f t="shared" si="101"/>
        <v>-49</v>
      </c>
      <c r="EE156" s="414">
        <f t="shared" si="101"/>
        <v>-88</v>
      </c>
      <c r="EF156" s="414">
        <f t="shared" si="101"/>
        <v>-74</v>
      </c>
      <c r="EG156" s="414">
        <f t="shared" si="101"/>
        <v>-50</v>
      </c>
      <c r="EH156" s="414">
        <f t="shared" si="101"/>
        <v>8</v>
      </c>
      <c r="EI156" s="414">
        <f t="shared" si="101"/>
        <v>30</v>
      </c>
      <c r="EJ156" s="414">
        <f t="shared" si="101"/>
        <v>-23</v>
      </c>
      <c r="EK156" s="414">
        <f t="shared" si="101"/>
        <v>1</v>
      </c>
      <c r="EL156" s="414">
        <f t="shared" si="101"/>
        <v>-17</v>
      </c>
      <c r="EM156" s="414">
        <f t="shared" si="101"/>
        <v>-28</v>
      </c>
      <c r="EN156" s="414">
        <f t="shared" si="101"/>
        <v>-9</v>
      </c>
      <c r="EO156" s="414">
        <f t="shared" si="101"/>
        <v>-13</v>
      </c>
      <c r="EP156" s="414">
        <f t="shared" si="101"/>
        <v>-4</v>
      </c>
      <c r="EQ156" s="414">
        <f t="shared" si="101"/>
        <v>-15</v>
      </c>
      <c r="ER156" s="414">
        <f t="shared" si="101"/>
        <v>9</v>
      </c>
      <c r="ES156" s="414">
        <f t="shared" si="101"/>
        <v>-13</v>
      </c>
      <c r="ET156" s="414">
        <f t="shared" si="101"/>
        <v>43</v>
      </c>
      <c r="EU156" s="414">
        <f t="shared" si="101"/>
        <v>0</v>
      </c>
      <c r="EV156" s="414">
        <f t="shared" si="101"/>
        <v>18</v>
      </c>
      <c r="EW156" s="414">
        <f t="shared" si="101"/>
        <v>-22</v>
      </c>
      <c r="EX156" s="414">
        <f t="shared" si="101"/>
        <v>2</v>
      </c>
      <c r="EY156" s="414">
        <f t="shared" si="101"/>
        <v>-1</v>
      </c>
      <c r="EZ156" s="414">
        <f t="shared" si="101"/>
        <v>-1</v>
      </c>
      <c r="FA156" s="414">
        <f t="shared" si="101"/>
        <v>-18</v>
      </c>
      <c r="FB156" s="414">
        <f t="shared" si="101"/>
        <v>22</v>
      </c>
      <c r="FC156" s="414">
        <f t="shared" si="101"/>
        <v>3</v>
      </c>
      <c r="FD156" s="414">
        <f t="shared" si="101"/>
        <v>13</v>
      </c>
      <c r="FE156" s="414">
        <f t="shared" si="101"/>
        <v>23</v>
      </c>
      <c r="FF156" s="414">
        <f t="shared" si="101"/>
        <v>-23</v>
      </c>
      <c r="FG156" s="414">
        <f t="shared" si="101"/>
        <v>30</v>
      </c>
      <c r="FH156" s="414">
        <f t="shared" si="101"/>
        <v>-21</v>
      </c>
      <c r="FI156" s="414">
        <f t="shared" si="101"/>
        <v>10</v>
      </c>
      <c r="FJ156" s="414">
        <f t="shared" si="101"/>
        <v>33</v>
      </c>
      <c r="FK156" s="414">
        <f t="shared" si="101"/>
        <v>43</v>
      </c>
      <c r="FL156" s="414">
        <f t="shared" si="101"/>
        <v>26</v>
      </c>
      <c r="FM156" s="414">
        <f t="shared" si="101"/>
        <v>29</v>
      </c>
      <c r="FN156" s="414">
        <f t="shared" si="101"/>
        <v>24</v>
      </c>
      <c r="FO156" s="414">
        <f t="shared" si="101"/>
        <v>-6</v>
      </c>
      <c r="FP156" s="414">
        <f t="shared" si="101"/>
        <v>8</v>
      </c>
      <c r="FQ156" s="414">
        <f t="shared" si="101"/>
        <v>32</v>
      </c>
      <c r="FR156" s="414">
        <f t="shared" si="101"/>
        <v>49</v>
      </c>
      <c r="FS156" s="414">
        <f t="shared" si="101"/>
        <v>65</v>
      </c>
      <c r="FT156" s="414">
        <f t="shared" si="101"/>
        <v>-4</v>
      </c>
      <c r="FU156" s="414">
        <f t="shared" si="101"/>
        <v>-16</v>
      </c>
      <c r="FV156" s="414">
        <f t="shared" si="101"/>
        <v>18</v>
      </c>
      <c r="FW156" s="414">
        <f t="shared" si="101"/>
        <v>-58</v>
      </c>
      <c r="FX156" s="414">
        <f t="shared" si="101"/>
        <v>-44</v>
      </c>
      <c r="FY156" s="414">
        <f t="shared" si="101"/>
        <v>0</v>
      </c>
      <c r="FZ156" s="414">
        <f t="shared" si="101"/>
        <v>23</v>
      </c>
      <c r="GA156" s="414">
        <f t="shared" si="101"/>
        <v>-28</v>
      </c>
      <c r="GB156" s="414">
        <f t="shared" si="101"/>
        <v>11</v>
      </c>
      <c r="GC156" s="414">
        <f t="shared" si="101"/>
        <v>7</v>
      </c>
      <c r="GD156" s="414">
        <f t="shared" si="101"/>
        <v>12</v>
      </c>
      <c r="GE156" s="414">
        <f t="shared" si="101"/>
        <v>-19</v>
      </c>
      <c r="GF156" s="414">
        <f t="shared" si="101"/>
        <v>-38</v>
      </c>
      <c r="GG156" s="414">
        <f t="shared" si="101"/>
        <v>-5</v>
      </c>
      <c r="GH156" s="414">
        <f t="shared" si="101"/>
        <v>-135</v>
      </c>
      <c r="GI156" s="414">
        <f t="shared" si="101"/>
        <v>-27</v>
      </c>
      <c r="GJ156" s="414">
        <f t="shared" si="101"/>
        <v>-46</v>
      </c>
      <c r="GK156" s="414">
        <f t="shared" si="101"/>
        <v>-21</v>
      </c>
      <c r="GL156" s="414">
        <f t="shared" si="101"/>
        <v>5</v>
      </c>
      <c r="GM156" s="414">
        <f t="shared" si="101"/>
        <v>-40</v>
      </c>
      <c r="GN156" s="414">
        <f t="shared" si="101"/>
        <v>-59</v>
      </c>
      <c r="GO156" s="414">
        <f t="shared" si="101"/>
        <v>-24</v>
      </c>
      <c r="GP156" s="414">
        <f t="shared" si="101"/>
        <v>-48</v>
      </c>
      <c r="GQ156" s="414">
        <f t="shared" si="101"/>
        <v>6</v>
      </c>
      <c r="GR156" s="414">
        <f t="shared" si="101"/>
        <v>67</v>
      </c>
      <c r="GS156" s="414">
        <f t="shared" si="101"/>
        <v>44</v>
      </c>
      <c r="GT156" s="414">
        <f t="shared" si="101"/>
        <v>47</v>
      </c>
      <c r="GU156" s="414">
        <f t="shared" si="101"/>
        <v>93</v>
      </c>
      <c r="GV156" s="414">
        <f t="shared" si="101"/>
        <v>35</v>
      </c>
      <c r="GW156" s="414">
        <f t="shared" si="101"/>
        <v>2</v>
      </c>
      <c r="GX156" s="414">
        <f t="shared" si="101"/>
        <v>65</v>
      </c>
      <c r="GY156" s="414">
        <f t="shared" si="101"/>
        <v>54</v>
      </c>
      <c r="GZ156" s="414">
        <f t="shared" si="101"/>
        <v>73</v>
      </c>
      <c r="HA156" s="414">
        <f t="shared" si="101"/>
        <v>78</v>
      </c>
      <c r="HB156" s="414">
        <f t="shared" si="101"/>
        <v>51</v>
      </c>
      <c r="HC156" s="414">
        <f t="shared" si="101"/>
        <v>38</v>
      </c>
      <c r="HD156" s="414">
        <f t="shared" si="101"/>
        <v>68</v>
      </c>
      <c r="HE156" s="414">
        <f t="shared" si="101"/>
        <v>81</v>
      </c>
      <c r="HF156" s="414">
        <f t="shared" si="101"/>
        <v>80</v>
      </c>
      <c r="HG156" s="414">
        <f t="shared" si="101"/>
        <v>128</v>
      </c>
      <c r="HH156" s="414">
        <f t="shared" si="101"/>
        <v>103</v>
      </c>
      <c r="HI156" s="414">
        <f t="shared" si="101"/>
        <v>118</v>
      </c>
      <c r="HJ156" s="414">
        <f t="shared" si="101"/>
        <v>144</v>
      </c>
      <c r="HK156" s="414">
        <f t="shared" si="101"/>
        <v>165</v>
      </c>
      <c r="HL156" s="414">
        <f t="shared" si="101"/>
        <v>188</v>
      </c>
      <c r="HM156" s="414">
        <f t="shared" si="101"/>
        <v>295</v>
      </c>
      <c r="HN156" s="414">
        <f t="shared" si="101"/>
        <v>295</v>
      </c>
      <c r="HO156" s="414">
        <f t="shared" si="101"/>
        <v>273</v>
      </c>
      <c r="HP156" s="414">
        <f t="shared" si="101"/>
        <v>249</v>
      </c>
      <c r="HQ156" s="414">
        <f t="shared" si="101"/>
        <v>308</v>
      </c>
      <c r="HR156" s="414">
        <f t="shared" si="101"/>
        <v>399</v>
      </c>
      <c r="HS156" s="412"/>
      <c r="HT156" s="412"/>
      <c r="HU156" s="412"/>
      <c r="HV156" s="412"/>
      <c r="HW156" s="412"/>
      <c r="HX156" s="412"/>
      <c r="HY156" s="412"/>
      <c r="HZ156" s="412"/>
      <c r="IA156" s="412"/>
      <c r="IB156" s="412"/>
      <c r="IC156" s="412"/>
    </row>
    <row r="157">
      <c r="A157" s="513" t="s">
        <v>86</v>
      </c>
      <c r="B157" s="415">
        <f t="shared" si="97"/>
        <v>0</v>
      </c>
      <c r="C157" s="414">
        <f t="shared" ref="C157:HR157" si="102">C137-B137</f>
        <v>0</v>
      </c>
      <c r="D157" s="414">
        <f t="shared" si="102"/>
        <v>0</v>
      </c>
      <c r="E157" s="414">
        <f t="shared" si="102"/>
        <v>0</v>
      </c>
      <c r="F157" s="414">
        <f t="shared" si="102"/>
        <v>0</v>
      </c>
      <c r="G157" s="414">
        <f t="shared" si="102"/>
        <v>0</v>
      </c>
      <c r="H157" s="414">
        <f t="shared" si="102"/>
        <v>0</v>
      </c>
      <c r="I157" s="414">
        <f t="shared" si="102"/>
        <v>0</v>
      </c>
      <c r="J157" s="414">
        <f t="shared" si="102"/>
        <v>0</v>
      </c>
      <c r="K157" s="414">
        <f t="shared" si="102"/>
        <v>0</v>
      </c>
      <c r="L157" s="414">
        <f t="shared" si="102"/>
        <v>2</v>
      </c>
      <c r="M157" s="414">
        <f t="shared" si="102"/>
        <v>0</v>
      </c>
      <c r="N157" s="414">
        <f t="shared" si="102"/>
        <v>0</v>
      </c>
      <c r="O157" s="414">
        <f t="shared" si="102"/>
        <v>6</v>
      </c>
      <c r="P157" s="414">
        <f t="shared" si="102"/>
        <v>1</v>
      </c>
      <c r="Q157" s="414">
        <f t="shared" si="102"/>
        <v>0</v>
      </c>
      <c r="R157" s="414">
        <f t="shared" si="102"/>
        <v>1</v>
      </c>
      <c r="S157" s="414">
        <f t="shared" si="102"/>
        <v>4</v>
      </c>
      <c r="T157" s="414">
        <f t="shared" si="102"/>
        <v>3</v>
      </c>
      <c r="U157" s="414">
        <f t="shared" si="102"/>
        <v>4</v>
      </c>
      <c r="V157" s="414">
        <f t="shared" si="102"/>
        <v>1</v>
      </c>
      <c r="W157" s="414">
        <f t="shared" si="102"/>
        <v>0</v>
      </c>
      <c r="X157" s="414">
        <f t="shared" si="102"/>
        <v>6</v>
      </c>
      <c r="Y157" s="414">
        <f t="shared" si="102"/>
        <v>4</v>
      </c>
      <c r="Z157" s="414">
        <f t="shared" si="102"/>
        <v>4</v>
      </c>
      <c r="AA157" s="414">
        <f t="shared" si="102"/>
        <v>9</v>
      </c>
      <c r="AB157" s="414">
        <f t="shared" si="102"/>
        <v>3</v>
      </c>
      <c r="AC157" s="414">
        <f t="shared" si="102"/>
        <v>6</v>
      </c>
      <c r="AD157" s="414">
        <f t="shared" si="102"/>
        <v>6</v>
      </c>
      <c r="AE157" s="414">
        <f t="shared" si="102"/>
        <v>10</v>
      </c>
      <c r="AF157" s="414">
        <f t="shared" si="102"/>
        <v>12</v>
      </c>
      <c r="AG157" s="414">
        <f t="shared" si="102"/>
        <v>22</v>
      </c>
      <c r="AH157" s="414">
        <f t="shared" si="102"/>
        <v>13</v>
      </c>
      <c r="AI157" s="414">
        <f t="shared" si="102"/>
        <v>6</v>
      </c>
      <c r="AJ157" s="414">
        <f t="shared" si="102"/>
        <v>8</v>
      </c>
      <c r="AK157" s="414">
        <f t="shared" si="102"/>
        <v>6</v>
      </c>
      <c r="AL157" s="414">
        <f t="shared" si="102"/>
        <v>10</v>
      </c>
      <c r="AM157" s="414">
        <f t="shared" si="102"/>
        <v>1</v>
      </c>
      <c r="AN157" s="414">
        <f t="shared" si="102"/>
        <v>5</v>
      </c>
      <c r="AO157" s="414">
        <f t="shared" si="102"/>
        <v>6</v>
      </c>
      <c r="AP157" s="414">
        <f t="shared" si="102"/>
        <v>2</v>
      </c>
      <c r="AQ157" s="414">
        <f t="shared" si="102"/>
        <v>-3</v>
      </c>
      <c r="AR157" s="414">
        <f t="shared" si="102"/>
        <v>-1</v>
      </c>
      <c r="AS157" s="414">
        <f t="shared" si="102"/>
        <v>-3</v>
      </c>
      <c r="AT157" s="414">
        <f t="shared" si="102"/>
        <v>1</v>
      </c>
      <c r="AU157" s="414">
        <f t="shared" si="102"/>
        <v>18</v>
      </c>
      <c r="AV157" s="414">
        <f t="shared" si="102"/>
        <v>-5</v>
      </c>
      <c r="AW157" s="414">
        <f t="shared" si="102"/>
        <v>-2</v>
      </c>
      <c r="AX157" s="414">
        <f t="shared" si="102"/>
        <v>-8</v>
      </c>
      <c r="AY157" s="414">
        <f t="shared" si="102"/>
        <v>8</v>
      </c>
      <c r="AZ157" s="414">
        <f t="shared" si="102"/>
        <v>3</v>
      </c>
      <c r="BA157" s="414">
        <f t="shared" si="102"/>
        <v>4</v>
      </c>
      <c r="BB157" s="414">
        <f t="shared" si="102"/>
        <v>31</v>
      </c>
      <c r="BC157" s="414">
        <f t="shared" si="102"/>
        <v>47</v>
      </c>
      <c r="BD157" s="414">
        <f t="shared" si="102"/>
        <v>-4</v>
      </c>
      <c r="BE157" s="414">
        <f t="shared" si="102"/>
        <v>24</v>
      </c>
      <c r="BF157" s="414">
        <f t="shared" si="102"/>
        <v>21</v>
      </c>
      <c r="BG157" s="414">
        <f t="shared" si="102"/>
        <v>2</v>
      </c>
      <c r="BH157" s="414">
        <f t="shared" si="102"/>
        <v>5</v>
      </c>
      <c r="BI157" s="414">
        <f t="shared" si="102"/>
        <v>-10</v>
      </c>
      <c r="BJ157" s="414">
        <f t="shared" si="102"/>
        <v>3</v>
      </c>
      <c r="BK157" s="414">
        <f t="shared" si="102"/>
        <v>-8</v>
      </c>
      <c r="BL157" s="414">
        <f t="shared" si="102"/>
        <v>2</v>
      </c>
      <c r="BM157" s="414">
        <f t="shared" si="102"/>
        <v>7</v>
      </c>
      <c r="BN157" s="414">
        <f t="shared" si="102"/>
        <v>-3</v>
      </c>
      <c r="BO157" s="414">
        <f t="shared" si="102"/>
        <v>3</v>
      </c>
      <c r="BP157" s="414">
        <f t="shared" si="102"/>
        <v>-21</v>
      </c>
      <c r="BQ157" s="414">
        <f t="shared" si="102"/>
        <v>-5</v>
      </c>
      <c r="BR157" s="414">
        <f t="shared" si="102"/>
        <v>-11</v>
      </c>
      <c r="BS157" s="414">
        <f t="shared" si="102"/>
        <v>-15</v>
      </c>
      <c r="BT157" s="414">
        <f t="shared" si="102"/>
        <v>-6</v>
      </c>
      <c r="BU157" s="414">
        <f t="shared" si="102"/>
        <v>-28</v>
      </c>
      <c r="BV157" s="414">
        <f t="shared" si="102"/>
        <v>-12</v>
      </c>
      <c r="BW157" s="414">
        <f t="shared" si="102"/>
        <v>-2</v>
      </c>
      <c r="BX157" s="414">
        <f t="shared" si="102"/>
        <v>-4</v>
      </c>
      <c r="BY157" s="414">
        <f t="shared" si="102"/>
        <v>-19</v>
      </c>
      <c r="BZ157" s="414">
        <f t="shared" si="102"/>
        <v>-13</v>
      </c>
      <c r="CA157" s="414">
        <f t="shared" si="102"/>
        <v>-13</v>
      </c>
      <c r="CB157" s="414">
        <f t="shared" si="102"/>
        <v>-6</v>
      </c>
      <c r="CC157" s="414">
        <f t="shared" si="102"/>
        <v>-2</v>
      </c>
      <c r="CD157" s="414">
        <f t="shared" si="102"/>
        <v>4</v>
      </c>
      <c r="CE157" s="414">
        <f t="shared" si="102"/>
        <v>2</v>
      </c>
      <c r="CF157" s="414">
        <f t="shared" si="102"/>
        <v>0</v>
      </c>
      <c r="CG157" s="414">
        <f t="shared" si="102"/>
        <v>-7</v>
      </c>
      <c r="CH157" s="414">
        <f t="shared" si="102"/>
        <v>-3</v>
      </c>
      <c r="CI157" s="414">
        <f t="shared" si="102"/>
        <v>-7</v>
      </c>
      <c r="CJ157" s="414">
        <f t="shared" si="102"/>
        <v>1</v>
      </c>
      <c r="CK157" s="414">
        <f t="shared" si="102"/>
        <v>-8</v>
      </c>
      <c r="CL157" s="414">
        <f t="shared" si="102"/>
        <v>-4</v>
      </c>
      <c r="CM157" s="414">
        <f t="shared" si="102"/>
        <v>2</v>
      </c>
      <c r="CN157" s="414">
        <f t="shared" si="102"/>
        <v>-6</v>
      </c>
      <c r="CO157" s="414">
        <f t="shared" si="102"/>
        <v>-10</v>
      </c>
      <c r="CP157" s="414">
        <f t="shared" si="102"/>
        <v>-2</v>
      </c>
      <c r="CQ157" s="414">
        <f t="shared" si="102"/>
        <v>-3</v>
      </c>
      <c r="CR157" s="414">
        <f t="shared" si="102"/>
        <v>-5</v>
      </c>
      <c r="CS157" s="414">
        <f t="shared" si="102"/>
        <v>-1</v>
      </c>
      <c r="CT157" s="414">
        <f t="shared" si="102"/>
        <v>-3</v>
      </c>
      <c r="CU157" s="414">
        <f t="shared" si="102"/>
        <v>-3</v>
      </c>
      <c r="CV157" s="414">
        <f t="shared" si="102"/>
        <v>1</v>
      </c>
      <c r="CW157" s="414">
        <f t="shared" si="102"/>
        <v>-3</v>
      </c>
      <c r="CX157" s="414">
        <f t="shared" si="102"/>
        <v>-5</v>
      </c>
      <c r="CY157" s="414">
        <f t="shared" si="102"/>
        <v>3</v>
      </c>
      <c r="CZ157" s="414">
        <f t="shared" si="102"/>
        <v>-4</v>
      </c>
      <c r="DA157" s="414">
        <f t="shared" si="102"/>
        <v>-3</v>
      </c>
      <c r="DB157" s="414">
        <f t="shared" si="102"/>
        <v>-4</v>
      </c>
      <c r="DC157" s="414">
        <f t="shared" si="102"/>
        <v>-2</v>
      </c>
      <c r="DD157" s="414">
        <f t="shared" si="102"/>
        <v>-3</v>
      </c>
      <c r="DE157" s="414">
        <f t="shared" si="102"/>
        <v>-2</v>
      </c>
      <c r="DF157" s="414">
        <f t="shared" si="102"/>
        <v>1</v>
      </c>
      <c r="DG157" s="414">
        <f t="shared" si="102"/>
        <v>11</v>
      </c>
      <c r="DH157" s="414">
        <f t="shared" si="102"/>
        <v>-8</v>
      </c>
      <c r="DI157" s="414">
        <f t="shared" si="102"/>
        <v>19</v>
      </c>
      <c r="DJ157" s="414">
        <f t="shared" si="102"/>
        <v>6</v>
      </c>
      <c r="DK157" s="414">
        <f t="shared" si="102"/>
        <v>1</v>
      </c>
      <c r="DL157" s="414">
        <f t="shared" si="102"/>
        <v>0</v>
      </c>
      <c r="DM157" s="414">
        <f t="shared" si="102"/>
        <v>2</v>
      </c>
      <c r="DN157" s="414">
        <f t="shared" si="102"/>
        <v>3</v>
      </c>
      <c r="DO157" s="414">
        <f t="shared" si="102"/>
        <v>9</v>
      </c>
      <c r="DP157" s="414">
        <f t="shared" si="102"/>
        <v>-4</v>
      </c>
      <c r="DQ157" s="414">
        <f t="shared" si="102"/>
        <v>-2</v>
      </c>
      <c r="DR157" s="414">
        <f t="shared" si="102"/>
        <v>8</v>
      </c>
      <c r="DS157" s="414">
        <f t="shared" si="102"/>
        <v>2</v>
      </c>
      <c r="DT157" s="414">
        <f t="shared" si="102"/>
        <v>1</v>
      </c>
      <c r="DU157" s="414">
        <f t="shared" si="102"/>
        <v>-9</v>
      </c>
      <c r="DV157" s="414">
        <f t="shared" si="102"/>
        <v>-3</v>
      </c>
      <c r="DW157" s="414">
        <f t="shared" si="102"/>
        <v>-4</v>
      </c>
      <c r="DX157" s="414">
        <f t="shared" si="102"/>
        <v>2</v>
      </c>
      <c r="DY157" s="414">
        <f t="shared" si="102"/>
        <v>-5</v>
      </c>
      <c r="DZ157" s="414">
        <f t="shared" si="102"/>
        <v>2</v>
      </c>
      <c r="EA157" s="414">
        <f t="shared" si="102"/>
        <v>0</v>
      </c>
      <c r="EB157" s="414">
        <f t="shared" si="102"/>
        <v>0</v>
      </c>
      <c r="EC157" s="414">
        <f t="shared" si="102"/>
        <v>-10</v>
      </c>
      <c r="ED157" s="414">
        <f t="shared" si="102"/>
        <v>0</v>
      </c>
      <c r="EE157" s="414">
        <f t="shared" si="102"/>
        <v>-11</v>
      </c>
      <c r="EF157" s="414">
        <f t="shared" si="102"/>
        <v>0</v>
      </c>
      <c r="EG157" s="414">
        <f t="shared" si="102"/>
        <v>5</v>
      </c>
      <c r="EH157" s="414">
        <f t="shared" si="102"/>
        <v>7</v>
      </c>
      <c r="EI157" s="414">
        <f t="shared" si="102"/>
        <v>3</v>
      </c>
      <c r="EJ157" s="414">
        <f t="shared" si="102"/>
        <v>-3</v>
      </c>
      <c r="EK157" s="414">
        <f t="shared" si="102"/>
        <v>6</v>
      </c>
      <c r="EL157" s="414">
        <f t="shared" si="102"/>
        <v>9</v>
      </c>
      <c r="EM157" s="414">
        <f t="shared" si="102"/>
        <v>0</v>
      </c>
      <c r="EN157" s="414">
        <f t="shared" si="102"/>
        <v>5</v>
      </c>
      <c r="EO157" s="414">
        <f t="shared" si="102"/>
        <v>23</v>
      </c>
      <c r="EP157" s="414">
        <f t="shared" si="102"/>
        <v>15</v>
      </c>
      <c r="EQ157" s="414">
        <f t="shared" si="102"/>
        <v>-1</v>
      </c>
      <c r="ER157" s="414">
        <f t="shared" si="102"/>
        <v>9</v>
      </c>
      <c r="ES157" s="414">
        <f t="shared" si="102"/>
        <v>21</v>
      </c>
      <c r="ET157" s="414">
        <f t="shared" si="102"/>
        <v>4</v>
      </c>
      <c r="EU157" s="414">
        <f t="shared" si="102"/>
        <v>10</v>
      </c>
      <c r="EV157" s="414">
        <f t="shared" si="102"/>
        <v>17</v>
      </c>
      <c r="EW157" s="414">
        <f t="shared" si="102"/>
        <v>23</v>
      </c>
      <c r="EX157" s="414">
        <f t="shared" si="102"/>
        <v>19</v>
      </c>
      <c r="EY157" s="414">
        <f t="shared" si="102"/>
        <v>14</v>
      </c>
      <c r="EZ157" s="414">
        <f t="shared" si="102"/>
        <v>11</v>
      </c>
      <c r="FA157" s="414">
        <f t="shared" si="102"/>
        <v>24</v>
      </c>
      <c r="FB157" s="414">
        <f t="shared" si="102"/>
        <v>38</v>
      </c>
      <c r="FC157" s="414">
        <f t="shared" si="102"/>
        <v>51</v>
      </c>
      <c r="FD157" s="414">
        <f t="shared" si="102"/>
        <v>39</v>
      </c>
      <c r="FE157" s="414">
        <f t="shared" si="102"/>
        <v>40</v>
      </c>
      <c r="FF157" s="414">
        <f t="shared" si="102"/>
        <v>25</v>
      </c>
      <c r="FG157" s="414">
        <f t="shared" si="102"/>
        <v>68</v>
      </c>
      <c r="FH157" s="414">
        <f t="shared" si="102"/>
        <v>44</v>
      </c>
      <c r="FI157" s="414">
        <f t="shared" si="102"/>
        <v>38</v>
      </c>
      <c r="FJ157" s="414">
        <f t="shared" si="102"/>
        <v>64</v>
      </c>
      <c r="FK157" s="414">
        <f t="shared" si="102"/>
        <v>84</v>
      </c>
      <c r="FL157" s="414">
        <f t="shared" si="102"/>
        <v>47</v>
      </c>
      <c r="FM157" s="414">
        <f t="shared" si="102"/>
        <v>51</v>
      </c>
      <c r="FN157" s="414">
        <f t="shared" si="102"/>
        <v>56</v>
      </c>
      <c r="FO157" s="414">
        <f t="shared" si="102"/>
        <v>47</v>
      </c>
      <c r="FP157" s="414">
        <f t="shared" si="102"/>
        <v>80</v>
      </c>
      <c r="FQ157" s="414">
        <f t="shared" si="102"/>
        <v>56</v>
      </c>
      <c r="FR157" s="414">
        <f t="shared" si="102"/>
        <v>80</v>
      </c>
      <c r="FS157" s="414">
        <f t="shared" si="102"/>
        <v>54</v>
      </c>
      <c r="FT157" s="414">
        <f t="shared" si="102"/>
        <v>76</v>
      </c>
      <c r="FU157" s="414">
        <f t="shared" si="102"/>
        <v>46</v>
      </c>
      <c r="FV157" s="414">
        <f t="shared" si="102"/>
        <v>59</v>
      </c>
      <c r="FW157" s="414">
        <f t="shared" si="102"/>
        <v>7</v>
      </c>
      <c r="FX157" s="414">
        <f t="shared" si="102"/>
        <v>19</v>
      </c>
      <c r="FY157" s="414">
        <f t="shared" si="102"/>
        <v>32</v>
      </c>
      <c r="FZ157" s="414">
        <f t="shared" si="102"/>
        <v>66</v>
      </c>
      <c r="GA157" s="414">
        <f t="shared" si="102"/>
        <v>-65</v>
      </c>
      <c r="GB157" s="414">
        <f t="shared" si="102"/>
        <v>20</v>
      </c>
      <c r="GC157" s="414">
        <f t="shared" si="102"/>
        <v>-3</v>
      </c>
      <c r="GD157" s="414">
        <f t="shared" si="102"/>
        <v>25</v>
      </c>
      <c r="GE157" s="414">
        <f t="shared" si="102"/>
        <v>-153</v>
      </c>
      <c r="GF157" s="414">
        <f t="shared" si="102"/>
        <v>40</v>
      </c>
      <c r="GG157" s="414">
        <f t="shared" si="102"/>
        <v>-122</v>
      </c>
      <c r="GH157" s="414">
        <f t="shared" si="102"/>
        <v>-59</v>
      </c>
      <c r="GI157" s="414">
        <f t="shared" si="102"/>
        <v>-69</v>
      </c>
      <c r="GJ157" s="414">
        <f t="shared" si="102"/>
        <v>-38</v>
      </c>
      <c r="GK157" s="414">
        <f t="shared" si="102"/>
        <v>-24</v>
      </c>
      <c r="GL157" s="414">
        <f t="shared" si="102"/>
        <v>-196</v>
      </c>
      <c r="GM157" s="414">
        <f t="shared" si="102"/>
        <v>35</v>
      </c>
      <c r="GN157" s="414">
        <f t="shared" si="102"/>
        <v>24</v>
      </c>
      <c r="GO157" s="414">
        <f t="shared" si="102"/>
        <v>18</v>
      </c>
      <c r="GP157" s="414">
        <f t="shared" si="102"/>
        <v>52</v>
      </c>
      <c r="GQ157" s="414">
        <f t="shared" si="102"/>
        <v>90</v>
      </c>
      <c r="GR157" s="414">
        <f t="shared" si="102"/>
        <v>37</v>
      </c>
      <c r="GS157" s="414">
        <f t="shared" si="102"/>
        <v>60</v>
      </c>
      <c r="GT157" s="414">
        <f t="shared" si="102"/>
        <v>-2</v>
      </c>
      <c r="GU157" s="414">
        <f t="shared" si="102"/>
        <v>89</v>
      </c>
      <c r="GV157" s="414">
        <f t="shared" si="102"/>
        <v>46</v>
      </c>
      <c r="GW157" s="414">
        <f t="shared" si="102"/>
        <v>105</v>
      </c>
      <c r="GX157" s="414">
        <f t="shared" si="102"/>
        <v>134</v>
      </c>
      <c r="GY157" s="414">
        <f t="shared" si="102"/>
        <v>126</v>
      </c>
      <c r="GZ157" s="414">
        <f t="shared" si="102"/>
        <v>147</v>
      </c>
      <c r="HA157" s="414">
        <f t="shared" si="102"/>
        <v>-36</v>
      </c>
      <c r="HB157" s="414">
        <f t="shared" si="102"/>
        <v>115</v>
      </c>
      <c r="HC157" s="414">
        <f t="shared" si="102"/>
        <v>54</v>
      </c>
      <c r="HD157" s="414">
        <f t="shared" si="102"/>
        <v>125</v>
      </c>
      <c r="HE157" s="414">
        <f t="shared" si="102"/>
        <v>-156</v>
      </c>
      <c r="HF157" s="414">
        <f t="shared" si="102"/>
        <v>114</v>
      </c>
      <c r="HG157" s="414">
        <f t="shared" si="102"/>
        <v>159</v>
      </c>
      <c r="HH157" s="414">
        <f t="shared" si="102"/>
        <v>212</v>
      </c>
      <c r="HI157" s="414">
        <f t="shared" si="102"/>
        <v>159</v>
      </c>
      <c r="HJ157" s="414">
        <f t="shared" si="102"/>
        <v>30</v>
      </c>
      <c r="HK157" s="414">
        <f t="shared" si="102"/>
        <v>79</v>
      </c>
      <c r="HL157" s="414">
        <f t="shared" si="102"/>
        <v>158</v>
      </c>
      <c r="HM157" s="414">
        <f t="shared" si="102"/>
        <v>302</v>
      </c>
      <c r="HN157" s="414">
        <f t="shared" si="102"/>
        <v>201</v>
      </c>
      <c r="HO157" s="414">
        <f t="shared" si="102"/>
        <v>280</v>
      </c>
      <c r="HP157" s="414">
        <f t="shared" si="102"/>
        <v>251</v>
      </c>
      <c r="HQ157" s="414">
        <f t="shared" si="102"/>
        <v>212</v>
      </c>
      <c r="HR157" s="414">
        <f t="shared" si="102"/>
        <v>333</v>
      </c>
      <c r="HS157" s="412"/>
      <c r="HT157" s="412"/>
      <c r="HU157" s="412"/>
      <c r="HV157" s="412"/>
      <c r="HW157" s="412"/>
      <c r="HX157" s="412"/>
      <c r="HY157" s="412"/>
      <c r="HZ157" s="412"/>
      <c r="IA157" s="412"/>
      <c r="IB157" s="412"/>
      <c r="IC157" s="412"/>
    </row>
    <row r="158">
      <c r="A158" s="513" t="s">
        <v>87</v>
      </c>
      <c r="B158" s="415">
        <f t="shared" si="97"/>
        <v>0</v>
      </c>
      <c r="C158" s="414">
        <f t="shared" ref="C158:HR158" si="103">C138-B138</f>
        <v>0</v>
      </c>
      <c r="D158" s="414">
        <f t="shared" si="103"/>
        <v>1</v>
      </c>
      <c r="E158" s="414">
        <f t="shared" si="103"/>
        <v>0</v>
      </c>
      <c r="F158" s="414">
        <f t="shared" si="103"/>
        <v>1</v>
      </c>
      <c r="G158" s="414">
        <f t="shared" si="103"/>
        <v>1</v>
      </c>
      <c r="H158" s="414">
        <f t="shared" si="103"/>
        <v>1</v>
      </c>
      <c r="I158" s="414">
        <f t="shared" si="103"/>
        <v>0</v>
      </c>
      <c r="J158" s="414">
        <f t="shared" si="103"/>
        <v>3</v>
      </c>
      <c r="K158" s="414">
        <f t="shared" si="103"/>
        <v>0</v>
      </c>
      <c r="L158" s="414">
        <f t="shared" si="103"/>
        <v>5</v>
      </c>
      <c r="M158" s="414">
        <f t="shared" si="103"/>
        <v>2</v>
      </c>
      <c r="N158" s="414">
        <f t="shared" si="103"/>
        <v>12</v>
      </c>
      <c r="O158" s="414">
        <f t="shared" si="103"/>
        <v>10</v>
      </c>
      <c r="P158" s="414">
        <f t="shared" si="103"/>
        <v>2</v>
      </c>
      <c r="Q158" s="414">
        <f t="shared" si="103"/>
        <v>13</v>
      </c>
      <c r="R158" s="414">
        <f t="shared" si="103"/>
        <v>5</v>
      </c>
      <c r="S158" s="414">
        <f t="shared" si="103"/>
        <v>8</v>
      </c>
      <c r="T158" s="414">
        <f t="shared" si="103"/>
        <v>13</v>
      </c>
      <c r="U158" s="414">
        <f t="shared" si="103"/>
        <v>22</v>
      </c>
      <c r="V158" s="414">
        <f t="shared" si="103"/>
        <v>33</v>
      </c>
      <c r="W158" s="414">
        <f t="shared" si="103"/>
        <v>14</v>
      </c>
      <c r="X158" s="414">
        <f t="shared" si="103"/>
        <v>15</v>
      </c>
      <c r="Y158" s="414">
        <f t="shared" si="103"/>
        <v>28</v>
      </c>
      <c r="Z158" s="414">
        <f t="shared" si="103"/>
        <v>21</v>
      </c>
      <c r="AA158" s="414">
        <f t="shared" si="103"/>
        <v>20</v>
      </c>
      <c r="AB158" s="414">
        <f t="shared" si="103"/>
        <v>24</v>
      </c>
      <c r="AC158" s="414">
        <f t="shared" si="103"/>
        <v>16</v>
      </c>
      <c r="AD158" s="414">
        <f t="shared" si="103"/>
        <v>52</v>
      </c>
      <c r="AE158" s="414">
        <f t="shared" si="103"/>
        <v>10</v>
      </c>
      <c r="AF158" s="414">
        <f t="shared" si="103"/>
        <v>62</v>
      </c>
      <c r="AG158" s="414">
        <f t="shared" si="103"/>
        <v>7</v>
      </c>
      <c r="AH158" s="414">
        <f t="shared" si="103"/>
        <v>57</v>
      </c>
      <c r="AI158" s="414">
        <f t="shared" si="103"/>
        <v>17</v>
      </c>
      <c r="AJ158" s="414">
        <f t="shared" si="103"/>
        <v>38</v>
      </c>
      <c r="AK158" s="414">
        <f t="shared" si="103"/>
        <v>10</v>
      </c>
      <c r="AL158" s="414">
        <f t="shared" si="103"/>
        <v>26</v>
      </c>
      <c r="AM158" s="414">
        <f t="shared" si="103"/>
        <v>64</v>
      </c>
      <c r="AN158" s="414">
        <f t="shared" si="103"/>
        <v>10</v>
      </c>
      <c r="AO158" s="414">
        <f t="shared" si="103"/>
        <v>36</v>
      </c>
      <c r="AP158" s="414">
        <f t="shared" si="103"/>
        <v>11</v>
      </c>
      <c r="AQ158" s="414">
        <f t="shared" si="103"/>
        <v>-1</v>
      </c>
      <c r="AR158" s="414">
        <f t="shared" si="103"/>
        <v>41</v>
      </c>
      <c r="AS158" s="414">
        <f t="shared" si="103"/>
        <v>43</v>
      </c>
      <c r="AT158" s="414">
        <f t="shared" si="103"/>
        <v>70</v>
      </c>
      <c r="AU158" s="414">
        <f t="shared" si="103"/>
        <v>56</v>
      </c>
      <c r="AV158" s="414">
        <f t="shared" si="103"/>
        <v>95</v>
      </c>
      <c r="AW158" s="414">
        <f t="shared" si="103"/>
        <v>16</v>
      </c>
      <c r="AX158" s="414">
        <f t="shared" si="103"/>
        <v>-5</v>
      </c>
      <c r="AY158" s="414">
        <f t="shared" si="103"/>
        <v>21</v>
      </c>
      <c r="AZ158" s="414">
        <f t="shared" si="103"/>
        <v>46</v>
      </c>
      <c r="BA158" s="414">
        <f t="shared" si="103"/>
        <v>14</v>
      </c>
      <c r="BB158" s="414">
        <f t="shared" si="103"/>
        <v>40</v>
      </c>
      <c r="BC158" s="414">
        <f t="shared" si="103"/>
        <v>57</v>
      </c>
      <c r="BD158" s="414">
        <f t="shared" si="103"/>
        <v>62</v>
      </c>
      <c r="BE158" s="414">
        <f t="shared" si="103"/>
        <v>22</v>
      </c>
      <c r="BF158" s="414">
        <f t="shared" si="103"/>
        <v>28</v>
      </c>
      <c r="BG158" s="414">
        <f t="shared" si="103"/>
        <v>17</v>
      </c>
      <c r="BH158" s="414">
        <f t="shared" si="103"/>
        <v>-3</v>
      </c>
      <c r="BI158" s="414">
        <f t="shared" si="103"/>
        <v>25</v>
      </c>
      <c r="BJ158" s="414">
        <f t="shared" si="103"/>
        <v>7</v>
      </c>
      <c r="BK158" s="414">
        <f t="shared" si="103"/>
        <v>63</v>
      </c>
      <c r="BL158" s="414">
        <f t="shared" si="103"/>
        <v>-27</v>
      </c>
      <c r="BM158" s="414">
        <f t="shared" si="103"/>
        <v>-63</v>
      </c>
      <c r="BN158" s="414">
        <f t="shared" si="103"/>
        <v>-1</v>
      </c>
      <c r="BO158" s="414">
        <f t="shared" si="103"/>
        <v>25</v>
      </c>
      <c r="BP158" s="414">
        <f t="shared" si="103"/>
        <v>2</v>
      </c>
      <c r="BQ158" s="414">
        <f t="shared" si="103"/>
        <v>68</v>
      </c>
      <c r="BR158" s="414">
        <f t="shared" si="103"/>
        <v>-12</v>
      </c>
      <c r="BS158" s="414">
        <f t="shared" si="103"/>
        <v>-73</v>
      </c>
      <c r="BT158" s="414">
        <f t="shared" si="103"/>
        <v>2</v>
      </c>
      <c r="BU158" s="414">
        <f t="shared" si="103"/>
        <v>4</v>
      </c>
      <c r="BV158" s="414">
        <f t="shared" si="103"/>
        <v>-16</v>
      </c>
      <c r="BW158" s="414">
        <f t="shared" si="103"/>
        <v>-106</v>
      </c>
      <c r="BX158" s="414">
        <f t="shared" si="103"/>
        <v>6</v>
      </c>
      <c r="BY158" s="414">
        <f t="shared" si="103"/>
        <v>-22</v>
      </c>
      <c r="BZ158" s="414">
        <f t="shared" si="103"/>
        <v>-23</v>
      </c>
      <c r="CA158" s="414">
        <f t="shared" si="103"/>
        <v>-19</v>
      </c>
      <c r="CB158" s="414">
        <f t="shared" si="103"/>
        <v>9</v>
      </c>
      <c r="CC158" s="414">
        <f t="shared" si="103"/>
        <v>22</v>
      </c>
      <c r="CD158" s="414">
        <f t="shared" si="103"/>
        <v>33</v>
      </c>
      <c r="CE158" s="414">
        <f t="shared" si="103"/>
        <v>-8</v>
      </c>
      <c r="CF158" s="414">
        <f t="shared" si="103"/>
        <v>-69</v>
      </c>
      <c r="CG158" s="414">
        <f t="shared" si="103"/>
        <v>-22</v>
      </c>
      <c r="CH158" s="414">
        <f t="shared" si="103"/>
        <v>30</v>
      </c>
      <c r="CI158" s="414">
        <f t="shared" si="103"/>
        <v>-58</v>
      </c>
      <c r="CJ158" s="414">
        <f t="shared" si="103"/>
        <v>-51</v>
      </c>
      <c r="CK158" s="414">
        <f t="shared" si="103"/>
        <v>6</v>
      </c>
      <c r="CL158" s="414">
        <f t="shared" si="103"/>
        <v>9</v>
      </c>
      <c r="CM158" s="414">
        <f t="shared" si="103"/>
        <v>35</v>
      </c>
      <c r="CN158" s="414">
        <f t="shared" si="103"/>
        <v>-79</v>
      </c>
      <c r="CO158" s="414">
        <f t="shared" si="103"/>
        <v>-38</v>
      </c>
      <c r="CP158" s="414">
        <f t="shared" si="103"/>
        <v>-21</v>
      </c>
      <c r="CQ158" s="414">
        <f t="shared" si="103"/>
        <v>-57</v>
      </c>
      <c r="CR158" s="414">
        <f t="shared" si="103"/>
        <v>7</v>
      </c>
      <c r="CS158" s="414">
        <f t="shared" si="103"/>
        <v>8</v>
      </c>
      <c r="CT158" s="414">
        <f t="shared" si="103"/>
        <v>-13</v>
      </c>
      <c r="CU158" s="414">
        <f t="shared" si="103"/>
        <v>-68</v>
      </c>
      <c r="CV158" s="414">
        <f t="shared" si="103"/>
        <v>-35</v>
      </c>
      <c r="CW158" s="414">
        <f t="shared" si="103"/>
        <v>-12</v>
      </c>
      <c r="CX158" s="414">
        <f t="shared" si="103"/>
        <v>-2</v>
      </c>
      <c r="CY158" s="414">
        <f t="shared" si="103"/>
        <v>-20</v>
      </c>
      <c r="CZ158" s="414">
        <f t="shared" si="103"/>
        <v>-8</v>
      </c>
      <c r="DA158" s="414">
        <f t="shared" si="103"/>
        <v>-4</v>
      </c>
      <c r="DB158" s="414">
        <f t="shared" si="103"/>
        <v>8</v>
      </c>
      <c r="DC158" s="414">
        <f t="shared" si="103"/>
        <v>-77</v>
      </c>
      <c r="DD158" s="414">
        <f t="shared" si="103"/>
        <v>-22</v>
      </c>
      <c r="DE158" s="414">
        <f t="shared" si="103"/>
        <v>-24</v>
      </c>
      <c r="DF158" s="414">
        <f t="shared" si="103"/>
        <v>-22</v>
      </c>
      <c r="DG158" s="414">
        <f t="shared" si="103"/>
        <v>2</v>
      </c>
      <c r="DH158" s="414">
        <f t="shared" si="103"/>
        <v>-7</v>
      </c>
      <c r="DI158" s="414">
        <f t="shared" si="103"/>
        <v>9</v>
      </c>
      <c r="DJ158" s="414">
        <f t="shared" si="103"/>
        <v>-50</v>
      </c>
      <c r="DK158" s="414">
        <f t="shared" si="103"/>
        <v>5</v>
      </c>
      <c r="DL158" s="414">
        <f t="shared" si="103"/>
        <v>-17</v>
      </c>
      <c r="DM158" s="414">
        <f t="shared" si="103"/>
        <v>-14</v>
      </c>
      <c r="DN158" s="414">
        <f t="shared" si="103"/>
        <v>2</v>
      </c>
      <c r="DO158" s="414">
        <f t="shared" si="103"/>
        <v>-33</v>
      </c>
      <c r="DP158" s="414">
        <f t="shared" si="103"/>
        <v>-24</v>
      </c>
      <c r="DQ158" s="414">
        <f t="shared" si="103"/>
        <v>-31</v>
      </c>
      <c r="DR158" s="414">
        <f t="shared" si="103"/>
        <v>0</v>
      </c>
      <c r="DS158" s="414">
        <f t="shared" si="103"/>
        <v>-25</v>
      </c>
      <c r="DT158" s="414">
        <f t="shared" si="103"/>
        <v>-6</v>
      </c>
      <c r="DU158" s="414">
        <f t="shared" si="103"/>
        <v>0</v>
      </c>
      <c r="DV158" s="414">
        <f t="shared" si="103"/>
        <v>0</v>
      </c>
      <c r="DW158" s="414">
        <f t="shared" si="103"/>
        <v>9</v>
      </c>
      <c r="DX158" s="414">
        <f t="shared" si="103"/>
        <v>-30</v>
      </c>
      <c r="DY158" s="414">
        <f t="shared" si="103"/>
        <v>5</v>
      </c>
      <c r="DZ158" s="414">
        <f t="shared" si="103"/>
        <v>13</v>
      </c>
      <c r="EA158" s="414">
        <f t="shared" si="103"/>
        <v>2</v>
      </c>
      <c r="EB158" s="414">
        <f t="shared" si="103"/>
        <v>2</v>
      </c>
      <c r="EC158" s="414">
        <f t="shared" si="103"/>
        <v>-25</v>
      </c>
      <c r="ED158" s="414">
        <f t="shared" si="103"/>
        <v>-14</v>
      </c>
      <c r="EE158" s="414">
        <f t="shared" si="103"/>
        <v>-11</v>
      </c>
      <c r="EF158" s="414">
        <f t="shared" si="103"/>
        <v>26</v>
      </c>
      <c r="EG158" s="414">
        <f t="shared" si="103"/>
        <v>-6</v>
      </c>
      <c r="EH158" s="414">
        <f t="shared" si="103"/>
        <v>17</v>
      </c>
      <c r="EI158" s="414">
        <f t="shared" si="103"/>
        <v>9</v>
      </c>
      <c r="EJ158" s="414">
        <f t="shared" si="103"/>
        <v>14</v>
      </c>
      <c r="EK158" s="414">
        <f t="shared" si="103"/>
        <v>3</v>
      </c>
      <c r="EL158" s="414">
        <f t="shared" si="103"/>
        <v>8</v>
      </c>
      <c r="EM158" s="414">
        <f t="shared" si="103"/>
        <v>7</v>
      </c>
      <c r="EN158" s="414">
        <f t="shared" si="103"/>
        <v>29</v>
      </c>
      <c r="EO158" s="414">
        <f t="shared" si="103"/>
        <v>21</v>
      </c>
      <c r="EP158" s="414">
        <f t="shared" si="103"/>
        <v>9</v>
      </c>
      <c r="EQ158" s="414">
        <f t="shared" si="103"/>
        <v>-4</v>
      </c>
      <c r="ER158" s="414">
        <f t="shared" si="103"/>
        <v>31</v>
      </c>
      <c r="ES158" s="414">
        <f t="shared" si="103"/>
        <v>7</v>
      </c>
      <c r="ET158" s="414">
        <f t="shared" si="103"/>
        <v>5</v>
      </c>
      <c r="EU158" s="414">
        <f t="shared" si="103"/>
        <v>7</v>
      </c>
      <c r="EV158" s="414">
        <f t="shared" si="103"/>
        <v>15</v>
      </c>
      <c r="EW158" s="414">
        <f t="shared" si="103"/>
        <v>14</v>
      </c>
      <c r="EX158" s="414">
        <f t="shared" si="103"/>
        <v>6</v>
      </c>
      <c r="EY158" s="414">
        <f t="shared" si="103"/>
        <v>35</v>
      </c>
      <c r="EZ158" s="414">
        <f t="shared" si="103"/>
        <v>18</v>
      </c>
      <c r="FA158" s="414">
        <f t="shared" si="103"/>
        <v>34</v>
      </c>
      <c r="FB158" s="414">
        <f t="shared" si="103"/>
        <v>8</v>
      </c>
      <c r="FC158" s="414">
        <f t="shared" si="103"/>
        <v>34</v>
      </c>
      <c r="FD158" s="414">
        <f t="shared" si="103"/>
        <v>12</v>
      </c>
      <c r="FE158" s="414">
        <f t="shared" si="103"/>
        <v>14</v>
      </c>
      <c r="FF158" s="414">
        <f t="shared" si="103"/>
        <v>4</v>
      </c>
      <c r="FG158" s="414">
        <f t="shared" si="103"/>
        <v>9</v>
      </c>
      <c r="FH158" s="414">
        <f t="shared" si="103"/>
        <v>17</v>
      </c>
      <c r="FI158" s="414">
        <f t="shared" si="103"/>
        <v>9</v>
      </c>
      <c r="FJ158" s="414">
        <f t="shared" si="103"/>
        <v>57</v>
      </c>
      <c r="FK158" s="414">
        <f t="shared" si="103"/>
        <v>11</v>
      </c>
      <c r="FL158" s="414">
        <f t="shared" si="103"/>
        <v>-3</v>
      </c>
      <c r="FM158" s="414">
        <f t="shared" si="103"/>
        <v>2</v>
      </c>
      <c r="FN158" s="414">
        <f t="shared" si="103"/>
        <v>-31</v>
      </c>
      <c r="FO158" s="414">
        <f t="shared" si="103"/>
        <v>20</v>
      </c>
      <c r="FP158" s="414">
        <f t="shared" si="103"/>
        <v>19</v>
      </c>
      <c r="FQ158" s="414">
        <f t="shared" si="103"/>
        <v>18</v>
      </c>
      <c r="FR158" s="414">
        <f t="shared" si="103"/>
        <v>6</v>
      </c>
      <c r="FS158" s="414">
        <f t="shared" si="103"/>
        <v>9</v>
      </c>
      <c r="FT158" s="414">
        <f t="shared" si="103"/>
        <v>19</v>
      </c>
      <c r="FU158" s="414">
        <f t="shared" si="103"/>
        <v>-1</v>
      </c>
      <c r="FV158" s="414">
        <f t="shared" si="103"/>
        <v>-5</v>
      </c>
      <c r="FW158" s="414">
        <f t="shared" si="103"/>
        <v>10</v>
      </c>
      <c r="FX158" s="414">
        <f t="shared" si="103"/>
        <v>30</v>
      </c>
      <c r="FY158" s="414">
        <f t="shared" si="103"/>
        <v>10</v>
      </c>
      <c r="FZ158" s="414">
        <f t="shared" si="103"/>
        <v>-3</v>
      </c>
      <c r="GA158" s="414">
        <f t="shared" si="103"/>
        <v>16</v>
      </c>
      <c r="GB158" s="414">
        <f t="shared" si="103"/>
        <v>-8</v>
      </c>
      <c r="GC158" s="414">
        <f t="shared" si="103"/>
        <v>-52</v>
      </c>
      <c r="GD158" s="414">
        <f t="shared" si="103"/>
        <v>-89</v>
      </c>
      <c r="GE158" s="414">
        <f t="shared" si="103"/>
        <v>23</v>
      </c>
      <c r="GF158" s="414">
        <f t="shared" si="103"/>
        <v>-3</v>
      </c>
      <c r="GG158" s="414">
        <f t="shared" si="103"/>
        <v>-124</v>
      </c>
      <c r="GH158" s="414">
        <f t="shared" si="103"/>
        <v>-7</v>
      </c>
      <c r="GI158" s="414">
        <f t="shared" si="103"/>
        <v>-71</v>
      </c>
      <c r="GJ158" s="414">
        <f t="shared" si="103"/>
        <v>19</v>
      </c>
      <c r="GK158" s="414">
        <f t="shared" si="103"/>
        <v>9</v>
      </c>
      <c r="GL158" s="414">
        <f t="shared" si="103"/>
        <v>-4</v>
      </c>
      <c r="GM158" s="414">
        <f t="shared" si="103"/>
        <v>-3</v>
      </c>
      <c r="GN158" s="414">
        <f t="shared" si="103"/>
        <v>-12</v>
      </c>
      <c r="GO158" s="414">
        <f t="shared" si="103"/>
        <v>38</v>
      </c>
      <c r="GP158" s="414">
        <f t="shared" si="103"/>
        <v>31</v>
      </c>
      <c r="GQ158" s="414">
        <f t="shared" si="103"/>
        <v>13</v>
      </c>
      <c r="GR158" s="414">
        <f t="shared" si="103"/>
        <v>26</v>
      </c>
      <c r="GS158" s="414">
        <f t="shared" si="103"/>
        <v>83</v>
      </c>
      <c r="GT158" s="414">
        <f t="shared" si="103"/>
        <v>45</v>
      </c>
      <c r="GU158" s="414">
        <f t="shared" si="103"/>
        <v>-67</v>
      </c>
      <c r="GV158" s="414">
        <f t="shared" si="103"/>
        <v>47</v>
      </c>
      <c r="GW158" s="414">
        <f t="shared" si="103"/>
        <v>-103</v>
      </c>
      <c r="GX158" s="414">
        <f t="shared" si="103"/>
        <v>24</v>
      </c>
      <c r="GY158" s="414">
        <f t="shared" si="103"/>
        <v>39</v>
      </c>
      <c r="GZ158" s="414">
        <f t="shared" si="103"/>
        <v>46</v>
      </c>
      <c r="HA158" s="414">
        <f t="shared" si="103"/>
        <v>41</v>
      </c>
      <c r="HB158" s="414">
        <f t="shared" si="103"/>
        <v>-49</v>
      </c>
      <c r="HC158" s="414">
        <f t="shared" si="103"/>
        <v>-11</v>
      </c>
      <c r="HD158" s="414">
        <f t="shared" si="103"/>
        <v>41</v>
      </c>
      <c r="HE158" s="414">
        <f t="shared" si="103"/>
        <v>70</v>
      </c>
      <c r="HF158" s="414">
        <f t="shared" si="103"/>
        <v>72</v>
      </c>
      <c r="HG158" s="414">
        <f t="shared" si="103"/>
        <v>61</v>
      </c>
      <c r="HH158" s="414">
        <f t="shared" si="103"/>
        <v>62</v>
      </c>
      <c r="HI158" s="414">
        <f t="shared" si="103"/>
        <v>32</v>
      </c>
      <c r="HJ158" s="414">
        <f t="shared" si="103"/>
        <v>91</v>
      </c>
      <c r="HK158" s="414">
        <f t="shared" si="103"/>
        <v>145</v>
      </c>
      <c r="HL158" s="414">
        <f t="shared" si="103"/>
        <v>251</v>
      </c>
      <c r="HM158" s="414">
        <f t="shared" si="103"/>
        <v>165</v>
      </c>
      <c r="HN158" s="414">
        <f t="shared" si="103"/>
        <v>241</v>
      </c>
      <c r="HO158" s="414">
        <f t="shared" si="103"/>
        <v>186</v>
      </c>
      <c r="HP158" s="414">
        <f t="shared" si="103"/>
        <v>86</v>
      </c>
      <c r="HQ158" s="414">
        <f t="shared" si="103"/>
        <v>339</v>
      </c>
      <c r="HR158" s="414">
        <f t="shared" si="103"/>
        <v>315</v>
      </c>
      <c r="HS158" s="412"/>
      <c r="HT158" s="412"/>
      <c r="HU158" s="412"/>
      <c r="HV158" s="412"/>
      <c r="HW158" s="412"/>
      <c r="HX158" s="412"/>
      <c r="HY158" s="412"/>
      <c r="HZ158" s="412"/>
      <c r="IA158" s="412"/>
      <c r="IB158" s="412"/>
      <c r="IC158" s="412"/>
    </row>
    <row r="159">
      <c r="A159" s="513" t="s">
        <v>88</v>
      </c>
      <c r="B159" s="415">
        <f t="shared" si="97"/>
        <v>0</v>
      </c>
      <c r="C159" s="414">
        <f t="shared" ref="C159:HR159" si="104">C139-B139</f>
        <v>0</v>
      </c>
      <c r="D159" s="414">
        <f t="shared" si="104"/>
        <v>0</v>
      </c>
      <c r="E159" s="414">
        <f t="shared" si="104"/>
        <v>0</v>
      </c>
      <c r="F159" s="414">
        <f t="shared" si="104"/>
        <v>0</v>
      </c>
      <c r="G159" s="414">
        <f t="shared" si="104"/>
        <v>0</v>
      </c>
      <c r="H159" s="414">
        <f t="shared" si="104"/>
        <v>0</v>
      </c>
      <c r="I159" s="414">
        <f t="shared" si="104"/>
        <v>1</v>
      </c>
      <c r="J159" s="414">
        <f t="shared" si="104"/>
        <v>2</v>
      </c>
      <c r="K159" s="414">
        <f t="shared" si="104"/>
        <v>3</v>
      </c>
      <c r="L159" s="414">
        <f t="shared" si="104"/>
        <v>1</v>
      </c>
      <c r="M159" s="414">
        <f t="shared" si="104"/>
        <v>1</v>
      </c>
      <c r="N159" s="414">
        <f t="shared" si="104"/>
        <v>2</v>
      </c>
      <c r="O159" s="414">
        <f t="shared" si="104"/>
        <v>0</v>
      </c>
      <c r="P159" s="414">
        <f t="shared" si="104"/>
        <v>3</v>
      </c>
      <c r="Q159" s="414">
        <f t="shared" si="104"/>
        <v>3</v>
      </c>
      <c r="R159" s="414">
        <f t="shared" si="104"/>
        <v>2</v>
      </c>
      <c r="S159" s="414">
        <f t="shared" si="104"/>
        <v>6</v>
      </c>
      <c r="T159" s="414">
        <f t="shared" si="104"/>
        <v>4</v>
      </c>
      <c r="U159" s="414">
        <f t="shared" si="104"/>
        <v>1</v>
      </c>
      <c r="V159" s="414">
        <f t="shared" si="104"/>
        <v>7</v>
      </c>
      <c r="W159" s="414">
        <f t="shared" si="104"/>
        <v>6</v>
      </c>
      <c r="X159" s="414">
        <f t="shared" si="104"/>
        <v>10</v>
      </c>
      <c r="Y159" s="414">
        <f t="shared" si="104"/>
        <v>8</v>
      </c>
      <c r="Z159" s="414">
        <f t="shared" si="104"/>
        <v>10</v>
      </c>
      <c r="AA159" s="414">
        <f t="shared" si="104"/>
        <v>5</v>
      </c>
      <c r="AB159" s="414">
        <f t="shared" si="104"/>
        <v>2</v>
      </c>
      <c r="AC159" s="414">
        <f t="shared" si="104"/>
        <v>15</v>
      </c>
      <c r="AD159" s="414">
        <f t="shared" si="104"/>
        <v>9</v>
      </c>
      <c r="AE159" s="414">
        <f t="shared" si="104"/>
        <v>6</v>
      </c>
      <c r="AF159" s="414">
        <f t="shared" si="104"/>
        <v>14</v>
      </c>
      <c r="AG159" s="414">
        <f t="shared" si="104"/>
        <v>11</v>
      </c>
      <c r="AH159" s="414">
        <f t="shared" si="104"/>
        <v>3</v>
      </c>
      <c r="AI159" s="414">
        <f t="shared" si="104"/>
        <v>6</v>
      </c>
      <c r="AJ159" s="414">
        <f t="shared" si="104"/>
        <v>10</v>
      </c>
      <c r="AK159" s="414">
        <f t="shared" si="104"/>
        <v>10</v>
      </c>
      <c r="AL159" s="414">
        <f t="shared" si="104"/>
        <v>13</v>
      </c>
      <c r="AM159" s="414">
        <f t="shared" si="104"/>
        <v>12</v>
      </c>
      <c r="AN159" s="414">
        <f t="shared" si="104"/>
        <v>9</v>
      </c>
      <c r="AO159" s="414">
        <f t="shared" si="104"/>
        <v>-3</v>
      </c>
      <c r="AP159" s="414">
        <f t="shared" si="104"/>
        <v>-10</v>
      </c>
      <c r="AQ159" s="414">
        <f t="shared" si="104"/>
        <v>-1</v>
      </c>
      <c r="AR159" s="414">
        <f t="shared" si="104"/>
        <v>-1</v>
      </c>
      <c r="AS159" s="414">
        <f t="shared" si="104"/>
        <v>2</v>
      </c>
      <c r="AT159" s="414">
        <f t="shared" si="104"/>
        <v>-9</v>
      </c>
      <c r="AU159" s="414">
        <f t="shared" si="104"/>
        <v>5</v>
      </c>
      <c r="AV159" s="414">
        <f t="shared" si="104"/>
        <v>-12</v>
      </c>
      <c r="AW159" s="414">
        <f t="shared" si="104"/>
        <v>-6</v>
      </c>
      <c r="AX159" s="414">
        <f t="shared" si="104"/>
        <v>-10</v>
      </c>
      <c r="AY159" s="414">
        <f t="shared" si="104"/>
        <v>-18</v>
      </c>
      <c r="AZ159" s="414">
        <f t="shared" si="104"/>
        <v>-19</v>
      </c>
      <c r="BA159" s="414">
        <f t="shared" si="104"/>
        <v>-1</v>
      </c>
      <c r="BB159" s="414">
        <f t="shared" si="104"/>
        <v>22</v>
      </c>
      <c r="BC159" s="414">
        <f t="shared" si="104"/>
        <v>-10</v>
      </c>
      <c r="BD159" s="414">
        <f t="shared" si="104"/>
        <v>-6</v>
      </c>
      <c r="BE159" s="414">
        <f t="shared" si="104"/>
        <v>-4</v>
      </c>
      <c r="BF159" s="414">
        <f t="shared" si="104"/>
        <v>-8</v>
      </c>
      <c r="BG159" s="414">
        <f t="shared" si="104"/>
        <v>-5</v>
      </c>
      <c r="BH159" s="414">
        <f t="shared" si="104"/>
        <v>6</v>
      </c>
      <c r="BI159" s="414">
        <f t="shared" si="104"/>
        <v>4</v>
      </c>
      <c r="BJ159" s="414">
        <f t="shared" si="104"/>
        <v>-7</v>
      </c>
      <c r="BK159" s="414">
        <f t="shared" si="104"/>
        <v>9</v>
      </c>
      <c r="BL159" s="414">
        <f t="shared" si="104"/>
        <v>3</v>
      </c>
      <c r="BM159" s="414">
        <f t="shared" si="104"/>
        <v>-16</v>
      </c>
      <c r="BN159" s="414">
        <f t="shared" si="104"/>
        <v>-2</v>
      </c>
      <c r="BO159" s="414">
        <f t="shared" si="104"/>
        <v>-2</v>
      </c>
      <c r="BP159" s="414">
        <f t="shared" si="104"/>
        <v>-2</v>
      </c>
      <c r="BQ159" s="414">
        <f t="shared" si="104"/>
        <v>-3</v>
      </c>
      <c r="BR159" s="414">
        <f t="shared" si="104"/>
        <v>-7</v>
      </c>
      <c r="BS159" s="414">
        <f t="shared" si="104"/>
        <v>-6</v>
      </c>
      <c r="BT159" s="414">
        <f t="shared" si="104"/>
        <v>-2</v>
      </c>
      <c r="BU159" s="414">
        <f t="shared" si="104"/>
        <v>-6</v>
      </c>
      <c r="BV159" s="414">
        <f t="shared" si="104"/>
        <v>-6</v>
      </c>
      <c r="BW159" s="414">
        <f t="shared" si="104"/>
        <v>-7</v>
      </c>
      <c r="BX159" s="414">
        <f t="shared" si="104"/>
        <v>-6</v>
      </c>
      <c r="BY159" s="414">
        <f t="shared" si="104"/>
        <v>-12</v>
      </c>
      <c r="BZ159" s="414">
        <f t="shared" si="104"/>
        <v>-9</v>
      </c>
      <c r="CA159" s="414">
        <f t="shared" si="104"/>
        <v>-3</v>
      </c>
      <c r="CB159" s="414">
        <f t="shared" si="104"/>
        <v>-2</v>
      </c>
      <c r="CC159" s="414">
        <f t="shared" si="104"/>
        <v>-1</v>
      </c>
      <c r="CD159" s="414">
        <f t="shared" si="104"/>
        <v>-1</v>
      </c>
      <c r="CE159" s="414">
        <f t="shared" si="104"/>
        <v>2</v>
      </c>
      <c r="CF159" s="414">
        <f t="shared" si="104"/>
        <v>-1</v>
      </c>
      <c r="CG159" s="414">
        <f t="shared" si="104"/>
        <v>-2</v>
      </c>
      <c r="CH159" s="414">
        <f t="shared" si="104"/>
        <v>-4</v>
      </c>
      <c r="CI159" s="414">
        <f t="shared" si="104"/>
        <v>1</v>
      </c>
      <c r="CJ159" s="414">
        <f t="shared" si="104"/>
        <v>1</v>
      </c>
      <c r="CK159" s="414">
        <f t="shared" si="104"/>
        <v>-3</v>
      </c>
      <c r="CL159" s="414">
        <f t="shared" si="104"/>
        <v>5</v>
      </c>
      <c r="CM159" s="414">
        <f t="shared" si="104"/>
        <v>-1</v>
      </c>
      <c r="CN159" s="414">
        <f t="shared" si="104"/>
        <v>-1</v>
      </c>
      <c r="CO159" s="414">
        <f t="shared" si="104"/>
        <v>-1</v>
      </c>
      <c r="CP159" s="414">
        <f t="shared" si="104"/>
        <v>0</v>
      </c>
      <c r="CQ159" s="414">
        <f t="shared" si="104"/>
        <v>0</v>
      </c>
      <c r="CR159" s="414">
        <f t="shared" si="104"/>
        <v>-1</v>
      </c>
      <c r="CS159" s="414">
        <f t="shared" si="104"/>
        <v>1</v>
      </c>
      <c r="CT159" s="414">
        <f t="shared" si="104"/>
        <v>3</v>
      </c>
      <c r="CU159" s="414">
        <f t="shared" si="104"/>
        <v>9</v>
      </c>
      <c r="CV159" s="414">
        <f t="shared" si="104"/>
        <v>5</v>
      </c>
      <c r="CW159" s="414">
        <f t="shared" si="104"/>
        <v>2</v>
      </c>
      <c r="CX159" s="414">
        <f t="shared" si="104"/>
        <v>7</v>
      </c>
      <c r="CY159" s="414">
        <f t="shared" si="104"/>
        <v>14</v>
      </c>
      <c r="CZ159" s="414">
        <f t="shared" si="104"/>
        <v>17</v>
      </c>
      <c r="DA159" s="414">
        <f t="shared" si="104"/>
        <v>14</v>
      </c>
      <c r="DB159" s="414">
        <f t="shared" si="104"/>
        <v>11</v>
      </c>
      <c r="DC159" s="414">
        <f t="shared" si="104"/>
        <v>19</v>
      </c>
      <c r="DD159" s="414">
        <f t="shared" si="104"/>
        <v>10</v>
      </c>
      <c r="DE159" s="414">
        <f t="shared" si="104"/>
        <v>10</v>
      </c>
      <c r="DF159" s="414">
        <f t="shared" si="104"/>
        <v>6</v>
      </c>
      <c r="DG159" s="414">
        <f t="shared" si="104"/>
        <v>8</v>
      </c>
      <c r="DH159" s="414">
        <f t="shared" si="104"/>
        <v>7</v>
      </c>
      <c r="DI159" s="414">
        <f t="shared" si="104"/>
        <v>7</v>
      </c>
      <c r="DJ159" s="414">
        <f t="shared" si="104"/>
        <v>8</v>
      </c>
      <c r="DK159" s="414">
        <f t="shared" si="104"/>
        <v>12</v>
      </c>
      <c r="DL159" s="414">
        <f t="shared" si="104"/>
        <v>8</v>
      </c>
      <c r="DM159" s="414">
        <f t="shared" si="104"/>
        <v>13</v>
      </c>
      <c r="DN159" s="414">
        <f t="shared" si="104"/>
        <v>13</v>
      </c>
      <c r="DO159" s="414">
        <f t="shared" si="104"/>
        <v>8</v>
      </c>
      <c r="DP159" s="414">
        <f t="shared" si="104"/>
        <v>-8</v>
      </c>
      <c r="DQ159" s="414">
        <f t="shared" si="104"/>
        <v>16</v>
      </c>
      <c r="DR159" s="414">
        <f t="shared" si="104"/>
        <v>1</v>
      </c>
      <c r="DS159" s="414">
        <f t="shared" si="104"/>
        <v>2</v>
      </c>
      <c r="DT159" s="414">
        <f t="shared" si="104"/>
        <v>31</v>
      </c>
      <c r="DU159" s="414">
        <f t="shared" si="104"/>
        <v>25</v>
      </c>
      <c r="DV159" s="414">
        <f t="shared" si="104"/>
        <v>6</v>
      </c>
      <c r="DW159" s="414">
        <f t="shared" si="104"/>
        <v>3</v>
      </c>
      <c r="DX159" s="414">
        <f t="shared" si="104"/>
        <v>18</v>
      </c>
      <c r="DY159" s="414">
        <f t="shared" si="104"/>
        <v>4</v>
      </c>
      <c r="DZ159" s="414">
        <f t="shared" si="104"/>
        <v>10</v>
      </c>
      <c r="EA159" s="414">
        <f t="shared" si="104"/>
        <v>-2</v>
      </c>
      <c r="EB159" s="414">
        <f t="shared" si="104"/>
        <v>38</v>
      </c>
      <c r="EC159" s="414">
        <f t="shared" si="104"/>
        <v>50</v>
      </c>
      <c r="ED159" s="414">
        <f t="shared" si="104"/>
        <v>-3</v>
      </c>
      <c r="EE159" s="414">
        <f t="shared" si="104"/>
        <v>3</v>
      </c>
      <c r="EF159" s="414">
        <f t="shared" si="104"/>
        <v>22</v>
      </c>
      <c r="EG159" s="414">
        <f t="shared" si="104"/>
        <v>-2</v>
      </c>
      <c r="EH159" s="414">
        <f t="shared" si="104"/>
        <v>14</v>
      </c>
      <c r="EI159" s="414">
        <f t="shared" si="104"/>
        <v>-4</v>
      </c>
      <c r="EJ159" s="414">
        <f t="shared" si="104"/>
        <v>1</v>
      </c>
      <c r="EK159" s="414">
        <f t="shared" si="104"/>
        <v>-11</v>
      </c>
      <c r="EL159" s="414">
        <f t="shared" si="104"/>
        <v>-4</v>
      </c>
      <c r="EM159" s="414">
        <f t="shared" si="104"/>
        <v>-1</v>
      </c>
      <c r="EN159" s="414">
        <f t="shared" si="104"/>
        <v>-19</v>
      </c>
      <c r="EO159" s="414">
        <f t="shared" si="104"/>
        <v>7</v>
      </c>
      <c r="EP159" s="414">
        <f t="shared" si="104"/>
        <v>-13</v>
      </c>
      <c r="EQ159" s="414">
        <f t="shared" si="104"/>
        <v>-13</v>
      </c>
      <c r="ER159" s="414">
        <f t="shared" si="104"/>
        <v>0</v>
      </c>
      <c r="ES159" s="414">
        <f t="shared" si="104"/>
        <v>7</v>
      </c>
      <c r="ET159" s="414">
        <f t="shared" si="104"/>
        <v>35</v>
      </c>
      <c r="EU159" s="414">
        <f t="shared" si="104"/>
        <v>13</v>
      </c>
      <c r="EV159" s="414">
        <f t="shared" si="104"/>
        <v>15</v>
      </c>
      <c r="EW159" s="414">
        <f t="shared" si="104"/>
        <v>17</v>
      </c>
      <c r="EX159" s="414">
        <f t="shared" si="104"/>
        <v>39</v>
      </c>
      <c r="EY159" s="414">
        <f t="shared" si="104"/>
        <v>28</v>
      </c>
      <c r="EZ159" s="414">
        <f t="shared" si="104"/>
        <v>25</v>
      </c>
      <c r="FA159" s="414">
        <f t="shared" si="104"/>
        <v>26</v>
      </c>
      <c r="FB159" s="414">
        <f t="shared" si="104"/>
        <v>16</v>
      </c>
      <c r="FC159" s="414">
        <f t="shared" si="104"/>
        <v>27</v>
      </c>
      <c r="FD159" s="414">
        <f t="shared" si="104"/>
        <v>24</v>
      </c>
      <c r="FE159" s="414">
        <f t="shared" si="104"/>
        <v>11</v>
      </c>
      <c r="FF159" s="414">
        <f t="shared" si="104"/>
        <v>-19</v>
      </c>
      <c r="FG159" s="414">
        <f t="shared" si="104"/>
        <v>-1</v>
      </c>
      <c r="FH159" s="414">
        <f t="shared" si="104"/>
        <v>20</v>
      </c>
      <c r="FI159" s="414">
        <f t="shared" si="104"/>
        <v>9</v>
      </c>
      <c r="FJ159" s="414">
        <f t="shared" si="104"/>
        <v>-20</v>
      </c>
      <c r="FK159" s="414">
        <f t="shared" si="104"/>
        <v>-5</v>
      </c>
      <c r="FL159" s="414">
        <f t="shared" si="104"/>
        <v>23</v>
      </c>
      <c r="FM159" s="414">
        <f t="shared" si="104"/>
        <v>23</v>
      </c>
      <c r="FN159" s="414">
        <f t="shared" si="104"/>
        <v>19</v>
      </c>
      <c r="FO159" s="414">
        <f t="shared" si="104"/>
        <v>12</v>
      </c>
      <c r="FP159" s="414">
        <f t="shared" si="104"/>
        <v>16</v>
      </c>
      <c r="FQ159" s="414">
        <f t="shared" si="104"/>
        <v>4</v>
      </c>
      <c r="FR159" s="414">
        <f t="shared" si="104"/>
        <v>34</v>
      </c>
      <c r="FS159" s="414">
        <f t="shared" si="104"/>
        <v>13</v>
      </c>
      <c r="FT159" s="414">
        <f t="shared" si="104"/>
        <v>38</v>
      </c>
      <c r="FU159" s="414">
        <f t="shared" si="104"/>
        <v>37</v>
      </c>
      <c r="FV159" s="414">
        <f t="shared" si="104"/>
        <v>12</v>
      </c>
      <c r="FW159" s="414">
        <f t="shared" si="104"/>
        <v>48</v>
      </c>
      <c r="FX159" s="414">
        <f t="shared" si="104"/>
        <v>17</v>
      </c>
      <c r="FY159" s="414">
        <f t="shared" si="104"/>
        <v>10</v>
      </c>
      <c r="FZ159" s="414">
        <f t="shared" si="104"/>
        <v>-1</v>
      </c>
      <c r="GA159" s="414">
        <f t="shared" si="104"/>
        <v>-20</v>
      </c>
      <c r="GB159" s="414">
        <f t="shared" si="104"/>
        <v>22</v>
      </c>
      <c r="GC159" s="414">
        <f t="shared" si="104"/>
        <v>-9</v>
      </c>
      <c r="GD159" s="414">
        <f t="shared" si="104"/>
        <v>-11</v>
      </c>
      <c r="GE159" s="414">
        <f t="shared" si="104"/>
        <v>-144</v>
      </c>
      <c r="GF159" s="414">
        <f t="shared" si="104"/>
        <v>-64</v>
      </c>
      <c r="GG159" s="414">
        <f t="shared" si="104"/>
        <v>-29</v>
      </c>
      <c r="GH159" s="414">
        <f t="shared" si="104"/>
        <v>-45</v>
      </c>
      <c r="GI159" s="414">
        <f t="shared" si="104"/>
        <v>-66</v>
      </c>
      <c r="GJ159" s="414">
        <f t="shared" si="104"/>
        <v>-23</v>
      </c>
      <c r="GK159" s="414">
        <f t="shared" si="104"/>
        <v>29</v>
      </c>
      <c r="GL159" s="414">
        <f t="shared" si="104"/>
        <v>-3</v>
      </c>
      <c r="GM159" s="414">
        <f t="shared" si="104"/>
        <v>-29</v>
      </c>
      <c r="GN159" s="414">
        <f t="shared" si="104"/>
        <v>0</v>
      </c>
      <c r="GO159" s="414">
        <f t="shared" si="104"/>
        <v>-34</v>
      </c>
      <c r="GP159" s="414">
        <f t="shared" si="104"/>
        <v>-13</v>
      </c>
      <c r="GQ159" s="414">
        <f t="shared" si="104"/>
        <v>-9</v>
      </c>
      <c r="GR159" s="414">
        <f t="shared" si="104"/>
        <v>13</v>
      </c>
      <c r="GS159" s="414">
        <f t="shared" si="104"/>
        <v>27</v>
      </c>
      <c r="GT159" s="414">
        <f t="shared" si="104"/>
        <v>38</v>
      </c>
      <c r="GU159" s="414">
        <f t="shared" si="104"/>
        <v>31</v>
      </c>
      <c r="GV159" s="414">
        <f t="shared" si="104"/>
        <v>6</v>
      </c>
      <c r="GW159" s="414">
        <f t="shared" si="104"/>
        <v>-9</v>
      </c>
      <c r="GX159" s="414">
        <f t="shared" si="104"/>
        <v>32</v>
      </c>
      <c r="GY159" s="414">
        <f t="shared" si="104"/>
        <v>20</v>
      </c>
      <c r="GZ159" s="414">
        <f t="shared" si="104"/>
        <v>50</v>
      </c>
      <c r="HA159" s="414">
        <f t="shared" si="104"/>
        <v>16</v>
      </c>
      <c r="HB159" s="414">
        <f t="shared" si="104"/>
        <v>42</v>
      </c>
      <c r="HC159" s="414">
        <f t="shared" si="104"/>
        <v>54</v>
      </c>
      <c r="HD159" s="414">
        <f t="shared" si="104"/>
        <v>39</v>
      </c>
      <c r="HE159" s="414">
        <f t="shared" si="104"/>
        <v>60</v>
      </c>
      <c r="HF159" s="414">
        <f t="shared" si="104"/>
        <v>188</v>
      </c>
      <c r="HG159" s="414">
        <f t="shared" si="104"/>
        <v>117</v>
      </c>
      <c r="HH159" s="414">
        <f t="shared" si="104"/>
        <v>77</v>
      </c>
      <c r="HI159" s="414">
        <f t="shared" si="104"/>
        <v>125</v>
      </c>
      <c r="HJ159" s="414">
        <f t="shared" si="104"/>
        <v>76</v>
      </c>
      <c r="HK159" s="414">
        <f t="shared" si="104"/>
        <v>68</v>
      </c>
      <c r="HL159" s="414">
        <f t="shared" si="104"/>
        <v>192</v>
      </c>
      <c r="HM159" s="414">
        <f t="shared" si="104"/>
        <v>318</v>
      </c>
      <c r="HN159" s="414">
        <f t="shared" si="104"/>
        <v>278</v>
      </c>
      <c r="HO159" s="414">
        <f t="shared" si="104"/>
        <v>217</v>
      </c>
      <c r="HP159" s="414">
        <f t="shared" si="104"/>
        <v>291</v>
      </c>
      <c r="HQ159" s="414">
        <f t="shared" si="104"/>
        <v>302</v>
      </c>
      <c r="HR159" s="414">
        <f t="shared" si="104"/>
        <v>305</v>
      </c>
      <c r="HS159" s="412"/>
      <c r="HT159" s="412"/>
      <c r="HU159" s="412"/>
      <c r="HV159" s="412"/>
      <c r="HW159" s="412"/>
      <c r="HX159" s="412"/>
      <c r="HY159" s="412"/>
      <c r="HZ159" s="412"/>
      <c r="IA159" s="412"/>
      <c r="IB159" s="412"/>
      <c r="IC159" s="412"/>
    </row>
    <row r="160">
      <c r="A160" s="513" t="s">
        <v>89</v>
      </c>
      <c r="B160" s="415">
        <f t="shared" si="97"/>
        <v>0</v>
      </c>
      <c r="C160" s="414">
        <f t="shared" ref="C160:HR160" si="105">C140-B140</f>
        <v>0</v>
      </c>
      <c r="D160" s="414">
        <f t="shared" si="105"/>
        <v>0</v>
      </c>
      <c r="E160" s="414">
        <f t="shared" si="105"/>
        <v>0</v>
      </c>
      <c r="F160" s="414">
        <f t="shared" si="105"/>
        <v>0</v>
      </c>
      <c r="G160" s="414">
        <f t="shared" si="105"/>
        <v>0</v>
      </c>
      <c r="H160" s="414">
        <f t="shared" si="105"/>
        <v>0</v>
      </c>
      <c r="I160" s="414">
        <f t="shared" si="105"/>
        <v>0</v>
      </c>
      <c r="J160" s="414">
        <f t="shared" si="105"/>
        <v>0</v>
      </c>
      <c r="K160" s="414">
        <f t="shared" si="105"/>
        <v>0</v>
      </c>
      <c r="L160" s="414">
        <f t="shared" si="105"/>
        <v>0</v>
      </c>
      <c r="M160" s="414">
        <f t="shared" si="105"/>
        <v>0</v>
      </c>
      <c r="N160" s="414">
        <f t="shared" si="105"/>
        <v>0</v>
      </c>
      <c r="O160" s="414">
        <f t="shared" si="105"/>
        <v>8</v>
      </c>
      <c r="P160" s="414">
        <f t="shared" si="105"/>
        <v>0</v>
      </c>
      <c r="Q160" s="414">
        <f t="shared" si="105"/>
        <v>3</v>
      </c>
      <c r="R160" s="414">
        <f t="shared" si="105"/>
        <v>3</v>
      </c>
      <c r="S160" s="414">
        <f t="shared" si="105"/>
        <v>4</v>
      </c>
      <c r="T160" s="414">
        <f t="shared" si="105"/>
        <v>0</v>
      </c>
      <c r="U160" s="414">
        <f t="shared" si="105"/>
        <v>3</v>
      </c>
      <c r="V160" s="414">
        <f t="shared" si="105"/>
        <v>1</v>
      </c>
      <c r="W160" s="414">
        <f t="shared" si="105"/>
        <v>5</v>
      </c>
      <c r="X160" s="414">
        <f t="shared" si="105"/>
        <v>4</v>
      </c>
      <c r="Y160" s="414">
        <f t="shared" si="105"/>
        <v>2</v>
      </c>
      <c r="Z160" s="414">
        <f t="shared" si="105"/>
        <v>4</v>
      </c>
      <c r="AA160" s="414">
        <f t="shared" si="105"/>
        <v>10</v>
      </c>
      <c r="AB160" s="414">
        <f t="shared" si="105"/>
        <v>25</v>
      </c>
      <c r="AC160" s="414">
        <f t="shared" si="105"/>
        <v>4</v>
      </c>
      <c r="AD160" s="414">
        <f t="shared" si="105"/>
        <v>8</v>
      </c>
      <c r="AE160" s="414">
        <f t="shared" si="105"/>
        <v>73</v>
      </c>
      <c r="AF160" s="414">
        <f t="shared" si="105"/>
        <v>41</v>
      </c>
      <c r="AG160" s="414">
        <f t="shared" si="105"/>
        <v>25</v>
      </c>
      <c r="AH160" s="414">
        <f t="shared" si="105"/>
        <v>17</v>
      </c>
      <c r="AI160" s="414">
        <f t="shared" si="105"/>
        <v>4</v>
      </c>
      <c r="AJ160" s="414">
        <f t="shared" si="105"/>
        <v>19</v>
      </c>
      <c r="AK160" s="414">
        <f t="shared" si="105"/>
        <v>4</v>
      </c>
      <c r="AL160" s="414">
        <f t="shared" si="105"/>
        <v>-4</v>
      </c>
      <c r="AM160" s="414">
        <f t="shared" si="105"/>
        <v>8</v>
      </c>
      <c r="AN160" s="414">
        <f t="shared" si="105"/>
        <v>19</v>
      </c>
      <c r="AO160" s="414">
        <f t="shared" si="105"/>
        <v>23</v>
      </c>
      <c r="AP160" s="414">
        <f t="shared" si="105"/>
        <v>9</v>
      </c>
      <c r="AQ160" s="414">
        <f t="shared" si="105"/>
        <v>1</v>
      </c>
      <c r="AR160" s="414">
        <f t="shared" si="105"/>
        <v>3</v>
      </c>
      <c r="AS160" s="414">
        <f t="shared" si="105"/>
        <v>7</v>
      </c>
      <c r="AT160" s="414">
        <f t="shared" si="105"/>
        <v>20</v>
      </c>
      <c r="AU160" s="414">
        <f t="shared" si="105"/>
        <v>-10</v>
      </c>
      <c r="AV160" s="414">
        <f t="shared" si="105"/>
        <v>8</v>
      </c>
      <c r="AW160" s="414">
        <f t="shared" si="105"/>
        <v>14</v>
      </c>
      <c r="AX160" s="414">
        <f t="shared" si="105"/>
        <v>-21</v>
      </c>
      <c r="AY160" s="414">
        <f t="shared" si="105"/>
        <v>0</v>
      </c>
      <c r="AZ160" s="414">
        <f t="shared" si="105"/>
        <v>-8</v>
      </c>
      <c r="BA160" s="414">
        <f t="shared" si="105"/>
        <v>-9</v>
      </c>
      <c r="BB160" s="414">
        <f t="shared" si="105"/>
        <v>-2</v>
      </c>
      <c r="BC160" s="414">
        <f t="shared" si="105"/>
        <v>2</v>
      </c>
      <c r="BD160" s="414">
        <f t="shared" si="105"/>
        <v>-1</v>
      </c>
      <c r="BE160" s="414">
        <f t="shared" si="105"/>
        <v>16</v>
      </c>
      <c r="BF160" s="414">
        <f t="shared" si="105"/>
        <v>0</v>
      </c>
      <c r="BG160" s="414">
        <f t="shared" si="105"/>
        <v>-17</v>
      </c>
      <c r="BH160" s="414">
        <f t="shared" si="105"/>
        <v>4</v>
      </c>
      <c r="BI160" s="414">
        <f t="shared" si="105"/>
        <v>-1</v>
      </c>
      <c r="BJ160" s="414">
        <f t="shared" si="105"/>
        <v>-3</v>
      </c>
      <c r="BK160" s="414">
        <f t="shared" si="105"/>
        <v>-7</v>
      </c>
      <c r="BL160" s="414">
        <f t="shared" si="105"/>
        <v>-7</v>
      </c>
      <c r="BM160" s="414">
        <f t="shared" si="105"/>
        <v>-10</v>
      </c>
      <c r="BN160" s="414">
        <f t="shared" si="105"/>
        <v>-5</v>
      </c>
      <c r="BO160" s="414">
        <f t="shared" si="105"/>
        <v>4</v>
      </c>
      <c r="BP160" s="414">
        <f t="shared" si="105"/>
        <v>-6</v>
      </c>
      <c r="BQ160" s="414">
        <f t="shared" si="105"/>
        <v>-3</v>
      </c>
      <c r="BR160" s="414">
        <f t="shared" si="105"/>
        <v>-6</v>
      </c>
      <c r="BS160" s="414">
        <f t="shared" si="105"/>
        <v>-6</v>
      </c>
      <c r="BT160" s="414">
        <f t="shared" si="105"/>
        <v>-23</v>
      </c>
      <c r="BU160" s="414">
        <f t="shared" si="105"/>
        <v>-24</v>
      </c>
      <c r="BV160" s="414">
        <f t="shared" si="105"/>
        <v>-2</v>
      </c>
      <c r="BW160" s="414">
        <f t="shared" si="105"/>
        <v>-30</v>
      </c>
      <c r="BX160" s="414">
        <f t="shared" si="105"/>
        <v>-4</v>
      </c>
      <c r="BY160" s="414">
        <f t="shared" si="105"/>
        <v>-10</v>
      </c>
      <c r="BZ160" s="414">
        <f t="shared" si="105"/>
        <v>-27</v>
      </c>
      <c r="CA160" s="414">
        <f t="shared" si="105"/>
        <v>-7</v>
      </c>
      <c r="CB160" s="414">
        <f t="shared" si="105"/>
        <v>-6</v>
      </c>
      <c r="CC160" s="414">
        <f t="shared" si="105"/>
        <v>-14</v>
      </c>
      <c r="CD160" s="414">
        <f t="shared" si="105"/>
        <v>-16</v>
      </c>
      <c r="CE160" s="414">
        <f t="shared" si="105"/>
        <v>0</v>
      </c>
      <c r="CF160" s="414">
        <f t="shared" si="105"/>
        <v>0</v>
      </c>
      <c r="CG160" s="414">
        <f t="shared" si="105"/>
        <v>-13</v>
      </c>
      <c r="CH160" s="414">
        <f t="shared" si="105"/>
        <v>-5</v>
      </c>
      <c r="CI160" s="414">
        <f t="shared" si="105"/>
        <v>-10</v>
      </c>
      <c r="CJ160" s="414">
        <f t="shared" si="105"/>
        <v>-1</v>
      </c>
      <c r="CK160" s="414">
        <f t="shared" si="105"/>
        <v>-11</v>
      </c>
      <c r="CL160" s="414">
        <f t="shared" si="105"/>
        <v>-3</v>
      </c>
      <c r="CM160" s="414">
        <f t="shared" si="105"/>
        <v>-5</v>
      </c>
      <c r="CN160" s="414">
        <f t="shared" si="105"/>
        <v>-7</v>
      </c>
      <c r="CO160" s="414">
        <f t="shared" si="105"/>
        <v>-1</v>
      </c>
      <c r="CP160" s="414">
        <f t="shared" si="105"/>
        <v>-2</v>
      </c>
      <c r="CQ160" s="414">
        <f t="shared" si="105"/>
        <v>0</v>
      </c>
      <c r="CR160" s="414">
        <f t="shared" si="105"/>
        <v>-4</v>
      </c>
      <c r="CS160" s="414">
        <f t="shared" si="105"/>
        <v>-2</v>
      </c>
      <c r="CT160" s="414">
        <f t="shared" si="105"/>
        <v>-10</v>
      </c>
      <c r="CU160" s="414">
        <f t="shared" si="105"/>
        <v>1</v>
      </c>
      <c r="CV160" s="414">
        <f t="shared" si="105"/>
        <v>3</v>
      </c>
      <c r="CW160" s="414">
        <f t="shared" si="105"/>
        <v>2</v>
      </c>
      <c r="CX160" s="414">
        <f t="shared" si="105"/>
        <v>2</v>
      </c>
      <c r="CY160" s="414">
        <f t="shared" si="105"/>
        <v>1</v>
      </c>
      <c r="CZ160" s="414">
        <f t="shared" si="105"/>
        <v>11</v>
      </c>
      <c r="DA160" s="414">
        <f t="shared" si="105"/>
        <v>-1</v>
      </c>
      <c r="DB160" s="414">
        <f t="shared" si="105"/>
        <v>-2</v>
      </c>
      <c r="DC160" s="414">
        <f t="shared" si="105"/>
        <v>-5</v>
      </c>
      <c r="DD160" s="414">
        <f t="shared" si="105"/>
        <v>10</v>
      </c>
      <c r="DE160" s="414">
        <f t="shared" si="105"/>
        <v>-1</v>
      </c>
      <c r="DF160" s="414">
        <f t="shared" si="105"/>
        <v>4</v>
      </c>
      <c r="DG160" s="414">
        <f t="shared" si="105"/>
        <v>2</v>
      </c>
      <c r="DH160" s="414">
        <f t="shared" si="105"/>
        <v>0</v>
      </c>
      <c r="DI160" s="414">
        <f t="shared" si="105"/>
        <v>0</v>
      </c>
      <c r="DJ160" s="414">
        <f t="shared" si="105"/>
        <v>-2</v>
      </c>
      <c r="DK160" s="414">
        <f t="shared" si="105"/>
        <v>8</v>
      </c>
      <c r="DL160" s="414">
        <f t="shared" si="105"/>
        <v>-2</v>
      </c>
      <c r="DM160" s="414">
        <f t="shared" si="105"/>
        <v>5</v>
      </c>
      <c r="DN160" s="414">
        <f t="shared" si="105"/>
        <v>3</v>
      </c>
      <c r="DO160" s="414">
        <f t="shared" si="105"/>
        <v>0</v>
      </c>
      <c r="DP160" s="414">
        <f t="shared" si="105"/>
        <v>2</v>
      </c>
      <c r="DQ160" s="414">
        <f t="shared" si="105"/>
        <v>3</v>
      </c>
      <c r="DR160" s="414">
        <f t="shared" si="105"/>
        <v>1</v>
      </c>
      <c r="DS160" s="414">
        <f t="shared" si="105"/>
        <v>0</v>
      </c>
      <c r="DT160" s="414">
        <f t="shared" si="105"/>
        <v>-2</v>
      </c>
      <c r="DU160" s="414">
        <f t="shared" si="105"/>
        <v>2</v>
      </c>
      <c r="DV160" s="414">
        <f t="shared" si="105"/>
        <v>1</v>
      </c>
      <c r="DW160" s="414">
        <f t="shared" si="105"/>
        <v>-1</v>
      </c>
      <c r="DX160" s="414">
        <f t="shared" si="105"/>
        <v>1</v>
      </c>
      <c r="DY160" s="414">
        <f t="shared" si="105"/>
        <v>3</v>
      </c>
      <c r="DZ160" s="414">
        <f t="shared" si="105"/>
        <v>-3</v>
      </c>
      <c r="EA160" s="414">
        <f t="shared" si="105"/>
        <v>-6</v>
      </c>
      <c r="EB160" s="414">
        <f t="shared" si="105"/>
        <v>0</v>
      </c>
      <c r="EC160" s="414">
        <f t="shared" si="105"/>
        <v>0</v>
      </c>
      <c r="ED160" s="414">
        <f t="shared" si="105"/>
        <v>4</v>
      </c>
      <c r="EE160" s="414">
        <f t="shared" si="105"/>
        <v>3</v>
      </c>
      <c r="EF160" s="414">
        <f t="shared" si="105"/>
        <v>0</v>
      </c>
      <c r="EG160" s="414">
        <f t="shared" si="105"/>
        <v>-6</v>
      </c>
      <c r="EH160" s="414">
        <f t="shared" si="105"/>
        <v>1</v>
      </c>
      <c r="EI160" s="414">
        <f t="shared" si="105"/>
        <v>3</v>
      </c>
      <c r="EJ160" s="414">
        <f t="shared" si="105"/>
        <v>2</v>
      </c>
      <c r="EK160" s="414">
        <f t="shared" si="105"/>
        <v>-6</v>
      </c>
      <c r="EL160" s="414">
        <f t="shared" si="105"/>
        <v>-1</v>
      </c>
      <c r="EM160" s="414">
        <f t="shared" si="105"/>
        <v>-8</v>
      </c>
      <c r="EN160" s="414">
        <f t="shared" si="105"/>
        <v>5</v>
      </c>
      <c r="EO160" s="414">
        <f t="shared" si="105"/>
        <v>3</v>
      </c>
      <c r="EP160" s="414">
        <f t="shared" si="105"/>
        <v>10</v>
      </c>
      <c r="EQ160" s="414">
        <f t="shared" si="105"/>
        <v>0</v>
      </c>
      <c r="ER160" s="414">
        <f t="shared" si="105"/>
        <v>-7</v>
      </c>
      <c r="ES160" s="414">
        <f t="shared" si="105"/>
        <v>6</v>
      </c>
      <c r="ET160" s="414">
        <f t="shared" si="105"/>
        <v>2</v>
      </c>
      <c r="EU160" s="414">
        <f t="shared" si="105"/>
        <v>16</v>
      </c>
      <c r="EV160" s="414">
        <f t="shared" si="105"/>
        <v>9</v>
      </c>
      <c r="EW160" s="414">
        <f t="shared" si="105"/>
        <v>9</v>
      </c>
      <c r="EX160" s="414">
        <f t="shared" si="105"/>
        <v>9</v>
      </c>
      <c r="EY160" s="414">
        <f t="shared" si="105"/>
        <v>-1</v>
      </c>
      <c r="EZ160" s="414">
        <f t="shared" si="105"/>
        <v>4</v>
      </c>
      <c r="FA160" s="414">
        <f t="shared" si="105"/>
        <v>6</v>
      </c>
      <c r="FB160" s="414">
        <f t="shared" si="105"/>
        <v>3</v>
      </c>
      <c r="FC160" s="414">
        <f t="shared" si="105"/>
        <v>24</v>
      </c>
      <c r="FD160" s="414">
        <f t="shared" si="105"/>
        <v>3</v>
      </c>
      <c r="FE160" s="414">
        <f t="shared" si="105"/>
        <v>12</v>
      </c>
      <c r="FF160" s="414">
        <f t="shared" si="105"/>
        <v>33</v>
      </c>
      <c r="FG160" s="414">
        <f t="shared" si="105"/>
        <v>2</v>
      </c>
      <c r="FH160" s="414">
        <f t="shared" si="105"/>
        <v>10</v>
      </c>
      <c r="FI160" s="414">
        <f t="shared" si="105"/>
        <v>11</v>
      </c>
      <c r="FJ160" s="414">
        <f t="shared" si="105"/>
        <v>5</v>
      </c>
      <c r="FK160" s="414">
        <f t="shared" si="105"/>
        <v>10</v>
      </c>
      <c r="FL160" s="414">
        <f t="shared" si="105"/>
        <v>28</v>
      </c>
      <c r="FM160" s="414">
        <f t="shared" si="105"/>
        <v>13</v>
      </c>
      <c r="FN160" s="414">
        <f t="shared" si="105"/>
        <v>15</v>
      </c>
      <c r="FO160" s="414">
        <f t="shared" si="105"/>
        <v>14</v>
      </c>
      <c r="FP160" s="414">
        <f t="shared" si="105"/>
        <v>22</v>
      </c>
      <c r="FQ160" s="414">
        <f t="shared" si="105"/>
        <v>5</v>
      </c>
      <c r="FR160" s="414">
        <f t="shared" si="105"/>
        <v>4</v>
      </c>
      <c r="FS160" s="414">
        <f t="shared" si="105"/>
        <v>25</v>
      </c>
      <c r="FT160" s="414">
        <f t="shared" si="105"/>
        <v>19</v>
      </c>
      <c r="FU160" s="414">
        <f t="shared" si="105"/>
        <v>19</v>
      </c>
      <c r="FV160" s="414">
        <f t="shared" si="105"/>
        <v>1</v>
      </c>
      <c r="FW160" s="414">
        <f t="shared" si="105"/>
        <v>28</v>
      </c>
      <c r="FX160" s="414">
        <f t="shared" si="105"/>
        <v>21</v>
      </c>
      <c r="FY160" s="414">
        <f t="shared" si="105"/>
        <v>19</v>
      </c>
      <c r="FZ160" s="414">
        <f t="shared" si="105"/>
        <v>20</v>
      </c>
      <c r="GA160" s="414">
        <f t="shared" si="105"/>
        <v>32</v>
      </c>
      <c r="GB160" s="414">
        <f t="shared" si="105"/>
        <v>9</v>
      </c>
      <c r="GC160" s="414">
        <f t="shared" si="105"/>
        <v>26</v>
      </c>
      <c r="GD160" s="414">
        <f t="shared" si="105"/>
        <v>5</v>
      </c>
      <c r="GE160" s="414">
        <f t="shared" si="105"/>
        <v>-49</v>
      </c>
      <c r="GF160" s="414">
        <f t="shared" si="105"/>
        <v>4</v>
      </c>
      <c r="GG160" s="414">
        <f t="shared" si="105"/>
        <v>-27</v>
      </c>
      <c r="GH160" s="414">
        <f t="shared" si="105"/>
        <v>-11</v>
      </c>
      <c r="GI160" s="414">
        <f t="shared" si="105"/>
        <v>2</v>
      </c>
      <c r="GJ160" s="414">
        <f t="shared" si="105"/>
        <v>-4</v>
      </c>
      <c r="GK160" s="414">
        <f t="shared" si="105"/>
        <v>-5</v>
      </c>
      <c r="GL160" s="414">
        <f t="shared" si="105"/>
        <v>40</v>
      </c>
      <c r="GM160" s="414">
        <f t="shared" si="105"/>
        <v>14</v>
      </c>
      <c r="GN160" s="414">
        <f t="shared" si="105"/>
        <v>20</v>
      </c>
      <c r="GO160" s="414">
        <f t="shared" si="105"/>
        <v>-11</v>
      </c>
      <c r="GP160" s="414">
        <f t="shared" si="105"/>
        <v>26</v>
      </c>
      <c r="GQ160" s="414">
        <f t="shared" si="105"/>
        <v>8</v>
      </c>
      <c r="GR160" s="414">
        <f t="shared" si="105"/>
        <v>9</v>
      </c>
      <c r="GS160" s="414">
        <f t="shared" si="105"/>
        <v>25</v>
      </c>
      <c r="GT160" s="414">
        <f t="shared" si="105"/>
        <v>21</v>
      </c>
      <c r="GU160" s="414">
        <f t="shared" si="105"/>
        <v>21</v>
      </c>
      <c r="GV160" s="414">
        <f t="shared" si="105"/>
        <v>1</v>
      </c>
      <c r="GW160" s="414">
        <f t="shared" si="105"/>
        <v>24</v>
      </c>
      <c r="GX160" s="414">
        <f t="shared" si="105"/>
        <v>36</v>
      </c>
      <c r="GY160" s="414">
        <f t="shared" si="105"/>
        <v>135</v>
      </c>
      <c r="GZ160" s="414">
        <f t="shared" si="105"/>
        <v>155</v>
      </c>
      <c r="HA160" s="414">
        <f t="shared" si="105"/>
        <v>62</v>
      </c>
      <c r="HB160" s="414">
        <f t="shared" si="105"/>
        <v>144</v>
      </c>
      <c r="HC160" s="414">
        <f t="shared" si="105"/>
        <v>115</v>
      </c>
      <c r="HD160" s="414">
        <f t="shared" si="105"/>
        <v>55</v>
      </c>
      <c r="HE160" s="414">
        <f t="shared" si="105"/>
        <v>139</v>
      </c>
      <c r="HF160" s="414">
        <f t="shared" si="105"/>
        <v>196</v>
      </c>
      <c r="HG160" s="414">
        <f t="shared" si="105"/>
        <v>102</v>
      </c>
      <c r="HH160" s="414">
        <f t="shared" si="105"/>
        <v>213</v>
      </c>
      <c r="HI160" s="414">
        <f t="shared" si="105"/>
        <v>101</v>
      </c>
      <c r="HJ160" s="414">
        <f t="shared" si="105"/>
        <v>101</v>
      </c>
      <c r="HK160" s="414">
        <f t="shared" si="105"/>
        <v>138</v>
      </c>
      <c r="HL160" s="414">
        <f t="shared" si="105"/>
        <v>258</v>
      </c>
      <c r="HM160" s="414">
        <f t="shared" si="105"/>
        <v>295</v>
      </c>
      <c r="HN160" s="414">
        <f t="shared" si="105"/>
        <v>511</v>
      </c>
      <c r="HO160" s="414">
        <f t="shared" si="105"/>
        <v>119</v>
      </c>
      <c r="HP160" s="414">
        <f t="shared" si="105"/>
        <v>250</v>
      </c>
      <c r="HQ160" s="414">
        <f t="shared" si="105"/>
        <v>291</v>
      </c>
      <c r="HR160" s="414">
        <f t="shared" si="105"/>
        <v>350</v>
      </c>
      <c r="HS160" s="412"/>
      <c r="HT160" s="412"/>
      <c r="HU160" s="412"/>
      <c r="HV160" s="412"/>
      <c r="HW160" s="412"/>
      <c r="HX160" s="412"/>
      <c r="HY160" s="412"/>
      <c r="HZ160" s="412"/>
      <c r="IA160" s="412"/>
      <c r="IB160" s="412"/>
      <c r="IC160" s="412"/>
    </row>
    <row r="161">
      <c r="A161" s="513" t="s">
        <v>90</v>
      </c>
      <c r="B161" s="415">
        <f t="shared" si="97"/>
        <v>0</v>
      </c>
      <c r="C161" s="414">
        <f t="shared" ref="C161:HR161" si="106">C141-B141</f>
        <v>0</v>
      </c>
      <c r="D161" s="414">
        <f t="shared" si="106"/>
        <v>0</v>
      </c>
      <c r="E161" s="414">
        <f t="shared" si="106"/>
        <v>0</v>
      </c>
      <c r="F161" s="414">
        <f t="shared" si="106"/>
        <v>0</v>
      </c>
      <c r="G161" s="414">
        <f t="shared" si="106"/>
        <v>0</v>
      </c>
      <c r="H161" s="414">
        <f t="shared" si="106"/>
        <v>1</v>
      </c>
      <c r="I161" s="414">
        <f t="shared" si="106"/>
        <v>1</v>
      </c>
      <c r="J161" s="414">
        <f t="shared" si="106"/>
        <v>4</v>
      </c>
      <c r="K161" s="414">
        <f t="shared" si="106"/>
        <v>1</v>
      </c>
      <c r="L161" s="414">
        <f t="shared" si="106"/>
        <v>7</v>
      </c>
      <c r="M161" s="414">
        <f t="shared" si="106"/>
        <v>2</v>
      </c>
      <c r="N161" s="414">
        <f t="shared" si="106"/>
        <v>1</v>
      </c>
      <c r="O161" s="414">
        <f t="shared" si="106"/>
        <v>4</v>
      </c>
      <c r="P161" s="414">
        <f t="shared" si="106"/>
        <v>0</v>
      </c>
      <c r="Q161" s="414">
        <f t="shared" si="106"/>
        <v>3</v>
      </c>
      <c r="R161" s="414">
        <f t="shared" si="106"/>
        <v>3</v>
      </c>
      <c r="S161" s="414">
        <f t="shared" si="106"/>
        <v>3</v>
      </c>
      <c r="T161" s="414">
        <f t="shared" si="106"/>
        <v>8</v>
      </c>
      <c r="U161" s="414">
        <f t="shared" si="106"/>
        <v>9</v>
      </c>
      <c r="V161" s="414">
        <f t="shared" si="106"/>
        <v>5</v>
      </c>
      <c r="W161" s="414">
        <f t="shared" si="106"/>
        <v>6</v>
      </c>
      <c r="X161" s="414">
        <f t="shared" si="106"/>
        <v>14</v>
      </c>
      <c r="Y161" s="414">
        <f t="shared" si="106"/>
        <v>4</v>
      </c>
      <c r="Z161" s="414">
        <f t="shared" si="106"/>
        <v>0</v>
      </c>
      <c r="AA161" s="414">
        <f t="shared" si="106"/>
        <v>13</v>
      </c>
      <c r="AB161" s="414">
        <f t="shared" si="106"/>
        <v>7</v>
      </c>
      <c r="AC161" s="414">
        <f t="shared" si="106"/>
        <v>18</v>
      </c>
      <c r="AD161" s="414">
        <f t="shared" si="106"/>
        <v>-8</v>
      </c>
      <c r="AE161" s="414">
        <f t="shared" si="106"/>
        <v>18</v>
      </c>
      <c r="AF161" s="414">
        <f t="shared" si="106"/>
        <v>6</v>
      </c>
      <c r="AG161" s="414">
        <f t="shared" si="106"/>
        <v>6</v>
      </c>
      <c r="AH161" s="414">
        <f t="shared" si="106"/>
        <v>6</v>
      </c>
      <c r="AI161" s="414">
        <f t="shared" si="106"/>
        <v>-5</v>
      </c>
      <c r="AJ161" s="414">
        <f t="shared" si="106"/>
        <v>3</v>
      </c>
      <c r="AK161" s="414">
        <f t="shared" si="106"/>
        <v>3</v>
      </c>
      <c r="AL161" s="414">
        <f t="shared" si="106"/>
        <v>1</v>
      </c>
      <c r="AM161" s="414">
        <f t="shared" si="106"/>
        <v>8</v>
      </c>
      <c r="AN161" s="414">
        <f t="shared" si="106"/>
        <v>-8</v>
      </c>
      <c r="AO161" s="414">
        <f t="shared" si="106"/>
        <v>4</v>
      </c>
      <c r="AP161" s="414">
        <f t="shared" si="106"/>
        <v>4</v>
      </c>
      <c r="AQ161" s="414">
        <f t="shared" si="106"/>
        <v>1</v>
      </c>
      <c r="AR161" s="414">
        <f t="shared" si="106"/>
        <v>21</v>
      </c>
      <c r="AS161" s="414">
        <f t="shared" si="106"/>
        <v>3</v>
      </c>
      <c r="AT161" s="414">
        <f t="shared" si="106"/>
        <v>6</v>
      </c>
      <c r="AU161" s="414">
        <f t="shared" si="106"/>
        <v>2</v>
      </c>
      <c r="AV161" s="414">
        <f t="shared" si="106"/>
        <v>10</v>
      </c>
      <c r="AW161" s="414">
        <f t="shared" si="106"/>
        <v>-7</v>
      </c>
      <c r="AX161" s="414">
        <f t="shared" si="106"/>
        <v>8</v>
      </c>
      <c r="AY161" s="414">
        <f t="shared" si="106"/>
        <v>3</v>
      </c>
      <c r="AZ161" s="414">
        <f t="shared" si="106"/>
        <v>-3</v>
      </c>
      <c r="BA161" s="414">
        <f t="shared" si="106"/>
        <v>-3</v>
      </c>
      <c r="BB161" s="414">
        <f t="shared" si="106"/>
        <v>1</v>
      </c>
      <c r="BC161" s="414">
        <f t="shared" si="106"/>
        <v>-2</v>
      </c>
      <c r="BD161" s="414">
        <f t="shared" si="106"/>
        <v>0</v>
      </c>
      <c r="BE161" s="414">
        <f t="shared" si="106"/>
        <v>-11</v>
      </c>
      <c r="BF161" s="414">
        <f t="shared" si="106"/>
        <v>-2</v>
      </c>
      <c r="BG161" s="414">
        <f t="shared" si="106"/>
        <v>-11</v>
      </c>
      <c r="BH161" s="414">
        <f t="shared" si="106"/>
        <v>-9</v>
      </c>
      <c r="BI161" s="414">
        <f t="shared" si="106"/>
        <v>-1</v>
      </c>
      <c r="BJ161" s="414">
        <f t="shared" si="106"/>
        <v>6</v>
      </c>
      <c r="BK161" s="414">
        <f t="shared" si="106"/>
        <v>-14</v>
      </c>
      <c r="BL161" s="414">
        <f t="shared" si="106"/>
        <v>-6</v>
      </c>
      <c r="BM161" s="414">
        <f t="shared" si="106"/>
        <v>2</v>
      </c>
      <c r="BN161" s="414">
        <f t="shared" si="106"/>
        <v>-12</v>
      </c>
      <c r="BO161" s="414">
        <f t="shared" si="106"/>
        <v>-9</v>
      </c>
      <c r="BP161" s="414">
        <f t="shared" si="106"/>
        <v>0</v>
      </c>
      <c r="BQ161" s="414">
        <f t="shared" si="106"/>
        <v>-4</v>
      </c>
      <c r="BR161" s="414">
        <f t="shared" si="106"/>
        <v>-5</v>
      </c>
      <c r="BS161" s="414">
        <f t="shared" si="106"/>
        <v>-1</v>
      </c>
      <c r="BT161" s="414">
        <f t="shared" si="106"/>
        <v>-3</v>
      </c>
      <c r="BU161" s="414">
        <f t="shared" si="106"/>
        <v>0</v>
      </c>
      <c r="BV161" s="414">
        <f t="shared" si="106"/>
        <v>-3</v>
      </c>
      <c r="BW161" s="414">
        <f t="shared" si="106"/>
        <v>-1</v>
      </c>
      <c r="BX161" s="414">
        <f t="shared" si="106"/>
        <v>-1</v>
      </c>
      <c r="BY161" s="414">
        <f t="shared" si="106"/>
        <v>1</v>
      </c>
      <c r="BZ161" s="414">
        <f t="shared" si="106"/>
        <v>-4</v>
      </c>
      <c r="CA161" s="414">
        <f t="shared" si="106"/>
        <v>-4</v>
      </c>
      <c r="CB161" s="414">
        <f t="shared" si="106"/>
        <v>2</v>
      </c>
      <c r="CC161" s="414">
        <f t="shared" si="106"/>
        <v>-4</v>
      </c>
      <c r="CD161" s="414">
        <f t="shared" si="106"/>
        <v>0</v>
      </c>
      <c r="CE161" s="414">
        <f t="shared" si="106"/>
        <v>13</v>
      </c>
      <c r="CF161" s="414">
        <f t="shared" si="106"/>
        <v>0</v>
      </c>
      <c r="CG161" s="414">
        <f t="shared" si="106"/>
        <v>0</v>
      </c>
      <c r="CH161" s="414">
        <f t="shared" si="106"/>
        <v>19</v>
      </c>
      <c r="CI161" s="414">
        <f t="shared" si="106"/>
        <v>14</v>
      </c>
      <c r="CJ161" s="414">
        <f t="shared" si="106"/>
        <v>-2</v>
      </c>
      <c r="CK161" s="414">
        <f t="shared" si="106"/>
        <v>-2</v>
      </c>
      <c r="CL161" s="414">
        <f t="shared" si="106"/>
        <v>3</v>
      </c>
      <c r="CM161" s="414">
        <f t="shared" si="106"/>
        <v>-7</v>
      </c>
      <c r="CN161" s="414">
        <f t="shared" si="106"/>
        <v>-11</v>
      </c>
      <c r="CO161" s="414">
        <f t="shared" si="106"/>
        <v>-21</v>
      </c>
      <c r="CP161" s="414">
        <f t="shared" si="106"/>
        <v>-13</v>
      </c>
      <c r="CQ161" s="414">
        <f t="shared" si="106"/>
        <v>-11</v>
      </c>
      <c r="CR161" s="414">
        <f t="shared" si="106"/>
        <v>-2</v>
      </c>
      <c r="CS161" s="414">
        <f t="shared" si="106"/>
        <v>3</v>
      </c>
      <c r="CT161" s="414">
        <f t="shared" si="106"/>
        <v>-6</v>
      </c>
      <c r="CU161" s="414">
        <f t="shared" si="106"/>
        <v>-4</v>
      </c>
      <c r="CV161" s="414">
        <f t="shared" si="106"/>
        <v>-10</v>
      </c>
      <c r="CW161" s="414">
        <f t="shared" si="106"/>
        <v>-3</v>
      </c>
      <c r="CX161" s="414">
        <f t="shared" si="106"/>
        <v>1</v>
      </c>
      <c r="CY161" s="414">
        <f t="shared" si="106"/>
        <v>2</v>
      </c>
      <c r="CZ161" s="414">
        <f t="shared" si="106"/>
        <v>13</v>
      </c>
      <c r="DA161" s="414">
        <f t="shared" si="106"/>
        <v>-7</v>
      </c>
      <c r="DB161" s="414">
        <f t="shared" si="106"/>
        <v>9</v>
      </c>
      <c r="DC161" s="414">
        <f t="shared" si="106"/>
        <v>8</v>
      </c>
      <c r="DD161" s="414">
        <f t="shared" si="106"/>
        <v>4</v>
      </c>
      <c r="DE161" s="414">
        <f t="shared" si="106"/>
        <v>8</v>
      </c>
      <c r="DF161" s="414">
        <f t="shared" si="106"/>
        <v>3</v>
      </c>
      <c r="DG161" s="414">
        <f t="shared" si="106"/>
        <v>10</v>
      </c>
      <c r="DH161" s="414">
        <f t="shared" si="106"/>
        <v>-1</v>
      </c>
      <c r="DI161" s="414">
        <f t="shared" si="106"/>
        <v>2</v>
      </c>
      <c r="DJ161" s="414">
        <f t="shared" si="106"/>
        <v>4</v>
      </c>
      <c r="DK161" s="414">
        <f t="shared" si="106"/>
        <v>5</v>
      </c>
      <c r="DL161" s="414">
        <f t="shared" si="106"/>
        <v>-1</v>
      </c>
      <c r="DM161" s="414">
        <f t="shared" si="106"/>
        <v>6</v>
      </c>
      <c r="DN161" s="414">
        <f t="shared" si="106"/>
        <v>5</v>
      </c>
      <c r="DO161" s="414">
        <f t="shared" si="106"/>
        <v>0</v>
      </c>
      <c r="DP161" s="414">
        <f t="shared" si="106"/>
        <v>-3</v>
      </c>
      <c r="DQ161" s="414">
        <f t="shared" si="106"/>
        <v>3</v>
      </c>
      <c r="DR161" s="414">
        <f t="shared" si="106"/>
        <v>-4</v>
      </c>
      <c r="DS161" s="414">
        <f t="shared" si="106"/>
        <v>1</v>
      </c>
      <c r="DT161" s="414">
        <f t="shared" si="106"/>
        <v>6</v>
      </c>
      <c r="DU161" s="414">
        <f t="shared" si="106"/>
        <v>11</v>
      </c>
      <c r="DV161" s="414">
        <f t="shared" si="106"/>
        <v>24</v>
      </c>
      <c r="DW161" s="414">
        <f t="shared" si="106"/>
        <v>5</v>
      </c>
      <c r="DX161" s="414">
        <f t="shared" si="106"/>
        <v>5</v>
      </c>
      <c r="DY161" s="414">
        <f t="shared" si="106"/>
        <v>-5</v>
      </c>
      <c r="DZ161" s="414">
        <f t="shared" si="106"/>
        <v>0</v>
      </c>
      <c r="EA161" s="414">
        <f t="shared" si="106"/>
        <v>10</v>
      </c>
      <c r="EB161" s="414">
        <f t="shared" si="106"/>
        <v>30</v>
      </c>
      <c r="EC161" s="414">
        <f t="shared" si="106"/>
        <v>-2</v>
      </c>
      <c r="ED161" s="414">
        <f t="shared" si="106"/>
        <v>8</v>
      </c>
      <c r="EE161" s="414">
        <f t="shared" si="106"/>
        <v>10</v>
      </c>
      <c r="EF161" s="414">
        <f t="shared" si="106"/>
        <v>-1</v>
      </c>
      <c r="EG161" s="414">
        <f t="shared" si="106"/>
        <v>8</v>
      </c>
      <c r="EH161" s="414">
        <f t="shared" si="106"/>
        <v>8</v>
      </c>
      <c r="EI161" s="414">
        <f t="shared" si="106"/>
        <v>3</v>
      </c>
      <c r="EJ161" s="414">
        <f t="shared" si="106"/>
        <v>-5</v>
      </c>
      <c r="EK161" s="414">
        <f t="shared" si="106"/>
        <v>-3</v>
      </c>
      <c r="EL161" s="414">
        <f t="shared" si="106"/>
        <v>-1</v>
      </c>
      <c r="EM161" s="414">
        <f t="shared" si="106"/>
        <v>-13</v>
      </c>
      <c r="EN161" s="414">
        <f t="shared" si="106"/>
        <v>0</v>
      </c>
      <c r="EO161" s="414">
        <f t="shared" si="106"/>
        <v>1</v>
      </c>
      <c r="EP161" s="414">
        <f t="shared" si="106"/>
        <v>6</v>
      </c>
      <c r="EQ161" s="414">
        <f t="shared" si="106"/>
        <v>-11</v>
      </c>
      <c r="ER161" s="414">
        <f t="shared" si="106"/>
        <v>-4</v>
      </c>
      <c r="ES161" s="414">
        <f t="shared" si="106"/>
        <v>13</v>
      </c>
      <c r="ET161" s="414">
        <f t="shared" si="106"/>
        <v>2</v>
      </c>
      <c r="EU161" s="414">
        <f t="shared" si="106"/>
        <v>3</v>
      </c>
      <c r="EV161" s="414">
        <f t="shared" si="106"/>
        <v>16</v>
      </c>
      <c r="EW161" s="414">
        <f t="shared" si="106"/>
        <v>6</v>
      </c>
      <c r="EX161" s="414">
        <f t="shared" si="106"/>
        <v>6</v>
      </c>
      <c r="EY161" s="414">
        <f t="shared" si="106"/>
        <v>7</v>
      </c>
      <c r="EZ161" s="414">
        <f t="shared" si="106"/>
        <v>23</v>
      </c>
      <c r="FA161" s="414">
        <f t="shared" si="106"/>
        <v>6</v>
      </c>
      <c r="FB161" s="414">
        <f t="shared" si="106"/>
        <v>9</v>
      </c>
      <c r="FC161" s="414">
        <f t="shared" si="106"/>
        <v>22</v>
      </c>
      <c r="FD161" s="414">
        <f t="shared" si="106"/>
        <v>-25</v>
      </c>
      <c r="FE161" s="414">
        <f t="shared" si="106"/>
        <v>12</v>
      </c>
      <c r="FF161" s="414">
        <f t="shared" si="106"/>
        <v>4</v>
      </c>
      <c r="FG161" s="414">
        <f t="shared" si="106"/>
        <v>35</v>
      </c>
      <c r="FH161" s="414">
        <f t="shared" si="106"/>
        <v>37</v>
      </c>
      <c r="FI161" s="414">
        <f t="shared" si="106"/>
        <v>-16</v>
      </c>
      <c r="FJ161" s="414">
        <f t="shared" si="106"/>
        <v>8</v>
      </c>
      <c r="FK161" s="414">
        <f t="shared" si="106"/>
        <v>-15</v>
      </c>
      <c r="FL161" s="414">
        <f t="shared" si="106"/>
        <v>6</v>
      </c>
      <c r="FM161" s="414">
        <f t="shared" si="106"/>
        <v>0</v>
      </c>
      <c r="FN161" s="414">
        <f t="shared" si="106"/>
        <v>28</v>
      </c>
      <c r="FO161" s="414">
        <f t="shared" si="106"/>
        <v>7</v>
      </c>
      <c r="FP161" s="414">
        <f t="shared" si="106"/>
        <v>-8</v>
      </c>
      <c r="FQ161" s="414">
        <f t="shared" si="106"/>
        <v>10</v>
      </c>
      <c r="FR161" s="414">
        <f t="shared" si="106"/>
        <v>6</v>
      </c>
      <c r="FS161" s="414">
        <f t="shared" si="106"/>
        <v>-1</v>
      </c>
      <c r="FT161" s="414">
        <f t="shared" si="106"/>
        <v>3</v>
      </c>
      <c r="FU161" s="414">
        <f t="shared" si="106"/>
        <v>19</v>
      </c>
      <c r="FV161" s="414">
        <f t="shared" si="106"/>
        <v>-15</v>
      </c>
      <c r="FW161" s="414">
        <f t="shared" si="106"/>
        <v>-9</v>
      </c>
      <c r="FX161" s="414">
        <f t="shared" si="106"/>
        <v>-4</v>
      </c>
      <c r="FY161" s="414">
        <f t="shared" si="106"/>
        <v>52</v>
      </c>
      <c r="FZ161" s="414">
        <f t="shared" si="106"/>
        <v>10</v>
      </c>
      <c r="GA161" s="414">
        <f t="shared" si="106"/>
        <v>-2</v>
      </c>
      <c r="GB161" s="414">
        <f t="shared" si="106"/>
        <v>-10</v>
      </c>
      <c r="GC161" s="414">
        <f t="shared" si="106"/>
        <v>30</v>
      </c>
      <c r="GD161" s="414">
        <f t="shared" si="106"/>
        <v>-5</v>
      </c>
      <c r="GE161" s="414">
        <f t="shared" si="106"/>
        <v>-124</v>
      </c>
      <c r="GF161" s="414">
        <f t="shared" si="106"/>
        <v>-19</v>
      </c>
      <c r="GG161" s="414">
        <f t="shared" si="106"/>
        <v>-3</v>
      </c>
      <c r="GH161" s="414">
        <f t="shared" si="106"/>
        <v>-12</v>
      </c>
      <c r="GI161" s="414">
        <f t="shared" si="106"/>
        <v>-8</v>
      </c>
      <c r="GJ161" s="414">
        <f t="shared" si="106"/>
        <v>-19</v>
      </c>
      <c r="GK161" s="414">
        <f t="shared" si="106"/>
        <v>9</v>
      </c>
      <c r="GL161" s="414">
        <f t="shared" si="106"/>
        <v>-10</v>
      </c>
      <c r="GM161" s="414">
        <f t="shared" si="106"/>
        <v>12</v>
      </c>
      <c r="GN161" s="414">
        <f t="shared" si="106"/>
        <v>-23</v>
      </c>
      <c r="GO161" s="414">
        <f t="shared" si="106"/>
        <v>-10</v>
      </c>
      <c r="GP161" s="414">
        <f t="shared" si="106"/>
        <v>24</v>
      </c>
      <c r="GQ161" s="414">
        <f t="shared" si="106"/>
        <v>-25</v>
      </c>
      <c r="GR161" s="414">
        <f t="shared" si="106"/>
        <v>16</v>
      </c>
      <c r="GS161" s="414">
        <f t="shared" si="106"/>
        <v>105</v>
      </c>
      <c r="GT161" s="414">
        <f t="shared" si="106"/>
        <v>24</v>
      </c>
      <c r="GU161" s="414">
        <f t="shared" si="106"/>
        <v>44</v>
      </c>
      <c r="GV161" s="414">
        <f t="shared" si="106"/>
        <v>8</v>
      </c>
      <c r="GW161" s="414">
        <f t="shared" si="106"/>
        <v>-7</v>
      </c>
      <c r="GX161" s="414">
        <f t="shared" si="106"/>
        <v>46</v>
      </c>
      <c r="GY161" s="414">
        <f t="shared" si="106"/>
        <v>31</v>
      </c>
      <c r="GZ161" s="414">
        <f t="shared" si="106"/>
        <v>32</v>
      </c>
      <c r="HA161" s="414">
        <f t="shared" si="106"/>
        <v>38</v>
      </c>
      <c r="HB161" s="414">
        <f t="shared" si="106"/>
        <v>81</v>
      </c>
      <c r="HC161" s="414">
        <f t="shared" si="106"/>
        <v>-43</v>
      </c>
      <c r="HD161" s="414">
        <f t="shared" si="106"/>
        <v>48</v>
      </c>
      <c r="HE161" s="414">
        <f t="shared" si="106"/>
        <v>51</v>
      </c>
      <c r="HF161" s="414">
        <f t="shared" si="106"/>
        <v>38</v>
      </c>
      <c r="HG161" s="414">
        <f t="shared" si="106"/>
        <v>55</v>
      </c>
      <c r="HH161" s="414">
        <f t="shared" si="106"/>
        <v>56</v>
      </c>
      <c r="HI161" s="414">
        <f t="shared" si="106"/>
        <v>146</v>
      </c>
      <c r="HJ161" s="414">
        <f t="shared" si="106"/>
        <v>87</v>
      </c>
      <c r="HK161" s="414">
        <f t="shared" si="106"/>
        <v>21</v>
      </c>
      <c r="HL161" s="414">
        <f t="shared" si="106"/>
        <v>153</v>
      </c>
      <c r="HM161" s="414">
        <f t="shared" si="106"/>
        <v>114</v>
      </c>
      <c r="HN161" s="414">
        <f t="shared" si="106"/>
        <v>222</v>
      </c>
      <c r="HO161" s="414">
        <f t="shared" si="106"/>
        <v>241</v>
      </c>
      <c r="HP161" s="414">
        <f t="shared" si="106"/>
        <v>287</v>
      </c>
      <c r="HQ161" s="414">
        <f t="shared" si="106"/>
        <v>78</v>
      </c>
      <c r="HR161" s="414">
        <f t="shared" si="106"/>
        <v>252</v>
      </c>
      <c r="HS161" s="412"/>
      <c r="HT161" s="412"/>
      <c r="HU161" s="412"/>
      <c r="HV161" s="412"/>
      <c r="HW161" s="412"/>
      <c r="HX161" s="412"/>
      <c r="HY161" s="412"/>
      <c r="HZ161" s="412"/>
      <c r="IA161" s="412"/>
      <c r="IB161" s="412"/>
      <c r="IC161" s="412"/>
    </row>
    <row r="162">
      <c r="A162" s="513" t="s">
        <v>91</v>
      </c>
      <c r="B162" s="415">
        <f t="shared" si="97"/>
        <v>0</v>
      </c>
      <c r="C162" s="414">
        <f t="shared" ref="C162:HR162" si="107">C142-B142</f>
        <v>0</v>
      </c>
      <c r="D162" s="414">
        <f t="shared" si="107"/>
        <v>0</v>
      </c>
      <c r="E162" s="414">
        <f t="shared" si="107"/>
        <v>0</v>
      </c>
      <c r="F162" s="414">
        <f t="shared" si="107"/>
        <v>0</v>
      </c>
      <c r="G162" s="414">
        <f t="shared" si="107"/>
        <v>0</v>
      </c>
      <c r="H162" s="414">
        <f t="shared" si="107"/>
        <v>0</v>
      </c>
      <c r="I162" s="414">
        <f t="shared" si="107"/>
        <v>1</v>
      </c>
      <c r="J162" s="414">
        <f t="shared" si="107"/>
        <v>1</v>
      </c>
      <c r="K162" s="414">
        <f t="shared" si="107"/>
        <v>0</v>
      </c>
      <c r="L162" s="414">
        <f t="shared" si="107"/>
        <v>2</v>
      </c>
      <c r="M162" s="414">
        <f t="shared" si="107"/>
        <v>0</v>
      </c>
      <c r="N162" s="414">
        <f t="shared" si="107"/>
        <v>2</v>
      </c>
      <c r="O162" s="414">
        <f t="shared" si="107"/>
        <v>2</v>
      </c>
      <c r="P162" s="414">
        <f t="shared" si="107"/>
        <v>1</v>
      </c>
      <c r="Q162" s="414">
        <f t="shared" si="107"/>
        <v>1</v>
      </c>
      <c r="R162" s="414">
        <f t="shared" si="107"/>
        <v>0</v>
      </c>
      <c r="S162" s="414">
        <f t="shared" si="107"/>
        <v>0</v>
      </c>
      <c r="T162" s="414">
        <f t="shared" si="107"/>
        <v>1</v>
      </c>
      <c r="U162" s="414">
        <f t="shared" si="107"/>
        <v>5</v>
      </c>
      <c r="V162" s="414">
        <f t="shared" si="107"/>
        <v>2</v>
      </c>
      <c r="W162" s="414">
        <f t="shared" si="107"/>
        <v>2</v>
      </c>
      <c r="X162" s="414">
        <f t="shared" si="107"/>
        <v>3</v>
      </c>
      <c r="Y162" s="414">
        <f t="shared" si="107"/>
        <v>2</v>
      </c>
      <c r="Z162" s="414">
        <f t="shared" si="107"/>
        <v>3</v>
      </c>
      <c r="AA162" s="414">
        <f t="shared" si="107"/>
        <v>12</v>
      </c>
      <c r="AB162" s="414">
        <f t="shared" si="107"/>
        <v>11</v>
      </c>
      <c r="AC162" s="414">
        <f t="shared" si="107"/>
        <v>16</v>
      </c>
      <c r="AD162" s="414">
        <f t="shared" si="107"/>
        <v>5</v>
      </c>
      <c r="AE162" s="414">
        <f t="shared" si="107"/>
        <v>2</v>
      </c>
      <c r="AF162" s="414">
        <f t="shared" si="107"/>
        <v>11</v>
      </c>
      <c r="AG162" s="414">
        <f t="shared" si="107"/>
        <v>0</v>
      </c>
      <c r="AH162" s="414">
        <f t="shared" si="107"/>
        <v>3</v>
      </c>
      <c r="AI162" s="414">
        <f t="shared" si="107"/>
        <v>6</v>
      </c>
      <c r="AJ162" s="414">
        <f t="shared" si="107"/>
        <v>5</v>
      </c>
      <c r="AK162" s="414">
        <f t="shared" si="107"/>
        <v>4</v>
      </c>
      <c r="AL162" s="414">
        <f t="shared" si="107"/>
        <v>8</v>
      </c>
      <c r="AM162" s="414">
        <f t="shared" si="107"/>
        <v>5</v>
      </c>
      <c r="AN162" s="414">
        <f t="shared" si="107"/>
        <v>13</v>
      </c>
      <c r="AO162" s="414">
        <f t="shared" si="107"/>
        <v>7</v>
      </c>
      <c r="AP162" s="414">
        <f t="shared" si="107"/>
        <v>20</v>
      </c>
      <c r="AQ162" s="414">
        <f t="shared" si="107"/>
        <v>35</v>
      </c>
      <c r="AR162" s="414">
        <f t="shared" si="107"/>
        <v>11</v>
      </c>
      <c r="AS162" s="414">
        <f t="shared" si="107"/>
        <v>10</v>
      </c>
      <c r="AT162" s="414">
        <f t="shared" si="107"/>
        <v>21</v>
      </c>
      <c r="AU162" s="414">
        <f t="shared" si="107"/>
        <v>5</v>
      </c>
      <c r="AV162" s="414">
        <f t="shared" si="107"/>
        <v>4</v>
      </c>
      <c r="AW162" s="414">
        <f t="shared" si="107"/>
        <v>16</v>
      </c>
      <c r="AX162" s="414">
        <f t="shared" si="107"/>
        <v>5</v>
      </c>
      <c r="AY162" s="414">
        <f t="shared" si="107"/>
        <v>26</v>
      </c>
      <c r="AZ162" s="414">
        <f t="shared" si="107"/>
        <v>4</v>
      </c>
      <c r="BA162" s="414">
        <f t="shared" si="107"/>
        <v>9</v>
      </c>
      <c r="BB162" s="414">
        <f t="shared" si="107"/>
        <v>5</v>
      </c>
      <c r="BC162" s="414">
        <f t="shared" si="107"/>
        <v>10</v>
      </c>
      <c r="BD162" s="414">
        <f t="shared" si="107"/>
        <v>7</v>
      </c>
      <c r="BE162" s="414">
        <f t="shared" si="107"/>
        <v>-15</v>
      </c>
      <c r="BF162" s="414">
        <f t="shared" si="107"/>
        <v>8</v>
      </c>
      <c r="BG162" s="414">
        <f t="shared" si="107"/>
        <v>2</v>
      </c>
      <c r="BH162" s="414">
        <f t="shared" si="107"/>
        <v>-14</v>
      </c>
      <c r="BI162" s="414">
        <f t="shared" si="107"/>
        <v>9</v>
      </c>
      <c r="BJ162" s="414">
        <f t="shared" si="107"/>
        <v>14</v>
      </c>
      <c r="BK162" s="414">
        <f t="shared" si="107"/>
        <v>6</v>
      </c>
      <c r="BL162" s="414">
        <f t="shared" si="107"/>
        <v>5</v>
      </c>
      <c r="BM162" s="414">
        <f t="shared" si="107"/>
        <v>-26</v>
      </c>
      <c r="BN162" s="414">
        <f t="shared" si="107"/>
        <v>-19</v>
      </c>
      <c r="BO162" s="414">
        <f t="shared" si="107"/>
        <v>15</v>
      </c>
      <c r="BP162" s="414">
        <f t="shared" si="107"/>
        <v>-7</v>
      </c>
      <c r="BQ162" s="414">
        <f t="shared" si="107"/>
        <v>8</v>
      </c>
      <c r="BR162" s="414">
        <f t="shared" si="107"/>
        <v>-7</v>
      </c>
      <c r="BS162" s="414">
        <f t="shared" si="107"/>
        <v>3</v>
      </c>
      <c r="BT162" s="414">
        <f t="shared" si="107"/>
        <v>-30</v>
      </c>
      <c r="BU162" s="414">
        <f t="shared" si="107"/>
        <v>-4</v>
      </c>
      <c r="BV162" s="414">
        <f t="shared" si="107"/>
        <v>16</v>
      </c>
      <c r="BW162" s="414">
        <f t="shared" si="107"/>
        <v>-5</v>
      </c>
      <c r="BX162" s="414">
        <f t="shared" si="107"/>
        <v>7</v>
      </c>
      <c r="BY162" s="414">
        <f t="shared" si="107"/>
        <v>7</v>
      </c>
      <c r="BZ162" s="414">
        <f t="shared" si="107"/>
        <v>2</v>
      </c>
      <c r="CA162" s="414">
        <f t="shared" si="107"/>
        <v>-22</v>
      </c>
      <c r="CB162" s="414">
        <f t="shared" si="107"/>
        <v>-12</v>
      </c>
      <c r="CC162" s="414">
        <f t="shared" si="107"/>
        <v>5</v>
      </c>
      <c r="CD162" s="414">
        <f t="shared" si="107"/>
        <v>4</v>
      </c>
      <c r="CE162" s="414">
        <f t="shared" si="107"/>
        <v>-13</v>
      </c>
      <c r="CF162" s="414">
        <f t="shared" si="107"/>
        <v>5</v>
      </c>
      <c r="CG162" s="414">
        <f t="shared" si="107"/>
        <v>-24</v>
      </c>
      <c r="CH162" s="414">
        <f t="shared" si="107"/>
        <v>2</v>
      </c>
      <c r="CI162" s="414">
        <f t="shared" si="107"/>
        <v>6</v>
      </c>
      <c r="CJ162" s="414">
        <f t="shared" si="107"/>
        <v>9</v>
      </c>
      <c r="CK162" s="414">
        <f t="shared" si="107"/>
        <v>11</v>
      </c>
      <c r="CL162" s="414">
        <f t="shared" si="107"/>
        <v>-2</v>
      </c>
      <c r="CM162" s="414">
        <f t="shared" si="107"/>
        <v>-13</v>
      </c>
      <c r="CN162" s="414">
        <f t="shared" si="107"/>
        <v>4</v>
      </c>
      <c r="CO162" s="414">
        <f t="shared" si="107"/>
        <v>18</v>
      </c>
      <c r="CP162" s="414">
        <f t="shared" si="107"/>
        <v>8</v>
      </c>
      <c r="CQ162" s="414">
        <f t="shared" si="107"/>
        <v>0</v>
      </c>
      <c r="CR162" s="414">
        <f t="shared" si="107"/>
        <v>9</v>
      </c>
      <c r="CS162" s="414">
        <f t="shared" si="107"/>
        <v>-2</v>
      </c>
      <c r="CT162" s="414">
        <f t="shared" si="107"/>
        <v>3</v>
      </c>
      <c r="CU162" s="414">
        <f t="shared" si="107"/>
        <v>4</v>
      </c>
      <c r="CV162" s="414">
        <f t="shared" si="107"/>
        <v>-5</v>
      </c>
      <c r="CW162" s="414">
        <f t="shared" si="107"/>
        <v>-2</v>
      </c>
      <c r="CX162" s="414">
        <f t="shared" si="107"/>
        <v>9</v>
      </c>
      <c r="CY162" s="414">
        <f t="shared" si="107"/>
        <v>15</v>
      </c>
      <c r="CZ162" s="414">
        <f t="shared" si="107"/>
        <v>-8</v>
      </c>
      <c r="DA162" s="414">
        <f t="shared" si="107"/>
        <v>4</v>
      </c>
      <c r="DB162" s="414">
        <f t="shared" si="107"/>
        <v>-3</v>
      </c>
      <c r="DC162" s="414">
        <f t="shared" si="107"/>
        <v>0</v>
      </c>
      <c r="DD162" s="414">
        <f t="shared" si="107"/>
        <v>-4</v>
      </c>
      <c r="DE162" s="414">
        <f t="shared" si="107"/>
        <v>-14</v>
      </c>
      <c r="DF162" s="414">
        <f t="shared" si="107"/>
        <v>4</v>
      </c>
      <c r="DG162" s="414">
        <f t="shared" si="107"/>
        <v>-6</v>
      </c>
      <c r="DH162" s="414">
        <f t="shared" si="107"/>
        <v>0</v>
      </c>
      <c r="DI162" s="414">
        <f t="shared" si="107"/>
        <v>5</v>
      </c>
      <c r="DJ162" s="414">
        <f t="shared" si="107"/>
        <v>3</v>
      </c>
      <c r="DK162" s="414">
        <f t="shared" si="107"/>
        <v>-15</v>
      </c>
      <c r="DL162" s="414">
        <f t="shared" si="107"/>
        <v>-3</v>
      </c>
      <c r="DM162" s="414">
        <f t="shared" si="107"/>
        <v>20</v>
      </c>
      <c r="DN162" s="414">
        <f t="shared" si="107"/>
        <v>19</v>
      </c>
      <c r="DO162" s="414">
        <f t="shared" si="107"/>
        <v>8</v>
      </c>
      <c r="DP162" s="414">
        <f t="shared" si="107"/>
        <v>-34</v>
      </c>
      <c r="DQ162" s="414">
        <f t="shared" si="107"/>
        <v>0</v>
      </c>
      <c r="DR162" s="414">
        <f t="shared" si="107"/>
        <v>7</v>
      </c>
      <c r="DS162" s="414">
        <f t="shared" si="107"/>
        <v>9</v>
      </c>
      <c r="DT162" s="414">
        <f t="shared" si="107"/>
        <v>3</v>
      </c>
      <c r="DU162" s="414">
        <f t="shared" si="107"/>
        <v>5</v>
      </c>
      <c r="DV162" s="414">
        <f t="shared" si="107"/>
        <v>1</v>
      </c>
      <c r="DW162" s="414">
        <f t="shared" si="107"/>
        <v>-19</v>
      </c>
      <c r="DX162" s="414">
        <f t="shared" si="107"/>
        <v>4</v>
      </c>
      <c r="DY162" s="414">
        <f t="shared" si="107"/>
        <v>4</v>
      </c>
      <c r="DZ162" s="414">
        <f t="shared" si="107"/>
        <v>9</v>
      </c>
      <c r="EA162" s="414">
        <f t="shared" si="107"/>
        <v>8</v>
      </c>
      <c r="EB162" s="414">
        <f t="shared" si="107"/>
        <v>6</v>
      </c>
      <c r="EC162" s="414">
        <f t="shared" si="107"/>
        <v>1</v>
      </c>
      <c r="ED162" s="414">
        <f t="shared" si="107"/>
        <v>-53</v>
      </c>
      <c r="EE162" s="414">
        <f t="shared" si="107"/>
        <v>-75</v>
      </c>
      <c r="EF162" s="414">
        <f t="shared" si="107"/>
        <v>-5</v>
      </c>
      <c r="EG162" s="414">
        <f t="shared" si="107"/>
        <v>-11</v>
      </c>
      <c r="EH162" s="414">
        <f t="shared" si="107"/>
        <v>-9</v>
      </c>
      <c r="EI162" s="414">
        <f t="shared" si="107"/>
        <v>7</v>
      </c>
      <c r="EJ162" s="414">
        <f t="shared" si="107"/>
        <v>4</v>
      </c>
      <c r="EK162" s="414">
        <f t="shared" si="107"/>
        <v>-4</v>
      </c>
      <c r="EL162" s="414">
        <f t="shared" si="107"/>
        <v>16</v>
      </c>
      <c r="EM162" s="414">
        <f t="shared" si="107"/>
        <v>12</v>
      </c>
      <c r="EN162" s="414">
        <f t="shared" si="107"/>
        <v>3</v>
      </c>
      <c r="EO162" s="414">
        <f t="shared" si="107"/>
        <v>9</v>
      </c>
      <c r="EP162" s="414">
        <f t="shared" si="107"/>
        <v>16</v>
      </c>
      <c r="EQ162" s="414">
        <f t="shared" si="107"/>
        <v>1</v>
      </c>
      <c r="ER162" s="414">
        <f t="shared" si="107"/>
        <v>7</v>
      </c>
      <c r="ES162" s="414">
        <f t="shared" si="107"/>
        <v>2</v>
      </c>
      <c r="ET162" s="414">
        <f t="shared" si="107"/>
        <v>6</v>
      </c>
      <c r="EU162" s="414">
        <f t="shared" si="107"/>
        <v>2</v>
      </c>
      <c r="EV162" s="414">
        <f t="shared" si="107"/>
        <v>6</v>
      </c>
      <c r="EW162" s="414">
        <f t="shared" si="107"/>
        <v>-13</v>
      </c>
      <c r="EX162" s="414">
        <f t="shared" si="107"/>
        <v>0</v>
      </c>
      <c r="EY162" s="414">
        <f t="shared" si="107"/>
        <v>-1</v>
      </c>
      <c r="EZ162" s="414">
        <f t="shared" si="107"/>
        <v>16</v>
      </c>
      <c r="FA162" s="414">
        <f t="shared" si="107"/>
        <v>25</v>
      </c>
      <c r="FB162" s="414">
        <f t="shared" si="107"/>
        <v>12</v>
      </c>
      <c r="FC162" s="414">
        <f t="shared" si="107"/>
        <v>10</v>
      </c>
      <c r="FD162" s="414">
        <f t="shared" si="107"/>
        <v>8</v>
      </c>
      <c r="FE162" s="414">
        <f t="shared" si="107"/>
        <v>5</v>
      </c>
      <c r="FF162" s="414">
        <f t="shared" si="107"/>
        <v>9</v>
      </c>
      <c r="FG162" s="414">
        <f t="shared" si="107"/>
        <v>4</v>
      </c>
      <c r="FH162" s="414">
        <f t="shared" si="107"/>
        <v>12</v>
      </c>
      <c r="FI162" s="414">
        <f t="shared" si="107"/>
        <v>26</v>
      </c>
      <c r="FJ162" s="414">
        <f t="shared" si="107"/>
        <v>-2</v>
      </c>
      <c r="FK162" s="414">
        <f t="shared" si="107"/>
        <v>4</v>
      </c>
      <c r="FL162" s="414">
        <f t="shared" si="107"/>
        <v>13</v>
      </c>
      <c r="FM162" s="414">
        <f t="shared" si="107"/>
        <v>10</v>
      </c>
      <c r="FN162" s="414">
        <f t="shared" si="107"/>
        <v>-9</v>
      </c>
      <c r="FO162" s="414">
        <f t="shared" si="107"/>
        <v>1</v>
      </c>
      <c r="FP162" s="414">
        <f t="shared" si="107"/>
        <v>-3</v>
      </c>
      <c r="FQ162" s="414">
        <f t="shared" si="107"/>
        <v>10</v>
      </c>
      <c r="FR162" s="414">
        <f t="shared" si="107"/>
        <v>-9</v>
      </c>
      <c r="FS162" s="414">
        <f t="shared" si="107"/>
        <v>-2</v>
      </c>
      <c r="FT162" s="414">
        <f t="shared" si="107"/>
        <v>8</v>
      </c>
      <c r="FU162" s="414">
        <f t="shared" si="107"/>
        <v>-6</v>
      </c>
      <c r="FV162" s="414">
        <f t="shared" si="107"/>
        <v>5</v>
      </c>
      <c r="FW162" s="414">
        <f t="shared" si="107"/>
        <v>-3</v>
      </c>
      <c r="FX162" s="414">
        <f t="shared" si="107"/>
        <v>0</v>
      </c>
      <c r="FY162" s="414">
        <f t="shared" si="107"/>
        <v>1</v>
      </c>
      <c r="FZ162" s="414">
        <f t="shared" si="107"/>
        <v>0</v>
      </c>
      <c r="GA162" s="414">
        <f t="shared" si="107"/>
        <v>-6</v>
      </c>
      <c r="GB162" s="414">
        <f t="shared" si="107"/>
        <v>-7</v>
      </c>
      <c r="GC162" s="414">
        <f t="shared" si="107"/>
        <v>1</v>
      </c>
      <c r="GD162" s="414">
        <f t="shared" si="107"/>
        <v>-62</v>
      </c>
      <c r="GE162" s="414">
        <f t="shared" si="107"/>
        <v>-109</v>
      </c>
      <c r="GF162" s="414">
        <f t="shared" si="107"/>
        <v>3</v>
      </c>
      <c r="GG162" s="414">
        <f t="shared" si="107"/>
        <v>-8</v>
      </c>
      <c r="GH162" s="414">
        <f t="shared" si="107"/>
        <v>-11</v>
      </c>
      <c r="GI162" s="414">
        <f t="shared" si="107"/>
        <v>1</v>
      </c>
      <c r="GJ162" s="414">
        <f t="shared" si="107"/>
        <v>1</v>
      </c>
      <c r="GK162" s="414">
        <f t="shared" si="107"/>
        <v>11</v>
      </c>
      <c r="GL162" s="414">
        <f t="shared" si="107"/>
        <v>-2</v>
      </c>
      <c r="GM162" s="414">
        <f t="shared" si="107"/>
        <v>-1</v>
      </c>
      <c r="GN162" s="414">
        <f t="shared" si="107"/>
        <v>20</v>
      </c>
      <c r="GO162" s="414">
        <f t="shared" si="107"/>
        <v>24</v>
      </c>
      <c r="GP162" s="414">
        <f t="shared" si="107"/>
        <v>-21</v>
      </c>
      <c r="GQ162" s="414">
        <f t="shared" si="107"/>
        <v>9</v>
      </c>
      <c r="GR162" s="414">
        <f t="shared" si="107"/>
        <v>10</v>
      </c>
      <c r="GS162" s="414">
        <f t="shared" si="107"/>
        <v>18</v>
      </c>
      <c r="GT162" s="414">
        <f t="shared" si="107"/>
        <v>73</v>
      </c>
      <c r="GU162" s="414">
        <f t="shared" si="107"/>
        <v>59</v>
      </c>
      <c r="GV162" s="414">
        <f t="shared" si="107"/>
        <v>8</v>
      </c>
      <c r="GW162" s="414">
        <f t="shared" si="107"/>
        <v>16</v>
      </c>
      <c r="GX162" s="414">
        <f t="shared" si="107"/>
        <v>-8</v>
      </c>
      <c r="GY162" s="414">
        <f t="shared" si="107"/>
        <v>17</v>
      </c>
      <c r="GZ162" s="414">
        <f t="shared" si="107"/>
        <v>11</v>
      </c>
      <c r="HA162" s="414">
        <f t="shared" si="107"/>
        <v>2</v>
      </c>
      <c r="HB162" s="414">
        <f t="shared" si="107"/>
        <v>32</v>
      </c>
      <c r="HC162" s="414">
        <f t="shared" si="107"/>
        <v>17</v>
      </c>
      <c r="HD162" s="414">
        <f t="shared" si="107"/>
        <v>6</v>
      </c>
      <c r="HE162" s="414">
        <f t="shared" si="107"/>
        <v>-3</v>
      </c>
      <c r="HF162" s="414">
        <f t="shared" si="107"/>
        <v>44</v>
      </c>
      <c r="HG162" s="414">
        <f t="shared" si="107"/>
        <v>18</v>
      </c>
      <c r="HH162" s="414">
        <f t="shared" si="107"/>
        <v>35</v>
      </c>
      <c r="HI162" s="414">
        <f t="shared" si="107"/>
        <v>48</v>
      </c>
      <c r="HJ162" s="414">
        <f t="shared" si="107"/>
        <v>30</v>
      </c>
      <c r="HK162" s="414">
        <f t="shared" si="107"/>
        <v>10</v>
      </c>
      <c r="HL162" s="414">
        <f t="shared" si="107"/>
        <v>-51</v>
      </c>
      <c r="HM162" s="414">
        <f t="shared" si="107"/>
        <v>101</v>
      </c>
      <c r="HN162" s="414">
        <f t="shared" si="107"/>
        <v>103</v>
      </c>
      <c r="HO162" s="414">
        <f t="shared" si="107"/>
        <v>119</v>
      </c>
      <c r="HP162" s="414">
        <f t="shared" si="107"/>
        <v>153</v>
      </c>
      <c r="HQ162" s="414">
        <f t="shared" si="107"/>
        <v>237</v>
      </c>
      <c r="HR162" s="414">
        <f t="shared" si="107"/>
        <v>232</v>
      </c>
      <c r="HS162" s="412"/>
      <c r="HT162" s="412"/>
      <c r="HU162" s="412"/>
      <c r="HV162" s="412"/>
      <c r="HW162" s="412"/>
      <c r="HX162" s="412"/>
      <c r="HY162" s="412"/>
      <c r="HZ162" s="412"/>
      <c r="IA162" s="412"/>
      <c r="IB162" s="412"/>
      <c r="IC162" s="412"/>
    </row>
    <row r="163">
      <c r="A163" s="513" t="s">
        <v>92</v>
      </c>
      <c r="B163" s="415">
        <f t="shared" si="97"/>
        <v>0</v>
      </c>
      <c r="C163" s="414">
        <f t="shared" ref="C163:HR163" si="108">C143-B143</f>
        <v>0</v>
      </c>
      <c r="D163" s="414">
        <f t="shared" si="108"/>
        <v>0</v>
      </c>
      <c r="E163" s="414">
        <f t="shared" si="108"/>
        <v>0</v>
      </c>
      <c r="F163" s="414">
        <f t="shared" si="108"/>
        <v>0</v>
      </c>
      <c r="G163" s="414">
        <f t="shared" si="108"/>
        <v>0</v>
      </c>
      <c r="H163" s="414">
        <f t="shared" si="108"/>
        <v>0</v>
      </c>
      <c r="I163" s="414">
        <f t="shared" si="108"/>
        <v>0</v>
      </c>
      <c r="J163" s="414">
        <f t="shared" si="108"/>
        <v>0</v>
      </c>
      <c r="K163" s="414">
        <f t="shared" si="108"/>
        <v>0</v>
      </c>
      <c r="L163" s="414">
        <f t="shared" si="108"/>
        <v>2</v>
      </c>
      <c r="M163" s="414">
        <f t="shared" si="108"/>
        <v>1</v>
      </c>
      <c r="N163" s="414">
        <f t="shared" si="108"/>
        <v>0</v>
      </c>
      <c r="O163" s="414">
        <f t="shared" si="108"/>
        <v>0</v>
      </c>
      <c r="P163" s="414">
        <f t="shared" si="108"/>
        <v>1</v>
      </c>
      <c r="Q163" s="414">
        <f t="shared" si="108"/>
        <v>1</v>
      </c>
      <c r="R163" s="414">
        <f t="shared" si="108"/>
        <v>1</v>
      </c>
      <c r="S163" s="414">
        <f t="shared" si="108"/>
        <v>1</v>
      </c>
      <c r="T163" s="414">
        <f t="shared" si="108"/>
        <v>0</v>
      </c>
      <c r="U163" s="414">
        <f t="shared" si="108"/>
        <v>1</v>
      </c>
      <c r="V163" s="414">
        <f t="shared" si="108"/>
        <v>0</v>
      </c>
      <c r="W163" s="414">
        <f t="shared" si="108"/>
        <v>5</v>
      </c>
      <c r="X163" s="414">
        <f t="shared" si="108"/>
        <v>1</v>
      </c>
      <c r="Y163" s="414">
        <f t="shared" si="108"/>
        <v>7</v>
      </c>
      <c r="Z163" s="414">
        <f t="shared" si="108"/>
        <v>5</v>
      </c>
      <c r="AA163" s="414">
        <f t="shared" si="108"/>
        <v>7</v>
      </c>
      <c r="AB163" s="414">
        <f t="shared" si="108"/>
        <v>3</v>
      </c>
      <c r="AC163" s="414">
        <f t="shared" si="108"/>
        <v>12</v>
      </c>
      <c r="AD163" s="414">
        <f t="shared" si="108"/>
        <v>6</v>
      </c>
      <c r="AE163" s="414">
        <f t="shared" si="108"/>
        <v>7</v>
      </c>
      <c r="AF163" s="414">
        <f t="shared" si="108"/>
        <v>17</v>
      </c>
      <c r="AG163" s="414">
        <f t="shared" si="108"/>
        <v>2</v>
      </c>
      <c r="AH163" s="414">
        <f t="shared" si="108"/>
        <v>12</v>
      </c>
      <c r="AI163" s="414">
        <f t="shared" si="108"/>
        <v>10</v>
      </c>
      <c r="AJ163" s="414">
        <f t="shared" si="108"/>
        <v>17</v>
      </c>
      <c r="AK163" s="414">
        <f t="shared" si="108"/>
        <v>6</v>
      </c>
      <c r="AL163" s="414">
        <f t="shared" si="108"/>
        <v>2</v>
      </c>
      <c r="AM163" s="414">
        <f t="shared" si="108"/>
        <v>1</v>
      </c>
      <c r="AN163" s="414">
        <f t="shared" si="108"/>
        <v>6</v>
      </c>
      <c r="AO163" s="414">
        <f t="shared" si="108"/>
        <v>5</v>
      </c>
      <c r="AP163" s="414">
        <f t="shared" si="108"/>
        <v>-6</v>
      </c>
      <c r="AQ163" s="414">
        <f t="shared" si="108"/>
        <v>13</v>
      </c>
      <c r="AR163" s="414">
        <f t="shared" si="108"/>
        <v>15</v>
      </c>
      <c r="AS163" s="414">
        <f t="shared" si="108"/>
        <v>4</v>
      </c>
      <c r="AT163" s="414">
        <f t="shared" si="108"/>
        <v>17</v>
      </c>
      <c r="AU163" s="414">
        <f t="shared" si="108"/>
        <v>10</v>
      </c>
      <c r="AV163" s="414">
        <f t="shared" si="108"/>
        <v>7</v>
      </c>
      <c r="AW163" s="414">
        <f t="shared" si="108"/>
        <v>17</v>
      </c>
      <c r="AX163" s="414">
        <f t="shared" si="108"/>
        <v>11</v>
      </c>
      <c r="AY163" s="414">
        <f t="shared" si="108"/>
        <v>9</v>
      </c>
      <c r="AZ163" s="414">
        <f t="shared" si="108"/>
        <v>-33</v>
      </c>
      <c r="BA163" s="414">
        <f t="shared" si="108"/>
        <v>6</v>
      </c>
      <c r="BB163" s="414">
        <f t="shared" si="108"/>
        <v>-13</v>
      </c>
      <c r="BC163" s="414">
        <f t="shared" si="108"/>
        <v>0</v>
      </c>
      <c r="BD163" s="414">
        <f t="shared" si="108"/>
        <v>0</v>
      </c>
      <c r="BE163" s="414">
        <f t="shared" si="108"/>
        <v>2</v>
      </c>
      <c r="BF163" s="414">
        <f t="shared" si="108"/>
        <v>2</v>
      </c>
      <c r="BG163" s="414">
        <f t="shared" si="108"/>
        <v>-17</v>
      </c>
      <c r="BH163" s="414">
        <f t="shared" si="108"/>
        <v>-1</v>
      </c>
      <c r="BI163" s="414">
        <f t="shared" si="108"/>
        <v>-17</v>
      </c>
      <c r="BJ163" s="414">
        <f t="shared" si="108"/>
        <v>1</v>
      </c>
      <c r="BK163" s="414">
        <f t="shared" si="108"/>
        <v>-11</v>
      </c>
      <c r="BL163" s="414">
        <f t="shared" si="108"/>
        <v>10</v>
      </c>
      <c r="BM163" s="414">
        <f t="shared" si="108"/>
        <v>-34</v>
      </c>
      <c r="BN163" s="414">
        <f t="shared" si="108"/>
        <v>-6</v>
      </c>
      <c r="BO163" s="414">
        <f t="shared" si="108"/>
        <v>1</v>
      </c>
      <c r="BP163" s="414">
        <f t="shared" si="108"/>
        <v>9</v>
      </c>
      <c r="BQ163" s="414">
        <f t="shared" si="108"/>
        <v>-4</v>
      </c>
      <c r="BR163" s="414">
        <f t="shared" si="108"/>
        <v>0</v>
      </c>
      <c r="BS163" s="414">
        <f t="shared" si="108"/>
        <v>0</v>
      </c>
      <c r="BT163" s="414">
        <f t="shared" si="108"/>
        <v>0</v>
      </c>
      <c r="BU163" s="414">
        <f t="shared" si="108"/>
        <v>-2</v>
      </c>
      <c r="BV163" s="414">
        <f t="shared" si="108"/>
        <v>-4</v>
      </c>
      <c r="BW163" s="414">
        <f t="shared" si="108"/>
        <v>-5</v>
      </c>
      <c r="BX163" s="414">
        <f t="shared" si="108"/>
        <v>-1</v>
      </c>
      <c r="BY163" s="414">
        <f t="shared" si="108"/>
        <v>3</v>
      </c>
      <c r="BZ163" s="414">
        <f t="shared" si="108"/>
        <v>0</v>
      </c>
      <c r="CA163" s="414">
        <f t="shared" si="108"/>
        <v>-9</v>
      </c>
      <c r="CB163" s="414">
        <f t="shared" si="108"/>
        <v>4</v>
      </c>
      <c r="CC163" s="414">
        <f t="shared" si="108"/>
        <v>-5</v>
      </c>
      <c r="CD163" s="414">
        <f t="shared" si="108"/>
        <v>5</v>
      </c>
      <c r="CE163" s="414">
        <f t="shared" si="108"/>
        <v>5</v>
      </c>
      <c r="CF163" s="414">
        <f t="shared" si="108"/>
        <v>8</v>
      </c>
      <c r="CG163" s="414">
        <f t="shared" si="108"/>
        <v>3</v>
      </c>
      <c r="CH163" s="414">
        <f t="shared" si="108"/>
        <v>9</v>
      </c>
      <c r="CI163" s="414">
        <f t="shared" si="108"/>
        <v>21</v>
      </c>
      <c r="CJ163" s="414">
        <f t="shared" si="108"/>
        <v>-2</v>
      </c>
      <c r="CK163" s="414">
        <f t="shared" si="108"/>
        <v>33</v>
      </c>
      <c r="CL163" s="414">
        <f t="shared" si="108"/>
        <v>4</v>
      </c>
      <c r="CM163" s="414">
        <f t="shared" si="108"/>
        <v>6</v>
      </c>
      <c r="CN163" s="414">
        <f t="shared" si="108"/>
        <v>6</v>
      </c>
      <c r="CO163" s="414">
        <f t="shared" si="108"/>
        <v>6</v>
      </c>
      <c r="CP163" s="414">
        <f t="shared" si="108"/>
        <v>1</v>
      </c>
      <c r="CQ163" s="414">
        <f t="shared" si="108"/>
        <v>-6</v>
      </c>
      <c r="CR163" s="414">
        <f t="shared" si="108"/>
        <v>-6</v>
      </c>
      <c r="CS163" s="414">
        <f t="shared" si="108"/>
        <v>-1</v>
      </c>
      <c r="CT163" s="414">
        <f t="shared" si="108"/>
        <v>40</v>
      </c>
      <c r="CU163" s="414">
        <f t="shared" si="108"/>
        <v>5</v>
      </c>
      <c r="CV163" s="414">
        <f t="shared" si="108"/>
        <v>-1</v>
      </c>
      <c r="CW163" s="414">
        <f t="shared" si="108"/>
        <v>-8</v>
      </c>
      <c r="CX163" s="414">
        <f t="shared" si="108"/>
        <v>-11</v>
      </c>
      <c r="CY163" s="414">
        <f t="shared" si="108"/>
        <v>-10</v>
      </c>
      <c r="CZ163" s="414">
        <f t="shared" si="108"/>
        <v>10</v>
      </c>
      <c r="DA163" s="414">
        <f t="shared" si="108"/>
        <v>14</v>
      </c>
      <c r="DB163" s="414">
        <f t="shared" si="108"/>
        <v>10</v>
      </c>
      <c r="DC163" s="414">
        <f t="shared" si="108"/>
        <v>3</v>
      </c>
      <c r="DD163" s="414">
        <f t="shared" si="108"/>
        <v>14</v>
      </c>
      <c r="DE163" s="414">
        <f t="shared" si="108"/>
        <v>9</v>
      </c>
      <c r="DF163" s="414">
        <f t="shared" si="108"/>
        <v>5</v>
      </c>
      <c r="DG163" s="414">
        <f t="shared" si="108"/>
        <v>3</v>
      </c>
      <c r="DH163" s="414">
        <f t="shared" si="108"/>
        <v>15</v>
      </c>
      <c r="DI163" s="414">
        <f t="shared" si="108"/>
        <v>-2</v>
      </c>
      <c r="DJ163" s="414">
        <f t="shared" si="108"/>
        <v>-18</v>
      </c>
      <c r="DK163" s="414">
        <f t="shared" si="108"/>
        <v>-3</v>
      </c>
      <c r="DL163" s="414">
        <f t="shared" si="108"/>
        <v>-16</v>
      </c>
      <c r="DM163" s="414">
        <f t="shared" si="108"/>
        <v>10</v>
      </c>
      <c r="DN163" s="414">
        <f t="shared" si="108"/>
        <v>-1</v>
      </c>
      <c r="DO163" s="414">
        <f t="shared" si="108"/>
        <v>14</v>
      </c>
      <c r="DP163" s="414">
        <f t="shared" si="108"/>
        <v>-8</v>
      </c>
      <c r="DQ163" s="414">
        <f t="shared" si="108"/>
        <v>-15</v>
      </c>
      <c r="DR163" s="414">
        <f t="shared" si="108"/>
        <v>-18</v>
      </c>
      <c r="DS163" s="414">
        <f t="shared" si="108"/>
        <v>4</v>
      </c>
      <c r="DT163" s="414">
        <f t="shared" si="108"/>
        <v>-15</v>
      </c>
      <c r="DU163" s="414">
        <f t="shared" si="108"/>
        <v>-21</v>
      </c>
      <c r="DV163" s="414">
        <f t="shared" si="108"/>
        <v>-5</v>
      </c>
      <c r="DW163" s="414">
        <f t="shared" si="108"/>
        <v>-1</v>
      </c>
      <c r="DX163" s="414">
        <f t="shared" si="108"/>
        <v>-28</v>
      </c>
      <c r="DY163" s="414">
        <f t="shared" si="108"/>
        <v>-7</v>
      </c>
      <c r="DZ163" s="414">
        <f t="shared" si="108"/>
        <v>2</v>
      </c>
      <c r="EA163" s="414">
        <f t="shared" si="108"/>
        <v>-14</v>
      </c>
      <c r="EB163" s="414">
        <f t="shared" si="108"/>
        <v>-2</v>
      </c>
      <c r="EC163" s="414">
        <f t="shared" si="108"/>
        <v>0</v>
      </c>
      <c r="ED163" s="414">
        <f t="shared" si="108"/>
        <v>-3</v>
      </c>
      <c r="EE163" s="414">
        <f t="shared" si="108"/>
        <v>-10</v>
      </c>
      <c r="EF163" s="414">
        <f t="shared" si="108"/>
        <v>-21</v>
      </c>
      <c r="EG163" s="414">
        <f t="shared" si="108"/>
        <v>0</v>
      </c>
      <c r="EH163" s="414">
        <f t="shared" si="108"/>
        <v>-10</v>
      </c>
      <c r="EI163" s="414">
        <f t="shared" si="108"/>
        <v>6</v>
      </c>
      <c r="EJ163" s="414">
        <f t="shared" si="108"/>
        <v>1</v>
      </c>
      <c r="EK163" s="414">
        <f t="shared" si="108"/>
        <v>25</v>
      </c>
      <c r="EL163" s="414">
        <f t="shared" si="108"/>
        <v>1</v>
      </c>
      <c r="EM163" s="414">
        <f t="shared" si="108"/>
        <v>-8</v>
      </c>
      <c r="EN163" s="414">
        <f t="shared" si="108"/>
        <v>1</v>
      </c>
      <c r="EO163" s="414">
        <f t="shared" si="108"/>
        <v>7</v>
      </c>
      <c r="EP163" s="414">
        <f t="shared" si="108"/>
        <v>-8</v>
      </c>
      <c r="EQ163" s="414">
        <f t="shared" si="108"/>
        <v>2</v>
      </c>
      <c r="ER163" s="414">
        <f t="shared" si="108"/>
        <v>3</v>
      </c>
      <c r="ES163" s="414">
        <f t="shared" si="108"/>
        <v>-7</v>
      </c>
      <c r="ET163" s="414">
        <f t="shared" si="108"/>
        <v>5</v>
      </c>
      <c r="EU163" s="414">
        <f t="shared" si="108"/>
        <v>-10</v>
      </c>
      <c r="EV163" s="414">
        <f t="shared" si="108"/>
        <v>-3</v>
      </c>
      <c r="EW163" s="414">
        <f t="shared" si="108"/>
        <v>0</v>
      </c>
      <c r="EX163" s="414">
        <f t="shared" si="108"/>
        <v>5</v>
      </c>
      <c r="EY163" s="414">
        <f t="shared" si="108"/>
        <v>20</v>
      </c>
      <c r="EZ163" s="414">
        <f t="shared" si="108"/>
        <v>0</v>
      </c>
      <c r="FA163" s="414">
        <f t="shared" si="108"/>
        <v>26</v>
      </c>
      <c r="FB163" s="414">
        <f t="shared" si="108"/>
        <v>7</v>
      </c>
      <c r="FC163" s="414">
        <f t="shared" si="108"/>
        <v>13</v>
      </c>
      <c r="FD163" s="414">
        <f t="shared" si="108"/>
        <v>8</v>
      </c>
      <c r="FE163" s="414">
        <f t="shared" si="108"/>
        <v>7</v>
      </c>
      <c r="FF163" s="414">
        <f t="shared" si="108"/>
        <v>8</v>
      </c>
      <c r="FG163" s="414">
        <f t="shared" si="108"/>
        <v>-1</v>
      </c>
      <c r="FH163" s="414">
        <f t="shared" si="108"/>
        <v>11</v>
      </c>
      <c r="FI163" s="414">
        <f t="shared" si="108"/>
        <v>-2</v>
      </c>
      <c r="FJ163" s="414">
        <f t="shared" si="108"/>
        <v>40</v>
      </c>
      <c r="FK163" s="414">
        <f t="shared" si="108"/>
        <v>14</v>
      </c>
      <c r="FL163" s="414">
        <f t="shared" si="108"/>
        <v>7</v>
      </c>
      <c r="FM163" s="414">
        <f t="shared" si="108"/>
        <v>5</v>
      </c>
      <c r="FN163" s="414">
        <f t="shared" si="108"/>
        <v>-2</v>
      </c>
      <c r="FO163" s="414">
        <f t="shared" si="108"/>
        <v>6</v>
      </c>
      <c r="FP163" s="414">
        <f t="shared" si="108"/>
        <v>4</v>
      </c>
      <c r="FQ163" s="414">
        <f t="shared" si="108"/>
        <v>-2</v>
      </c>
      <c r="FR163" s="414">
        <f t="shared" si="108"/>
        <v>5</v>
      </c>
      <c r="FS163" s="414">
        <f t="shared" si="108"/>
        <v>48</v>
      </c>
      <c r="FT163" s="414">
        <f t="shared" si="108"/>
        <v>13</v>
      </c>
      <c r="FU163" s="414">
        <f t="shared" si="108"/>
        <v>11</v>
      </c>
      <c r="FV163" s="414">
        <f t="shared" si="108"/>
        <v>11</v>
      </c>
      <c r="FW163" s="414">
        <f t="shared" si="108"/>
        <v>-14</v>
      </c>
      <c r="FX163" s="414">
        <f t="shared" si="108"/>
        <v>23</v>
      </c>
      <c r="FY163" s="414">
        <f t="shared" si="108"/>
        <v>-2</v>
      </c>
      <c r="FZ163" s="414">
        <f t="shared" si="108"/>
        <v>8</v>
      </c>
      <c r="GA163" s="414">
        <f t="shared" si="108"/>
        <v>16</v>
      </c>
      <c r="GB163" s="414">
        <f t="shared" si="108"/>
        <v>3</v>
      </c>
      <c r="GC163" s="414">
        <f t="shared" si="108"/>
        <v>14</v>
      </c>
      <c r="GD163" s="414">
        <f t="shared" si="108"/>
        <v>3</v>
      </c>
      <c r="GE163" s="414">
        <f t="shared" si="108"/>
        <v>-75</v>
      </c>
      <c r="GF163" s="414">
        <f t="shared" si="108"/>
        <v>5</v>
      </c>
      <c r="GG163" s="414">
        <f t="shared" si="108"/>
        <v>9</v>
      </c>
      <c r="GH163" s="414">
        <f t="shared" si="108"/>
        <v>2</v>
      </c>
      <c r="GI163" s="414">
        <f t="shared" si="108"/>
        <v>1</v>
      </c>
      <c r="GJ163" s="414">
        <f t="shared" si="108"/>
        <v>5</v>
      </c>
      <c r="GK163" s="414">
        <f t="shared" si="108"/>
        <v>-4</v>
      </c>
      <c r="GL163" s="414">
        <f t="shared" si="108"/>
        <v>-14</v>
      </c>
      <c r="GM163" s="414">
        <f t="shared" si="108"/>
        <v>11</v>
      </c>
      <c r="GN163" s="414">
        <f t="shared" si="108"/>
        <v>-93</v>
      </c>
      <c r="GO163" s="414">
        <f t="shared" si="108"/>
        <v>33</v>
      </c>
      <c r="GP163" s="414">
        <f t="shared" si="108"/>
        <v>-9</v>
      </c>
      <c r="GQ163" s="414">
        <f t="shared" si="108"/>
        <v>15</v>
      </c>
      <c r="GR163" s="414">
        <f t="shared" si="108"/>
        <v>18</v>
      </c>
      <c r="GS163" s="414">
        <f t="shared" si="108"/>
        <v>12</v>
      </c>
      <c r="GT163" s="414">
        <f t="shared" si="108"/>
        <v>18</v>
      </c>
      <c r="GU163" s="414">
        <f t="shared" si="108"/>
        <v>8</v>
      </c>
      <c r="GV163" s="414">
        <f t="shared" si="108"/>
        <v>-4</v>
      </c>
      <c r="GW163" s="414">
        <f t="shared" si="108"/>
        <v>3</v>
      </c>
      <c r="GX163" s="414">
        <f t="shared" si="108"/>
        <v>-12</v>
      </c>
      <c r="GY163" s="414">
        <f t="shared" si="108"/>
        <v>48</v>
      </c>
      <c r="GZ163" s="414">
        <f t="shared" si="108"/>
        <v>-33</v>
      </c>
      <c r="HA163" s="414">
        <f t="shared" si="108"/>
        <v>11</v>
      </c>
      <c r="HB163" s="414">
        <f t="shared" si="108"/>
        <v>4</v>
      </c>
      <c r="HC163" s="414">
        <f t="shared" si="108"/>
        <v>35</v>
      </c>
      <c r="HD163" s="414">
        <f t="shared" si="108"/>
        <v>24</v>
      </c>
      <c r="HE163" s="414">
        <f t="shared" si="108"/>
        <v>39</v>
      </c>
      <c r="HF163" s="414">
        <f t="shared" si="108"/>
        <v>24</v>
      </c>
      <c r="HG163" s="414">
        <f t="shared" si="108"/>
        <v>150</v>
      </c>
      <c r="HH163" s="414">
        <f t="shared" si="108"/>
        <v>60</v>
      </c>
      <c r="HI163" s="414">
        <f t="shared" si="108"/>
        <v>47</v>
      </c>
      <c r="HJ163" s="414">
        <f t="shared" si="108"/>
        <v>125</v>
      </c>
      <c r="HK163" s="414">
        <f t="shared" si="108"/>
        <v>126</v>
      </c>
      <c r="HL163" s="414">
        <f t="shared" si="108"/>
        <v>104</v>
      </c>
      <c r="HM163" s="414">
        <f t="shared" si="108"/>
        <v>84</v>
      </c>
      <c r="HN163" s="414">
        <f t="shared" si="108"/>
        <v>204</v>
      </c>
      <c r="HO163" s="414">
        <f t="shared" si="108"/>
        <v>57</v>
      </c>
      <c r="HP163" s="414">
        <f t="shared" si="108"/>
        <v>183</v>
      </c>
      <c r="HQ163" s="414">
        <f t="shared" si="108"/>
        <v>101</v>
      </c>
      <c r="HR163" s="414">
        <f t="shared" si="108"/>
        <v>246</v>
      </c>
      <c r="HS163" s="412"/>
      <c r="HT163" s="412"/>
      <c r="HU163" s="412"/>
      <c r="HV163" s="412"/>
      <c r="HW163" s="412"/>
      <c r="HX163" s="412"/>
      <c r="HY163" s="412"/>
      <c r="HZ163" s="412"/>
      <c r="IA163" s="412"/>
      <c r="IB163" s="412"/>
      <c r="IC163" s="412"/>
    </row>
    <row r="164">
      <c r="A164" s="513" t="s">
        <v>93</v>
      </c>
      <c r="B164" s="415">
        <f t="shared" si="97"/>
        <v>0</v>
      </c>
      <c r="C164" s="414">
        <f t="shared" ref="C164:HR164" si="109">C144-B144</f>
        <v>0</v>
      </c>
      <c r="D164" s="414">
        <f t="shared" si="109"/>
        <v>0</v>
      </c>
      <c r="E164" s="414">
        <f t="shared" si="109"/>
        <v>0</v>
      </c>
      <c r="F164" s="414">
        <f t="shared" si="109"/>
        <v>0</v>
      </c>
      <c r="G164" s="414">
        <f t="shared" si="109"/>
        <v>0</v>
      </c>
      <c r="H164" s="414">
        <f t="shared" si="109"/>
        <v>0</v>
      </c>
      <c r="I164" s="414">
        <f t="shared" si="109"/>
        <v>0</v>
      </c>
      <c r="J164" s="414">
        <f t="shared" si="109"/>
        <v>0</v>
      </c>
      <c r="K164" s="414">
        <f t="shared" si="109"/>
        <v>0</v>
      </c>
      <c r="L164" s="414">
        <f t="shared" si="109"/>
        <v>0</v>
      </c>
      <c r="M164" s="414">
        <f t="shared" si="109"/>
        <v>0</v>
      </c>
      <c r="N164" s="414">
        <f t="shared" si="109"/>
        <v>0</v>
      </c>
      <c r="O164" s="414">
        <f t="shared" si="109"/>
        <v>1</v>
      </c>
      <c r="P164" s="414">
        <f t="shared" si="109"/>
        <v>0</v>
      </c>
      <c r="Q164" s="414">
        <f t="shared" si="109"/>
        <v>0</v>
      </c>
      <c r="R164" s="414">
        <f t="shared" si="109"/>
        <v>2</v>
      </c>
      <c r="S164" s="414">
        <f t="shared" si="109"/>
        <v>2</v>
      </c>
      <c r="T164" s="414">
        <f t="shared" si="109"/>
        <v>1</v>
      </c>
      <c r="U164" s="414">
        <f t="shared" si="109"/>
        <v>1</v>
      </c>
      <c r="V164" s="414">
        <f t="shared" si="109"/>
        <v>0</v>
      </c>
      <c r="W164" s="414">
        <f t="shared" si="109"/>
        <v>3</v>
      </c>
      <c r="X164" s="414">
        <f t="shared" si="109"/>
        <v>3</v>
      </c>
      <c r="Y164" s="414">
        <f t="shared" si="109"/>
        <v>4</v>
      </c>
      <c r="Z164" s="414">
        <f t="shared" si="109"/>
        <v>9</v>
      </c>
      <c r="AA164" s="414">
        <f t="shared" si="109"/>
        <v>2</v>
      </c>
      <c r="AB164" s="414">
        <f t="shared" si="109"/>
        <v>8</v>
      </c>
      <c r="AC164" s="414">
        <f t="shared" si="109"/>
        <v>0</v>
      </c>
      <c r="AD164" s="414">
        <f t="shared" si="109"/>
        <v>11</v>
      </c>
      <c r="AE164" s="414">
        <f t="shared" si="109"/>
        <v>12</v>
      </c>
      <c r="AF164" s="414">
        <f t="shared" si="109"/>
        <v>14</v>
      </c>
      <c r="AG164" s="414">
        <f t="shared" si="109"/>
        <v>8</v>
      </c>
      <c r="AH164" s="414">
        <f t="shared" si="109"/>
        <v>8</v>
      </c>
      <c r="AI164" s="414">
        <f t="shared" si="109"/>
        <v>14</v>
      </c>
      <c r="AJ164" s="414">
        <f t="shared" si="109"/>
        <v>18</v>
      </c>
      <c r="AK164" s="414">
        <f t="shared" si="109"/>
        <v>22</v>
      </c>
      <c r="AL164" s="414">
        <f t="shared" si="109"/>
        <v>18</v>
      </c>
      <c r="AM164" s="414">
        <f t="shared" si="109"/>
        <v>19</v>
      </c>
      <c r="AN164" s="414">
        <f t="shared" si="109"/>
        <v>6</v>
      </c>
      <c r="AO164" s="414">
        <f t="shared" si="109"/>
        <v>25</v>
      </c>
      <c r="AP164" s="414">
        <f t="shared" si="109"/>
        <v>11</v>
      </c>
      <c r="AQ164" s="414">
        <f t="shared" si="109"/>
        <v>18</v>
      </c>
      <c r="AR164" s="414">
        <f t="shared" si="109"/>
        <v>-8</v>
      </c>
      <c r="AS164" s="414">
        <f t="shared" si="109"/>
        <v>12</v>
      </c>
      <c r="AT164" s="414">
        <f t="shared" si="109"/>
        <v>10</v>
      </c>
      <c r="AU164" s="414">
        <f t="shared" si="109"/>
        <v>23</v>
      </c>
      <c r="AV164" s="414">
        <f t="shared" si="109"/>
        <v>-8</v>
      </c>
      <c r="AW164" s="414">
        <f t="shared" si="109"/>
        <v>0</v>
      </c>
      <c r="AX164" s="414">
        <f t="shared" si="109"/>
        <v>-8</v>
      </c>
      <c r="AY164" s="414">
        <f t="shared" si="109"/>
        <v>-22</v>
      </c>
      <c r="AZ164" s="414">
        <f t="shared" si="109"/>
        <v>-7</v>
      </c>
      <c r="BA164" s="414">
        <f t="shared" si="109"/>
        <v>-5</v>
      </c>
      <c r="BB164" s="414">
        <f t="shared" si="109"/>
        <v>-1</v>
      </c>
      <c r="BC164" s="414">
        <f t="shared" si="109"/>
        <v>-8</v>
      </c>
      <c r="BD164" s="414">
        <f t="shared" si="109"/>
        <v>4</v>
      </c>
      <c r="BE164" s="414">
        <f t="shared" si="109"/>
        <v>-12</v>
      </c>
      <c r="BF164" s="414">
        <f t="shared" si="109"/>
        <v>-9</v>
      </c>
      <c r="BG164" s="414">
        <f t="shared" si="109"/>
        <v>-6</v>
      </c>
      <c r="BH164" s="414">
        <f t="shared" si="109"/>
        <v>-20</v>
      </c>
      <c r="BI164" s="414">
        <f t="shared" si="109"/>
        <v>1</v>
      </c>
      <c r="BJ164" s="414">
        <f t="shared" si="109"/>
        <v>-2</v>
      </c>
      <c r="BK164" s="414">
        <f t="shared" si="109"/>
        <v>-11</v>
      </c>
      <c r="BL164" s="414">
        <f t="shared" si="109"/>
        <v>-23</v>
      </c>
      <c r="BM164" s="414">
        <f t="shared" si="109"/>
        <v>-9</v>
      </c>
      <c r="BN164" s="414">
        <f t="shared" si="109"/>
        <v>-25</v>
      </c>
      <c r="BO164" s="414">
        <f t="shared" si="109"/>
        <v>-10</v>
      </c>
      <c r="BP164" s="414">
        <f t="shared" si="109"/>
        <v>0</v>
      </c>
      <c r="BQ164" s="414">
        <f t="shared" si="109"/>
        <v>1</v>
      </c>
      <c r="BR164" s="414">
        <f t="shared" si="109"/>
        <v>-23</v>
      </c>
      <c r="BS164" s="414">
        <f t="shared" si="109"/>
        <v>-8</v>
      </c>
      <c r="BT164" s="414">
        <f t="shared" si="109"/>
        <v>-10</v>
      </c>
      <c r="BU164" s="414">
        <f t="shared" si="109"/>
        <v>0</v>
      </c>
      <c r="BV164" s="414">
        <f t="shared" si="109"/>
        <v>-3</v>
      </c>
      <c r="BW164" s="414">
        <f t="shared" si="109"/>
        <v>0</v>
      </c>
      <c r="BX164" s="414">
        <f t="shared" si="109"/>
        <v>0</v>
      </c>
      <c r="BY164" s="414">
        <f t="shared" si="109"/>
        <v>1</v>
      </c>
      <c r="BZ164" s="414">
        <f t="shared" si="109"/>
        <v>-2</v>
      </c>
      <c r="CA164" s="414">
        <f t="shared" si="109"/>
        <v>3</v>
      </c>
      <c r="CB164" s="414">
        <f t="shared" si="109"/>
        <v>0</v>
      </c>
      <c r="CC164" s="414">
        <f t="shared" si="109"/>
        <v>2</v>
      </c>
      <c r="CD164" s="414">
        <f t="shared" si="109"/>
        <v>3</v>
      </c>
      <c r="CE164" s="414">
        <f t="shared" si="109"/>
        <v>4</v>
      </c>
      <c r="CF164" s="414">
        <f t="shared" si="109"/>
        <v>-3</v>
      </c>
      <c r="CG164" s="414">
        <f t="shared" si="109"/>
        <v>1</v>
      </c>
      <c r="CH164" s="414">
        <f t="shared" si="109"/>
        <v>9</v>
      </c>
      <c r="CI164" s="414">
        <f t="shared" si="109"/>
        <v>1</v>
      </c>
      <c r="CJ164" s="414">
        <f t="shared" si="109"/>
        <v>-1</v>
      </c>
      <c r="CK164" s="414">
        <f t="shared" si="109"/>
        <v>4</v>
      </c>
      <c r="CL164" s="414">
        <f t="shared" si="109"/>
        <v>1</v>
      </c>
      <c r="CM164" s="414">
        <f t="shared" si="109"/>
        <v>4</v>
      </c>
      <c r="CN164" s="414">
        <f t="shared" si="109"/>
        <v>0</v>
      </c>
      <c r="CO164" s="414">
        <f t="shared" si="109"/>
        <v>10</v>
      </c>
      <c r="CP164" s="414">
        <f t="shared" si="109"/>
        <v>3</v>
      </c>
      <c r="CQ164" s="414">
        <f t="shared" si="109"/>
        <v>8</v>
      </c>
      <c r="CR164" s="414">
        <f t="shared" si="109"/>
        <v>4</v>
      </c>
      <c r="CS164" s="414">
        <f t="shared" si="109"/>
        <v>21</v>
      </c>
      <c r="CT164" s="414">
        <f t="shared" si="109"/>
        <v>6</v>
      </c>
      <c r="CU164" s="414">
        <f t="shared" si="109"/>
        <v>8</v>
      </c>
      <c r="CV164" s="414">
        <f t="shared" si="109"/>
        <v>11</v>
      </c>
      <c r="CW164" s="414">
        <f t="shared" si="109"/>
        <v>9</v>
      </c>
      <c r="CX164" s="414">
        <f t="shared" si="109"/>
        <v>17</v>
      </c>
      <c r="CY164" s="414">
        <f t="shared" si="109"/>
        <v>-2</v>
      </c>
      <c r="CZ164" s="414">
        <f t="shared" si="109"/>
        <v>23</v>
      </c>
      <c r="DA164" s="414">
        <f t="shared" si="109"/>
        <v>13</v>
      </c>
      <c r="DB164" s="414">
        <f t="shared" si="109"/>
        <v>4</v>
      </c>
      <c r="DC164" s="414">
        <f t="shared" si="109"/>
        <v>15</v>
      </c>
      <c r="DD164" s="414">
        <f t="shared" si="109"/>
        <v>13</v>
      </c>
      <c r="DE164" s="414">
        <f t="shared" si="109"/>
        <v>2</v>
      </c>
      <c r="DF164" s="414">
        <f t="shared" si="109"/>
        <v>15</v>
      </c>
      <c r="DG164" s="414">
        <f t="shared" si="109"/>
        <v>15</v>
      </c>
      <c r="DH164" s="414">
        <f t="shared" si="109"/>
        <v>23</v>
      </c>
      <c r="DI164" s="414">
        <f t="shared" si="109"/>
        <v>-7</v>
      </c>
      <c r="DJ164" s="414">
        <f t="shared" si="109"/>
        <v>13</v>
      </c>
      <c r="DK164" s="414">
        <f t="shared" si="109"/>
        <v>11</v>
      </c>
      <c r="DL164" s="414">
        <f t="shared" si="109"/>
        <v>6</v>
      </c>
      <c r="DM164" s="414">
        <f t="shared" si="109"/>
        <v>3</v>
      </c>
      <c r="DN164" s="414">
        <f t="shared" si="109"/>
        <v>19</v>
      </c>
      <c r="DO164" s="414">
        <f t="shared" si="109"/>
        <v>17</v>
      </c>
      <c r="DP164" s="414">
        <f t="shared" si="109"/>
        <v>19</v>
      </c>
      <c r="DQ164" s="414">
        <f t="shared" si="109"/>
        <v>-2</v>
      </c>
      <c r="DR164" s="414">
        <f t="shared" si="109"/>
        <v>-1</v>
      </c>
      <c r="DS164" s="414">
        <f t="shared" si="109"/>
        <v>-28</v>
      </c>
      <c r="DT164" s="414">
        <f t="shared" si="109"/>
        <v>-6</v>
      </c>
      <c r="DU164" s="414">
        <f t="shared" si="109"/>
        <v>2</v>
      </c>
      <c r="DV164" s="414">
        <f t="shared" si="109"/>
        <v>4</v>
      </c>
      <c r="DW164" s="414">
        <f t="shared" si="109"/>
        <v>-29</v>
      </c>
      <c r="DX164" s="414">
        <f t="shared" si="109"/>
        <v>-45</v>
      </c>
      <c r="DY164" s="414">
        <f t="shared" si="109"/>
        <v>-17</v>
      </c>
      <c r="DZ164" s="414">
        <f t="shared" si="109"/>
        <v>-6</v>
      </c>
      <c r="EA164" s="414">
        <f t="shared" si="109"/>
        <v>-20</v>
      </c>
      <c r="EB164" s="414">
        <f t="shared" si="109"/>
        <v>3</v>
      </c>
      <c r="EC164" s="414">
        <f t="shared" si="109"/>
        <v>-12</v>
      </c>
      <c r="ED164" s="414">
        <f t="shared" si="109"/>
        <v>-39</v>
      </c>
      <c r="EE164" s="414">
        <f t="shared" si="109"/>
        <v>-15</v>
      </c>
      <c r="EF164" s="414">
        <f t="shared" si="109"/>
        <v>-29</v>
      </c>
      <c r="EG164" s="414">
        <f t="shared" si="109"/>
        <v>-3</v>
      </c>
      <c r="EH164" s="414">
        <f t="shared" si="109"/>
        <v>-5</v>
      </c>
      <c r="EI164" s="414">
        <f t="shared" si="109"/>
        <v>0</v>
      </c>
      <c r="EJ164" s="414">
        <f t="shared" si="109"/>
        <v>4</v>
      </c>
      <c r="EK164" s="414">
        <f t="shared" si="109"/>
        <v>-11</v>
      </c>
      <c r="EL164" s="414">
        <f t="shared" si="109"/>
        <v>-1</v>
      </c>
      <c r="EM164" s="414">
        <f t="shared" si="109"/>
        <v>2</v>
      </c>
      <c r="EN164" s="414">
        <f t="shared" si="109"/>
        <v>-11</v>
      </c>
      <c r="EO164" s="414">
        <f t="shared" si="109"/>
        <v>-8</v>
      </c>
      <c r="EP164" s="414">
        <f t="shared" si="109"/>
        <v>2</v>
      </c>
      <c r="EQ164" s="414">
        <f t="shared" si="109"/>
        <v>7</v>
      </c>
      <c r="ER164" s="414">
        <f t="shared" si="109"/>
        <v>-12</v>
      </c>
      <c r="ES164" s="414">
        <f t="shared" si="109"/>
        <v>-4</v>
      </c>
      <c r="ET164" s="414">
        <f t="shared" si="109"/>
        <v>6</v>
      </c>
      <c r="EU164" s="414">
        <f t="shared" si="109"/>
        <v>-5</v>
      </c>
      <c r="EV164" s="414">
        <f t="shared" si="109"/>
        <v>1</v>
      </c>
      <c r="EW164" s="414">
        <f t="shared" si="109"/>
        <v>9</v>
      </c>
      <c r="EX164" s="414">
        <f t="shared" si="109"/>
        <v>9</v>
      </c>
      <c r="EY164" s="414">
        <f t="shared" si="109"/>
        <v>14</v>
      </c>
      <c r="EZ164" s="414">
        <f t="shared" si="109"/>
        <v>2</v>
      </c>
      <c r="FA164" s="414">
        <f t="shared" si="109"/>
        <v>17</v>
      </c>
      <c r="FB164" s="414">
        <f t="shared" si="109"/>
        <v>0</v>
      </c>
      <c r="FC164" s="414">
        <f t="shared" si="109"/>
        <v>7</v>
      </c>
      <c r="FD164" s="414">
        <f t="shared" si="109"/>
        <v>10</v>
      </c>
      <c r="FE164" s="414">
        <f t="shared" si="109"/>
        <v>8</v>
      </c>
      <c r="FF164" s="414">
        <f t="shared" si="109"/>
        <v>-4</v>
      </c>
      <c r="FG164" s="414">
        <f t="shared" si="109"/>
        <v>-17</v>
      </c>
      <c r="FH164" s="414">
        <f t="shared" si="109"/>
        <v>17</v>
      </c>
      <c r="FI164" s="414">
        <f t="shared" si="109"/>
        <v>27</v>
      </c>
      <c r="FJ164" s="414">
        <f t="shared" si="109"/>
        <v>3</v>
      </c>
      <c r="FK164" s="414">
        <f t="shared" si="109"/>
        <v>2</v>
      </c>
      <c r="FL164" s="414">
        <f t="shared" si="109"/>
        <v>4</v>
      </c>
      <c r="FM164" s="414">
        <f t="shared" si="109"/>
        <v>-2</v>
      </c>
      <c r="FN164" s="414">
        <f t="shared" si="109"/>
        <v>-5</v>
      </c>
      <c r="FO164" s="414">
        <f t="shared" si="109"/>
        <v>7</v>
      </c>
      <c r="FP164" s="414">
        <f t="shared" si="109"/>
        <v>0</v>
      </c>
      <c r="FQ164" s="414">
        <f t="shared" si="109"/>
        <v>7</v>
      </c>
      <c r="FR164" s="414">
        <f t="shared" si="109"/>
        <v>6</v>
      </c>
      <c r="FS164" s="414">
        <f t="shared" si="109"/>
        <v>8</v>
      </c>
      <c r="FT164" s="414">
        <f t="shared" si="109"/>
        <v>1</v>
      </c>
      <c r="FU164" s="414">
        <f t="shared" si="109"/>
        <v>5</v>
      </c>
      <c r="FV164" s="414">
        <f t="shared" si="109"/>
        <v>8</v>
      </c>
      <c r="FW164" s="414">
        <f t="shared" si="109"/>
        <v>-8</v>
      </c>
      <c r="FX164" s="414">
        <f t="shared" si="109"/>
        <v>13</v>
      </c>
      <c r="FY164" s="414">
        <f t="shared" si="109"/>
        <v>4</v>
      </c>
      <c r="FZ164" s="414">
        <f t="shared" si="109"/>
        <v>9</v>
      </c>
      <c r="GA164" s="414">
        <f t="shared" si="109"/>
        <v>3</v>
      </c>
      <c r="GB164" s="414">
        <f t="shared" si="109"/>
        <v>-11</v>
      </c>
      <c r="GC164" s="414">
        <f t="shared" si="109"/>
        <v>-4</v>
      </c>
      <c r="GD164" s="414">
        <f t="shared" si="109"/>
        <v>-2</v>
      </c>
      <c r="GE164" s="414">
        <f t="shared" si="109"/>
        <v>1</v>
      </c>
      <c r="GF164" s="414">
        <f t="shared" si="109"/>
        <v>14</v>
      </c>
      <c r="GG164" s="414">
        <f t="shared" si="109"/>
        <v>19</v>
      </c>
      <c r="GH164" s="414">
        <f t="shared" si="109"/>
        <v>9</v>
      </c>
      <c r="GI164" s="414">
        <f t="shared" si="109"/>
        <v>-21</v>
      </c>
      <c r="GJ164" s="414">
        <f t="shared" si="109"/>
        <v>11</v>
      </c>
      <c r="GK164" s="414">
        <f t="shared" si="109"/>
        <v>13</v>
      </c>
      <c r="GL164" s="414">
        <f t="shared" si="109"/>
        <v>5</v>
      </c>
      <c r="GM164" s="414">
        <f t="shared" si="109"/>
        <v>17</v>
      </c>
      <c r="GN164" s="414">
        <f t="shared" si="109"/>
        <v>5</v>
      </c>
      <c r="GO164" s="414">
        <f t="shared" si="109"/>
        <v>2</v>
      </c>
      <c r="GP164" s="414">
        <f t="shared" si="109"/>
        <v>20</v>
      </c>
      <c r="GQ164" s="414">
        <f t="shared" si="109"/>
        <v>20</v>
      </c>
      <c r="GR164" s="414">
        <f t="shared" si="109"/>
        <v>10</v>
      </c>
      <c r="GS164" s="414">
        <f t="shared" si="109"/>
        <v>21</v>
      </c>
      <c r="GT164" s="414">
        <f t="shared" si="109"/>
        <v>20</v>
      </c>
      <c r="GU164" s="414">
        <f t="shared" si="109"/>
        <v>13</v>
      </c>
      <c r="GV164" s="414">
        <f t="shared" si="109"/>
        <v>1</v>
      </c>
      <c r="GW164" s="414">
        <f t="shared" si="109"/>
        <v>-1</v>
      </c>
      <c r="GX164" s="414">
        <f t="shared" si="109"/>
        <v>-26</v>
      </c>
      <c r="GY164" s="414">
        <f t="shared" si="109"/>
        <v>45</v>
      </c>
      <c r="GZ164" s="414">
        <f t="shared" si="109"/>
        <v>23</v>
      </c>
      <c r="HA164" s="414">
        <f t="shared" si="109"/>
        <v>64</v>
      </c>
      <c r="HB164" s="414">
        <f t="shared" si="109"/>
        <v>59</v>
      </c>
      <c r="HC164" s="414">
        <f t="shared" si="109"/>
        <v>42</v>
      </c>
      <c r="HD164" s="414">
        <f t="shared" si="109"/>
        <v>52</v>
      </c>
      <c r="HE164" s="414">
        <f t="shared" si="109"/>
        <v>54</v>
      </c>
      <c r="HF164" s="414">
        <f t="shared" si="109"/>
        <v>73</v>
      </c>
      <c r="HG164" s="414">
        <f t="shared" si="109"/>
        <v>104</v>
      </c>
      <c r="HH164" s="414">
        <f t="shared" si="109"/>
        <v>54</v>
      </c>
      <c r="HI164" s="414">
        <f t="shared" si="109"/>
        <v>90</v>
      </c>
      <c r="HJ164" s="414">
        <f t="shared" si="109"/>
        <v>31</v>
      </c>
      <c r="HK164" s="414">
        <f t="shared" si="109"/>
        <v>64</v>
      </c>
      <c r="HL164" s="414">
        <f t="shared" si="109"/>
        <v>73</v>
      </c>
      <c r="HM164" s="414">
        <f t="shared" si="109"/>
        <v>106</v>
      </c>
      <c r="HN164" s="414">
        <f t="shared" si="109"/>
        <v>154</v>
      </c>
      <c r="HO164" s="414">
        <f t="shared" si="109"/>
        <v>110</v>
      </c>
      <c r="HP164" s="414">
        <f t="shared" si="109"/>
        <v>128</v>
      </c>
      <c r="HQ164" s="414">
        <f t="shared" si="109"/>
        <v>135</v>
      </c>
      <c r="HR164" s="414">
        <f t="shared" si="109"/>
        <v>170</v>
      </c>
      <c r="HS164" s="412"/>
      <c r="HT164" s="412"/>
      <c r="HU164" s="412"/>
      <c r="HV164" s="412"/>
      <c r="HW164" s="412"/>
      <c r="HX164" s="412"/>
      <c r="HY164" s="412"/>
      <c r="HZ164" s="412"/>
      <c r="IA164" s="412"/>
      <c r="IB164" s="412"/>
      <c r="IC164" s="412"/>
    </row>
    <row r="165">
      <c r="A165" s="513" t="s">
        <v>94</v>
      </c>
      <c r="B165" s="415">
        <f t="shared" si="97"/>
        <v>0</v>
      </c>
      <c r="C165" s="414">
        <f t="shared" ref="C165:HR165" si="110">C145-B145</f>
        <v>0</v>
      </c>
      <c r="D165" s="414">
        <f t="shared" si="110"/>
        <v>2</v>
      </c>
      <c r="E165" s="414">
        <f t="shared" si="110"/>
        <v>0</v>
      </c>
      <c r="F165" s="414">
        <f t="shared" si="110"/>
        <v>0</v>
      </c>
      <c r="G165" s="414">
        <f t="shared" si="110"/>
        <v>0</v>
      </c>
      <c r="H165" s="414">
        <f t="shared" si="110"/>
        <v>0</v>
      </c>
      <c r="I165" s="414">
        <f t="shared" si="110"/>
        <v>0</v>
      </c>
      <c r="J165" s="414">
        <f t="shared" si="110"/>
        <v>1</v>
      </c>
      <c r="K165" s="414">
        <f t="shared" si="110"/>
        <v>2</v>
      </c>
      <c r="L165" s="414">
        <f t="shared" si="110"/>
        <v>0</v>
      </c>
      <c r="M165" s="414">
        <f t="shared" si="110"/>
        <v>1</v>
      </c>
      <c r="N165" s="414">
        <f t="shared" si="110"/>
        <v>0</v>
      </c>
      <c r="O165" s="414">
        <f t="shared" si="110"/>
        <v>2</v>
      </c>
      <c r="P165" s="414">
        <f t="shared" si="110"/>
        <v>0</v>
      </c>
      <c r="Q165" s="414">
        <f t="shared" si="110"/>
        <v>1</v>
      </c>
      <c r="R165" s="414">
        <f t="shared" si="110"/>
        <v>0</v>
      </c>
      <c r="S165" s="414">
        <f t="shared" si="110"/>
        <v>1</v>
      </c>
      <c r="T165" s="414">
        <f t="shared" si="110"/>
        <v>2</v>
      </c>
      <c r="U165" s="414">
        <f t="shared" si="110"/>
        <v>4</v>
      </c>
      <c r="V165" s="414">
        <f t="shared" si="110"/>
        <v>11</v>
      </c>
      <c r="W165" s="414">
        <f t="shared" si="110"/>
        <v>4</v>
      </c>
      <c r="X165" s="414">
        <f t="shared" si="110"/>
        <v>1</v>
      </c>
      <c r="Y165" s="414">
        <f t="shared" si="110"/>
        <v>7</v>
      </c>
      <c r="Z165" s="414">
        <f t="shared" si="110"/>
        <v>11</v>
      </c>
      <c r="AA165" s="414">
        <f t="shared" si="110"/>
        <v>6</v>
      </c>
      <c r="AB165" s="414">
        <f t="shared" si="110"/>
        <v>2</v>
      </c>
      <c r="AC165" s="414">
        <f t="shared" si="110"/>
        <v>10</v>
      </c>
      <c r="AD165" s="414">
        <f t="shared" si="110"/>
        <v>10</v>
      </c>
      <c r="AE165" s="414">
        <f t="shared" si="110"/>
        <v>9</v>
      </c>
      <c r="AF165" s="414">
        <f t="shared" si="110"/>
        <v>0</v>
      </c>
      <c r="AG165" s="414">
        <f t="shared" si="110"/>
        <v>11</v>
      </c>
      <c r="AH165" s="414">
        <f t="shared" si="110"/>
        <v>6</v>
      </c>
      <c r="AI165" s="414">
        <f t="shared" si="110"/>
        <v>11</v>
      </c>
      <c r="AJ165" s="414">
        <f t="shared" si="110"/>
        <v>10</v>
      </c>
      <c r="AK165" s="414">
        <f t="shared" si="110"/>
        <v>32</v>
      </c>
      <c r="AL165" s="414">
        <f t="shared" si="110"/>
        <v>8</v>
      </c>
      <c r="AM165" s="414">
        <f t="shared" si="110"/>
        <v>9</v>
      </c>
      <c r="AN165" s="414">
        <f t="shared" si="110"/>
        <v>0</v>
      </c>
      <c r="AO165" s="414">
        <f t="shared" si="110"/>
        <v>1</v>
      </c>
      <c r="AP165" s="414">
        <f t="shared" si="110"/>
        <v>7</v>
      </c>
      <c r="AQ165" s="414">
        <f t="shared" si="110"/>
        <v>7</v>
      </c>
      <c r="AR165" s="414">
        <f t="shared" si="110"/>
        <v>5</v>
      </c>
      <c r="AS165" s="414">
        <f t="shared" si="110"/>
        <v>4</v>
      </c>
      <c r="AT165" s="414">
        <f t="shared" si="110"/>
        <v>2</v>
      </c>
      <c r="AU165" s="414">
        <f t="shared" si="110"/>
        <v>16</v>
      </c>
      <c r="AV165" s="414">
        <f t="shared" si="110"/>
        <v>10</v>
      </c>
      <c r="AW165" s="414">
        <f t="shared" si="110"/>
        <v>6</v>
      </c>
      <c r="AX165" s="414">
        <f t="shared" si="110"/>
        <v>-9</v>
      </c>
      <c r="AY165" s="414">
        <f t="shared" si="110"/>
        <v>3</v>
      </c>
      <c r="AZ165" s="414">
        <f t="shared" si="110"/>
        <v>12</v>
      </c>
      <c r="BA165" s="414">
        <f t="shared" si="110"/>
        <v>23</v>
      </c>
      <c r="BB165" s="414">
        <f t="shared" si="110"/>
        <v>-2</v>
      </c>
      <c r="BC165" s="414">
        <f t="shared" si="110"/>
        <v>-3</v>
      </c>
      <c r="BD165" s="414">
        <f t="shared" si="110"/>
        <v>6</v>
      </c>
      <c r="BE165" s="414">
        <f t="shared" si="110"/>
        <v>-12</v>
      </c>
      <c r="BF165" s="414">
        <f t="shared" si="110"/>
        <v>-12</v>
      </c>
      <c r="BG165" s="414">
        <f t="shared" si="110"/>
        <v>8</v>
      </c>
      <c r="BH165" s="414">
        <f t="shared" si="110"/>
        <v>1</v>
      </c>
      <c r="BI165" s="414">
        <f t="shared" si="110"/>
        <v>-6</v>
      </c>
      <c r="BJ165" s="414">
        <f t="shared" si="110"/>
        <v>8</v>
      </c>
      <c r="BK165" s="414">
        <f t="shared" si="110"/>
        <v>-1</v>
      </c>
      <c r="BL165" s="414">
        <f t="shared" si="110"/>
        <v>9</v>
      </c>
      <c r="BM165" s="414">
        <f t="shared" si="110"/>
        <v>3</v>
      </c>
      <c r="BN165" s="414">
        <f t="shared" si="110"/>
        <v>-1</v>
      </c>
      <c r="BO165" s="414">
        <f t="shared" si="110"/>
        <v>-16</v>
      </c>
      <c r="BP165" s="414">
        <f t="shared" si="110"/>
        <v>-11</v>
      </c>
      <c r="BQ165" s="414">
        <f t="shared" si="110"/>
        <v>1</v>
      </c>
      <c r="BR165" s="414">
        <f t="shared" si="110"/>
        <v>-13</v>
      </c>
      <c r="BS165" s="414">
        <f t="shared" si="110"/>
        <v>1</v>
      </c>
      <c r="BT165" s="414">
        <f t="shared" si="110"/>
        <v>-2</v>
      </c>
      <c r="BU165" s="414">
        <f t="shared" si="110"/>
        <v>-16</v>
      </c>
      <c r="BV165" s="414">
        <f t="shared" si="110"/>
        <v>-6</v>
      </c>
      <c r="BW165" s="414">
        <f t="shared" si="110"/>
        <v>-3</v>
      </c>
      <c r="BX165" s="414">
        <f t="shared" si="110"/>
        <v>-1</v>
      </c>
      <c r="BY165" s="414">
        <f t="shared" si="110"/>
        <v>-4</v>
      </c>
      <c r="BZ165" s="414">
        <f t="shared" si="110"/>
        <v>-8</v>
      </c>
      <c r="CA165" s="414">
        <f t="shared" si="110"/>
        <v>-23</v>
      </c>
      <c r="CB165" s="414">
        <f t="shared" si="110"/>
        <v>5</v>
      </c>
      <c r="CC165" s="414">
        <f t="shared" si="110"/>
        <v>-12</v>
      </c>
      <c r="CD165" s="414">
        <f t="shared" si="110"/>
        <v>2</v>
      </c>
      <c r="CE165" s="414">
        <f t="shared" si="110"/>
        <v>-11</v>
      </c>
      <c r="CF165" s="414">
        <f t="shared" si="110"/>
        <v>-2</v>
      </c>
      <c r="CG165" s="414">
        <f t="shared" si="110"/>
        <v>-8</v>
      </c>
      <c r="CH165" s="414">
        <f t="shared" si="110"/>
        <v>-8</v>
      </c>
      <c r="CI165" s="414">
        <f t="shared" si="110"/>
        <v>-11</v>
      </c>
      <c r="CJ165" s="414">
        <f t="shared" si="110"/>
        <v>-2</v>
      </c>
      <c r="CK165" s="414">
        <f t="shared" si="110"/>
        <v>-1</v>
      </c>
      <c r="CL165" s="414">
        <f t="shared" si="110"/>
        <v>-1</v>
      </c>
      <c r="CM165" s="414">
        <f t="shared" si="110"/>
        <v>-1</v>
      </c>
      <c r="CN165" s="414">
        <f t="shared" si="110"/>
        <v>-4</v>
      </c>
      <c r="CO165" s="414">
        <f t="shared" si="110"/>
        <v>3</v>
      </c>
      <c r="CP165" s="414">
        <f t="shared" si="110"/>
        <v>-3</v>
      </c>
      <c r="CQ165" s="414">
        <f t="shared" si="110"/>
        <v>-8</v>
      </c>
      <c r="CR165" s="414">
        <f t="shared" si="110"/>
        <v>0</v>
      </c>
      <c r="CS165" s="414">
        <f t="shared" si="110"/>
        <v>-7</v>
      </c>
      <c r="CT165" s="414">
        <f t="shared" si="110"/>
        <v>-5</v>
      </c>
      <c r="CU165" s="414">
        <f t="shared" si="110"/>
        <v>5</v>
      </c>
      <c r="CV165" s="414">
        <f t="shared" si="110"/>
        <v>-1</v>
      </c>
      <c r="CW165" s="414">
        <f t="shared" si="110"/>
        <v>2</v>
      </c>
      <c r="CX165" s="414">
        <f t="shared" si="110"/>
        <v>-6</v>
      </c>
      <c r="CY165" s="414">
        <f t="shared" si="110"/>
        <v>4</v>
      </c>
      <c r="CZ165" s="414">
        <f t="shared" si="110"/>
        <v>2</v>
      </c>
      <c r="DA165" s="414">
        <f t="shared" si="110"/>
        <v>0</v>
      </c>
      <c r="DB165" s="414">
        <f t="shared" si="110"/>
        <v>5</v>
      </c>
      <c r="DC165" s="414">
        <f t="shared" si="110"/>
        <v>-2</v>
      </c>
      <c r="DD165" s="414">
        <f t="shared" si="110"/>
        <v>-13</v>
      </c>
      <c r="DE165" s="414">
        <f t="shared" si="110"/>
        <v>1</v>
      </c>
      <c r="DF165" s="414">
        <f t="shared" si="110"/>
        <v>-1</v>
      </c>
      <c r="DG165" s="414">
        <f t="shared" si="110"/>
        <v>-3</v>
      </c>
      <c r="DH165" s="414">
        <f t="shared" si="110"/>
        <v>0</v>
      </c>
      <c r="DI165" s="414">
        <f t="shared" si="110"/>
        <v>1</v>
      </c>
      <c r="DJ165" s="414">
        <f t="shared" si="110"/>
        <v>1</v>
      </c>
      <c r="DK165" s="414">
        <f t="shared" si="110"/>
        <v>-6</v>
      </c>
      <c r="DL165" s="414">
        <f t="shared" si="110"/>
        <v>1</v>
      </c>
      <c r="DM165" s="414">
        <f t="shared" si="110"/>
        <v>-2</v>
      </c>
      <c r="DN165" s="414">
        <f t="shared" si="110"/>
        <v>-5</v>
      </c>
      <c r="DO165" s="414">
        <f t="shared" si="110"/>
        <v>-3</v>
      </c>
      <c r="DP165" s="414">
        <f t="shared" si="110"/>
        <v>-1</v>
      </c>
      <c r="DQ165" s="414">
        <f t="shared" si="110"/>
        <v>-3</v>
      </c>
      <c r="DR165" s="414">
        <f t="shared" si="110"/>
        <v>-2</v>
      </c>
      <c r="DS165" s="414">
        <f t="shared" si="110"/>
        <v>-1</v>
      </c>
      <c r="DT165" s="414">
        <f t="shared" si="110"/>
        <v>3</v>
      </c>
      <c r="DU165" s="414">
        <f t="shared" si="110"/>
        <v>-3</v>
      </c>
      <c r="DV165" s="414">
        <f t="shared" si="110"/>
        <v>0</v>
      </c>
      <c r="DW165" s="414">
        <f t="shared" si="110"/>
        <v>0</v>
      </c>
      <c r="DX165" s="414">
        <f t="shared" si="110"/>
        <v>-4</v>
      </c>
      <c r="DY165" s="414">
        <f t="shared" si="110"/>
        <v>-2</v>
      </c>
      <c r="DZ165" s="414">
        <f t="shared" si="110"/>
        <v>7</v>
      </c>
      <c r="EA165" s="414">
        <f t="shared" si="110"/>
        <v>3</v>
      </c>
      <c r="EB165" s="414">
        <f t="shared" si="110"/>
        <v>-1</v>
      </c>
      <c r="EC165" s="414">
        <f t="shared" si="110"/>
        <v>1</v>
      </c>
      <c r="ED165" s="414">
        <f t="shared" si="110"/>
        <v>-1</v>
      </c>
      <c r="EE165" s="414">
        <f t="shared" si="110"/>
        <v>3</v>
      </c>
      <c r="EF165" s="414">
        <f t="shared" si="110"/>
        <v>-4</v>
      </c>
      <c r="EG165" s="414">
        <f t="shared" si="110"/>
        <v>-5</v>
      </c>
      <c r="EH165" s="414">
        <f t="shared" si="110"/>
        <v>6</v>
      </c>
      <c r="EI165" s="414">
        <f t="shared" si="110"/>
        <v>3</v>
      </c>
      <c r="EJ165" s="414">
        <f t="shared" si="110"/>
        <v>-1</v>
      </c>
      <c r="EK165" s="414">
        <f t="shared" si="110"/>
        <v>7</v>
      </c>
      <c r="EL165" s="414">
        <f t="shared" si="110"/>
        <v>6</v>
      </c>
      <c r="EM165" s="414">
        <f t="shared" si="110"/>
        <v>10</v>
      </c>
      <c r="EN165" s="414">
        <f t="shared" si="110"/>
        <v>1</v>
      </c>
      <c r="EO165" s="414">
        <f t="shared" si="110"/>
        <v>-1</v>
      </c>
      <c r="EP165" s="414">
        <f t="shared" si="110"/>
        <v>1</v>
      </c>
      <c r="EQ165" s="414">
        <f t="shared" si="110"/>
        <v>1</v>
      </c>
      <c r="ER165" s="414">
        <f t="shared" si="110"/>
        <v>0</v>
      </c>
      <c r="ES165" s="414">
        <f t="shared" si="110"/>
        <v>12</v>
      </c>
      <c r="ET165" s="414">
        <f t="shared" si="110"/>
        <v>4</v>
      </c>
      <c r="EU165" s="414">
        <f t="shared" si="110"/>
        <v>1</v>
      </c>
      <c r="EV165" s="414">
        <f t="shared" si="110"/>
        <v>13</v>
      </c>
      <c r="EW165" s="414">
        <f t="shared" si="110"/>
        <v>-1</v>
      </c>
      <c r="EX165" s="414">
        <f t="shared" si="110"/>
        <v>11</v>
      </c>
      <c r="EY165" s="414">
        <f t="shared" si="110"/>
        <v>14</v>
      </c>
      <c r="EZ165" s="414">
        <f t="shared" si="110"/>
        <v>16</v>
      </c>
      <c r="FA165" s="414">
        <f t="shared" si="110"/>
        <v>15</v>
      </c>
      <c r="FB165" s="414">
        <f t="shared" si="110"/>
        <v>14</v>
      </c>
      <c r="FC165" s="414">
        <f t="shared" si="110"/>
        <v>18</v>
      </c>
      <c r="FD165" s="414">
        <f t="shared" si="110"/>
        <v>14</v>
      </c>
      <c r="FE165" s="414">
        <f t="shared" si="110"/>
        <v>6</v>
      </c>
      <c r="FF165" s="414">
        <f t="shared" si="110"/>
        <v>24</v>
      </c>
      <c r="FG165" s="414">
        <f t="shared" si="110"/>
        <v>12</v>
      </c>
      <c r="FH165" s="414">
        <f t="shared" si="110"/>
        <v>3</v>
      </c>
      <c r="FI165" s="414">
        <f t="shared" si="110"/>
        <v>3</v>
      </c>
      <c r="FJ165" s="414">
        <f t="shared" si="110"/>
        <v>18</v>
      </c>
      <c r="FK165" s="414">
        <f t="shared" si="110"/>
        <v>15</v>
      </c>
      <c r="FL165" s="414">
        <f t="shared" si="110"/>
        <v>10</v>
      </c>
      <c r="FM165" s="414">
        <f t="shared" si="110"/>
        <v>14</v>
      </c>
      <c r="FN165" s="414">
        <f t="shared" si="110"/>
        <v>10</v>
      </c>
      <c r="FO165" s="414">
        <f t="shared" si="110"/>
        <v>3</v>
      </c>
      <c r="FP165" s="414">
        <f t="shared" si="110"/>
        <v>1</v>
      </c>
      <c r="FQ165" s="414">
        <f t="shared" si="110"/>
        <v>3</v>
      </c>
      <c r="FR165" s="414">
        <f t="shared" si="110"/>
        <v>-2</v>
      </c>
      <c r="FS165" s="414">
        <f t="shared" si="110"/>
        <v>-5</v>
      </c>
      <c r="FT165" s="414">
        <f t="shared" si="110"/>
        <v>2</v>
      </c>
      <c r="FU165" s="414">
        <f t="shared" si="110"/>
        <v>12</v>
      </c>
      <c r="FV165" s="414">
        <f t="shared" si="110"/>
        <v>7</v>
      </c>
      <c r="FW165" s="414">
        <f t="shared" si="110"/>
        <v>1</v>
      </c>
      <c r="FX165" s="414">
        <f t="shared" si="110"/>
        <v>1</v>
      </c>
      <c r="FY165" s="414">
        <f t="shared" si="110"/>
        <v>2</v>
      </c>
      <c r="FZ165" s="414">
        <f t="shared" si="110"/>
        <v>-2</v>
      </c>
      <c r="GA165" s="414">
        <f t="shared" si="110"/>
        <v>4</v>
      </c>
      <c r="GB165" s="414">
        <f t="shared" si="110"/>
        <v>-8</v>
      </c>
      <c r="GC165" s="414">
        <f t="shared" si="110"/>
        <v>12</v>
      </c>
      <c r="GD165" s="414">
        <f t="shared" si="110"/>
        <v>-7</v>
      </c>
      <c r="GE165" s="414">
        <f t="shared" si="110"/>
        <v>-21</v>
      </c>
      <c r="GF165" s="414">
        <f t="shared" si="110"/>
        <v>-78</v>
      </c>
      <c r="GG165" s="414">
        <f t="shared" si="110"/>
        <v>-30</v>
      </c>
      <c r="GH165" s="414">
        <f t="shared" si="110"/>
        <v>3</v>
      </c>
      <c r="GI165" s="414">
        <f t="shared" si="110"/>
        <v>1</v>
      </c>
      <c r="GJ165" s="414">
        <f t="shared" si="110"/>
        <v>-9</v>
      </c>
      <c r="GK165" s="414">
        <f t="shared" si="110"/>
        <v>2</v>
      </c>
      <c r="GL165" s="414">
        <f t="shared" si="110"/>
        <v>8</v>
      </c>
      <c r="GM165" s="414">
        <f t="shared" si="110"/>
        <v>-3</v>
      </c>
      <c r="GN165" s="414">
        <f t="shared" si="110"/>
        <v>-14</v>
      </c>
      <c r="GO165" s="414">
        <f t="shared" si="110"/>
        <v>12</v>
      </c>
      <c r="GP165" s="414">
        <f t="shared" si="110"/>
        <v>8</v>
      </c>
      <c r="GQ165" s="414">
        <f t="shared" si="110"/>
        <v>23</v>
      </c>
      <c r="GR165" s="414">
        <f t="shared" si="110"/>
        <v>-10</v>
      </c>
      <c r="GS165" s="414">
        <f t="shared" si="110"/>
        <v>20</v>
      </c>
      <c r="GT165" s="414">
        <f t="shared" si="110"/>
        <v>3</v>
      </c>
      <c r="GU165" s="414">
        <f t="shared" si="110"/>
        <v>-2</v>
      </c>
      <c r="GV165" s="414">
        <f t="shared" si="110"/>
        <v>34</v>
      </c>
      <c r="GW165" s="414">
        <f t="shared" si="110"/>
        <v>1</v>
      </c>
      <c r="GX165" s="414">
        <f t="shared" si="110"/>
        <v>8</v>
      </c>
      <c r="GY165" s="414">
        <f t="shared" si="110"/>
        <v>54</v>
      </c>
      <c r="GZ165" s="414">
        <f t="shared" si="110"/>
        <v>42</v>
      </c>
      <c r="HA165" s="414">
        <f t="shared" si="110"/>
        <v>23</v>
      </c>
      <c r="HB165" s="414">
        <f t="shared" si="110"/>
        <v>13</v>
      </c>
      <c r="HC165" s="414">
        <f t="shared" si="110"/>
        <v>51</v>
      </c>
      <c r="HD165" s="414">
        <f t="shared" si="110"/>
        <v>64</v>
      </c>
      <c r="HE165" s="414">
        <f t="shared" si="110"/>
        <v>30</v>
      </c>
      <c r="HF165" s="414">
        <f t="shared" si="110"/>
        <v>108</v>
      </c>
      <c r="HG165" s="414">
        <f t="shared" si="110"/>
        <v>31</v>
      </c>
      <c r="HH165" s="414">
        <f t="shared" si="110"/>
        <v>39</v>
      </c>
      <c r="HI165" s="414">
        <f t="shared" si="110"/>
        <v>26</v>
      </c>
      <c r="HJ165" s="414">
        <f t="shared" si="110"/>
        <v>109</v>
      </c>
      <c r="HK165" s="414">
        <f t="shared" si="110"/>
        <v>120</v>
      </c>
      <c r="HL165" s="414">
        <f t="shared" si="110"/>
        <v>48</v>
      </c>
      <c r="HM165" s="414">
        <f t="shared" si="110"/>
        <v>110</v>
      </c>
      <c r="HN165" s="414">
        <f t="shared" si="110"/>
        <v>85</v>
      </c>
      <c r="HO165" s="414">
        <f t="shared" si="110"/>
        <v>96</v>
      </c>
      <c r="HP165" s="414">
        <f t="shared" si="110"/>
        <v>94</v>
      </c>
      <c r="HQ165" s="414">
        <f t="shared" si="110"/>
        <v>137</v>
      </c>
      <c r="HR165" s="414">
        <f t="shared" si="110"/>
        <v>174</v>
      </c>
      <c r="HS165" s="412"/>
      <c r="HT165" s="412"/>
      <c r="HU165" s="412"/>
      <c r="HV165" s="412"/>
      <c r="HW165" s="412"/>
      <c r="HX165" s="412"/>
      <c r="HY165" s="412"/>
      <c r="HZ165" s="412"/>
      <c r="IA165" s="412"/>
      <c r="IB165" s="412"/>
      <c r="IC165" s="412"/>
    </row>
    <row r="166">
      <c r="A166" s="513" t="s">
        <v>95</v>
      </c>
      <c r="B166" s="415">
        <f t="shared" si="97"/>
        <v>0</v>
      </c>
      <c r="C166" s="414">
        <f t="shared" ref="C166:HR166" si="111">C146-B146</f>
        <v>0</v>
      </c>
      <c r="D166" s="414">
        <f t="shared" si="111"/>
        <v>1</v>
      </c>
      <c r="E166" s="414">
        <f t="shared" si="111"/>
        <v>1</v>
      </c>
      <c r="F166" s="414">
        <f t="shared" si="111"/>
        <v>0</v>
      </c>
      <c r="G166" s="414">
        <f t="shared" si="111"/>
        <v>0</v>
      </c>
      <c r="H166" s="414">
        <f t="shared" si="111"/>
        <v>0</v>
      </c>
      <c r="I166" s="414">
        <f t="shared" si="111"/>
        <v>2</v>
      </c>
      <c r="J166" s="414">
        <f t="shared" si="111"/>
        <v>0</v>
      </c>
      <c r="K166" s="414">
        <f t="shared" si="111"/>
        <v>0</v>
      </c>
      <c r="L166" s="414">
        <f t="shared" si="111"/>
        <v>0</v>
      </c>
      <c r="M166" s="414">
        <f t="shared" si="111"/>
        <v>1</v>
      </c>
      <c r="N166" s="414">
        <f t="shared" si="111"/>
        <v>0</v>
      </c>
      <c r="O166" s="414">
        <f t="shared" si="111"/>
        <v>2</v>
      </c>
      <c r="P166" s="414">
        <f t="shared" si="111"/>
        <v>4</v>
      </c>
      <c r="Q166" s="414">
        <f t="shared" si="111"/>
        <v>1</v>
      </c>
      <c r="R166" s="414">
        <f t="shared" si="111"/>
        <v>5</v>
      </c>
      <c r="S166" s="414">
        <f t="shared" si="111"/>
        <v>3</v>
      </c>
      <c r="T166" s="414">
        <f t="shared" si="111"/>
        <v>2</v>
      </c>
      <c r="U166" s="414">
        <f t="shared" si="111"/>
        <v>3</v>
      </c>
      <c r="V166" s="414">
        <f t="shared" si="111"/>
        <v>4</v>
      </c>
      <c r="W166" s="414">
        <f t="shared" si="111"/>
        <v>4</v>
      </c>
      <c r="X166" s="414">
        <f t="shared" si="111"/>
        <v>5</v>
      </c>
      <c r="Y166" s="414">
        <f t="shared" si="111"/>
        <v>5</v>
      </c>
      <c r="Z166" s="414">
        <f t="shared" si="111"/>
        <v>2</v>
      </c>
      <c r="AA166" s="414">
        <f t="shared" si="111"/>
        <v>10</v>
      </c>
      <c r="AB166" s="414">
        <f t="shared" si="111"/>
        <v>0</v>
      </c>
      <c r="AC166" s="414">
        <f t="shared" si="111"/>
        <v>1</v>
      </c>
      <c r="AD166" s="414">
        <f t="shared" si="111"/>
        <v>3</v>
      </c>
      <c r="AE166" s="414">
        <f t="shared" si="111"/>
        <v>6</v>
      </c>
      <c r="AF166" s="414">
        <f t="shared" si="111"/>
        <v>8</v>
      </c>
      <c r="AG166" s="414">
        <f t="shared" si="111"/>
        <v>2</v>
      </c>
      <c r="AH166" s="414">
        <f t="shared" si="111"/>
        <v>-1</v>
      </c>
      <c r="AI166" s="414">
        <f t="shared" si="111"/>
        <v>3</v>
      </c>
      <c r="AJ166" s="414">
        <f t="shared" si="111"/>
        <v>-1</v>
      </c>
      <c r="AK166" s="414">
        <f t="shared" si="111"/>
        <v>4</v>
      </c>
      <c r="AL166" s="414">
        <f t="shared" si="111"/>
        <v>-4</v>
      </c>
      <c r="AM166" s="414">
        <f t="shared" si="111"/>
        <v>15</v>
      </c>
      <c r="AN166" s="414">
        <f t="shared" si="111"/>
        <v>-2</v>
      </c>
      <c r="AO166" s="414">
        <f t="shared" si="111"/>
        <v>10</v>
      </c>
      <c r="AP166" s="414">
        <f t="shared" si="111"/>
        <v>0</v>
      </c>
      <c r="AQ166" s="414">
        <f t="shared" si="111"/>
        <v>-1</v>
      </c>
      <c r="AR166" s="414">
        <f t="shared" si="111"/>
        <v>-2</v>
      </c>
      <c r="AS166" s="414">
        <f t="shared" si="111"/>
        <v>-2</v>
      </c>
      <c r="AT166" s="414">
        <f t="shared" si="111"/>
        <v>9</v>
      </c>
      <c r="AU166" s="414">
        <f t="shared" si="111"/>
        <v>-2</v>
      </c>
      <c r="AV166" s="414">
        <f t="shared" si="111"/>
        <v>0</v>
      </c>
      <c r="AW166" s="414">
        <f t="shared" si="111"/>
        <v>-10</v>
      </c>
      <c r="AX166" s="414">
        <f t="shared" si="111"/>
        <v>1</v>
      </c>
      <c r="AY166" s="414">
        <f t="shared" si="111"/>
        <v>-1</v>
      </c>
      <c r="AZ166" s="414">
        <f t="shared" si="111"/>
        <v>-6</v>
      </c>
      <c r="BA166" s="414">
        <f t="shared" si="111"/>
        <v>-2</v>
      </c>
      <c r="BB166" s="414">
        <f t="shared" si="111"/>
        <v>-7</v>
      </c>
      <c r="BC166" s="414">
        <f t="shared" si="111"/>
        <v>-4</v>
      </c>
      <c r="BD166" s="414">
        <f t="shared" si="111"/>
        <v>-10</v>
      </c>
      <c r="BE166" s="414">
        <f t="shared" si="111"/>
        <v>-3</v>
      </c>
      <c r="BF166" s="414">
        <f t="shared" si="111"/>
        <v>-5</v>
      </c>
      <c r="BG166" s="414">
        <f t="shared" si="111"/>
        <v>-5</v>
      </c>
      <c r="BH166" s="414">
        <f t="shared" si="111"/>
        <v>-1</v>
      </c>
      <c r="BI166" s="414">
        <f t="shared" si="111"/>
        <v>-3</v>
      </c>
      <c r="BJ166" s="414">
        <f t="shared" si="111"/>
        <v>-1</v>
      </c>
      <c r="BK166" s="414">
        <f t="shared" si="111"/>
        <v>-2</v>
      </c>
      <c r="BL166" s="414">
        <f t="shared" si="111"/>
        <v>2</v>
      </c>
      <c r="BM166" s="414">
        <f t="shared" si="111"/>
        <v>-1</v>
      </c>
      <c r="BN166" s="414">
        <f t="shared" si="111"/>
        <v>4</v>
      </c>
      <c r="BO166" s="414">
        <f t="shared" si="111"/>
        <v>-8</v>
      </c>
      <c r="BP166" s="414">
        <f t="shared" si="111"/>
        <v>-3</v>
      </c>
      <c r="BQ166" s="414">
        <f t="shared" si="111"/>
        <v>2</v>
      </c>
      <c r="BR166" s="414">
        <f t="shared" si="111"/>
        <v>0</v>
      </c>
      <c r="BS166" s="414">
        <f t="shared" si="111"/>
        <v>1</v>
      </c>
      <c r="BT166" s="414">
        <f t="shared" si="111"/>
        <v>4</v>
      </c>
      <c r="BU166" s="414">
        <f t="shared" si="111"/>
        <v>1</v>
      </c>
      <c r="BV166" s="414">
        <f t="shared" si="111"/>
        <v>-4</v>
      </c>
      <c r="BW166" s="414">
        <f t="shared" si="111"/>
        <v>0</v>
      </c>
      <c r="BX166" s="414">
        <f t="shared" si="111"/>
        <v>-1</v>
      </c>
      <c r="BY166" s="414">
        <f t="shared" si="111"/>
        <v>-2</v>
      </c>
      <c r="BZ166" s="414">
        <f t="shared" si="111"/>
        <v>4</v>
      </c>
      <c r="CA166" s="414">
        <f t="shared" si="111"/>
        <v>0</v>
      </c>
      <c r="CB166" s="414">
        <f t="shared" si="111"/>
        <v>-9</v>
      </c>
      <c r="CC166" s="414">
        <f t="shared" si="111"/>
        <v>0</v>
      </c>
      <c r="CD166" s="414">
        <f t="shared" si="111"/>
        <v>0</v>
      </c>
      <c r="CE166" s="414">
        <f t="shared" si="111"/>
        <v>0</v>
      </c>
      <c r="CF166" s="414">
        <f t="shared" si="111"/>
        <v>0</v>
      </c>
      <c r="CG166" s="414">
        <f t="shared" si="111"/>
        <v>3</v>
      </c>
      <c r="CH166" s="414">
        <f t="shared" si="111"/>
        <v>-4</v>
      </c>
      <c r="CI166" s="414">
        <f t="shared" si="111"/>
        <v>-2</v>
      </c>
      <c r="CJ166" s="414">
        <f t="shared" si="111"/>
        <v>-2</v>
      </c>
      <c r="CK166" s="414">
        <f t="shared" si="111"/>
        <v>0</v>
      </c>
      <c r="CL166" s="414">
        <f t="shared" si="111"/>
        <v>0</v>
      </c>
      <c r="CM166" s="414">
        <f t="shared" si="111"/>
        <v>-2</v>
      </c>
      <c r="CN166" s="414">
        <f t="shared" si="111"/>
        <v>-5</v>
      </c>
      <c r="CO166" s="414">
        <f t="shared" si="111"/>
        <v>-1</v>
      </c>
      <c r="CP166" s="414">
        <f t="shared" si="111"/>
        <v>-1</v>
      </c>
      <c r="CQ166" s="414">
        <f t="shared" si="111"/>
        <v>-2</v>
      </c>
      <c r="CR166" s="414">
        <f t="shared" si="111"/>
        <v>0</v>
      </c>
      <c r="CS166" s="414">
        <f t="shared" si="111"/>
        <v>0</v>
      </c>
      <c r="CT166" s="414">
        <f t="shared" si="111"/>
        <v>0</v>
      </c>
      <c r="CU166" s="414">
        <f t="shared" si="111"/>
        <v>0</v>
      </c>
      <c r="CV166" s="414">
        <f t="shared" si="111"/>
        <v>-5</v>
      </c>
      <c r="CW166" s="414">
        <f t="shared" si="111"/>
        <v>4</v>
      </c>
      <c r="CX166" s="414">
        <f t="shared" si="111"/>
        <v>0</v>
      </c>
      <c r="CY166" s="414">
        <f t="shared" si="111"/>
        <v>0</v>
      </c>
      <c r="CZ166" s="414">
        <f t="shared" si="111"/>
        <v>1</v>
      </c>
      <c r="DA166" s="414">
        <f t="shared" si="111"/>
        <v>0</v>
      </c>
      <c r="DB166" s="414">
        <f t="shared" si="111"/>
        <v>6</v>
      </c>
      <c r="DC166" s="414">
        <f t="shared" si="111"/>
        <v>4</v>
      </c>
      <c r="DD166" s="414">
        <f t="shared" si="111"/>
        <v>5</v>
      </c>
      <c r="DE166" s="414">
        <f t="shared" si="111"/>
        <v>5</v>
      </c>
      <c r="DF166" s="414">
        <f t="shared" si="111"/>
        <v>2</v>
      </c>
      <c r="DG166" s="414">
        <f t="shared" si="111"/>
        <v>0</v>
      </c>
      <c r="DH166" s="414">
        <f t="shared" si="111"/>
        <v>-1</v>
      </c>
      <c r="DI166" s="414">
        <f t="shared" si="111"/>
        <v>2</v>
      </c>
      <c r="DJ166" s="414">
        <f t="shared" si="111"/>
        <v>7</v>
      </c>
      <c r="DK166" s="414">
        <f t="shared" si="111"/>
        <v>3</v>
      </c>
      <c r="DL166" s="414">
        <f t="shared" si="111"/>
        <v>9</v>
      </c>
      <c r="DM166" s="414">
        <f t="shared" si="111"/>
        <v>0</v>
      </c>
      <c r="DN166" s="414">
        <f t="shared" si="111"/>
        <v>4</v>
      </c>
      <c r="DO166" s="414">
        <f t="shared" si="111"/>
        <v>2</v>
      </c>
      <c r="DP166" s="414">
        <f t="shared" si="111"/>
        <v>2</v>
      </c>
      <c r="DQ166" s="414">
        <f t="shared" si="111"/>
        <v>5</v>
      </c>
      <c r="DR166" s="414">
        <f t="shared" si="111"/>
        <v>11</v>
      </c>
      <c r="DS166" s="414">
        <f t="shared" si="111"/>
        <v>5</v>
      </c>
      <c r="DT166" s="414">
        <f t="shared" si="111"/>
        <v>3</v>
      </c>
      <c r="DU166" s="414">
        <f t="shared" si="111"/>
        <v>1</v>
      </c>
      <c r="DV166" s="414">
        <f t="shared" si="111"/>
        <v>2</v>
      </c>
      <c r="DW166" s="414">
        <f t="shared" si="111"/>
        <v>-2</v>
      </c>
      <c r="DX166" s="414">
        <f t="shared" si="111"/>
        <v>-3</v>
      </c>
      <c r="DY166" s="414">
        <f t="shared" si="111"/>
        <v>-1</v>
      </c>
      <c r="DZ166" s="414">
        <f t="shared" si="111"/>
        <v>-2</v>
      </c>
      <c r="EA166" s="414">
        <f t="shared" si="111"/>
        <v>1</v>
      </c>
      <c r="EB166" s="414">
        <f t="shared" si="111"/>
        <v>-8</v>
      </c>
      <c r="EC166" s="414">
        <f t="shared" si="111"/>
        <v>2</v>
      </c>
      <c r="ED166" s="414">
        <f t="shared" si="111"/>
        <v>-1</v>
      </c>
      <c r="EE166" s="414">
        <f t="shared" si="111"/>
        <v>1</v>
      </c>
      <c r="EF166" s="414">
        <f t="shared" si="111"/>
        <v>-10</v>
      </c>
      <c r="EG166" s="414">
        <f t="shared" si="111"/>
        <v>-3</v>
      </c>
      <c r="EH166" s="414">
        <f t="shared" si="111"/>
        <v>-7</v>
      </c>
      <c r="EI166" s="414">
        <f t="shared" si="111"/>
        <v>1</v>
      </c>
      <c r="EJ166" s="414">
        <f t="shared" si="111"/>
        <v>3</v>
      </c>
      <c r="EK166" s="414">
        <f t="shared" si="111"/>
        <v>7</v>
      </c>
      <c r="EL166" s="414">
        <f t="shared" si="111"/>
        <v>16</v>
      </c>
      <c r="EM166" s="414">
        <f t="shared" si="111"/>
        <v>-4</v>
      </c>
      <c r="EN166" s="414">
        <f t="shared" si="111"/>
        <v>5</v>
      </c>
      <c r="EO166" s="414">
        <f t="shared" si="111"/>
        <v>0</v>
      </c>
      <c r="EP166" s="414">
        <f t="shared" si="111"/>
        <v>2</v>
      </c>
      <c r="EQ166" s="414">
        <f t="shared" si="111"/>
        <v>-3</v>
      </c>
      <c r="ER166" s="414">
        <f t="shared" si="111"/>
        <v>5</v>
      </c>
      <c r="ES166" s="414">
        <f t="shared" si="111"/>
        <v>-2</v>
      </c>
      <c r="ET166" s="414">
        <f t="shared" si="111"/>
        <v>4</v>
      </c>
      <c r="EU166" s="414">
        <f t="shared" si="111"/>
        <v>6</v>
      </c>
      <c r="EV166" s="414">
        <f t="shared" si="111"/>
        <v>10</v>
      </c>
      <c r="EW166" s="414">
        <f t="shared" si="111"/>
        <v>1</v>
      </c>
      <c r="EX166" s="414">
        <f t="shared" si="111"/>
        <v>1</v>
      </c>
      <c r="EY166" s="414">
        <f t="shared" si="111"/>
        <v>-1</v>
      </c>
      <c r="EZ166" s="414">
        <f t="shared" si="111"/>
        <v>10</v>
      </c>
      <c r="FA166" s="414">
        <f t="shared" si="111"/>
        <v>9</v>
      </c>
      <c r="FB166" s="414">
        <f t="shared" si="111"/>
        <v>15</v>
      </c>
      <c r="FC166" s="414">
        <f t="shared" si="111"/>
        <v>27</v>
      </c>
      <c r="FD166" s="414">
        <f t="shared" si="111"/>
        <v>28</v>
      </c>
      <c r="FE166" s="414">
        <f t="shared" si="111"/>
        <v>6</v>
      </c>
      <c r="FF166" s="414">
        <f t="shared" si="111"/>
        <v>29</v>
      </c>
      <c r="FG166" s="414">
        <f t="shared" si="111"/>
        <v>32</v>
      </c>
      <c r="FH166" s="414">
        <f t="shared" si="111"/>
        <v>6</v>
      </c>
      <c r="FI166" s="414">
        <f t="shared" si="111"/>
        <v>16</v>
      </c>
      <c r="FJ166" s="414">
        <f t="shared" si="111"/>
        <v>3</v>
      </c>
      <c r="FK166" s="414">
        <f t="shared" si="111"/>
        <v>4</v>
      </c>
      <c r="FL166" s="414">
        <f t="shared" si="111"/>
        <v>10</v>
      </c>
      <c r="FM166" s="414">
        <f t="shared" si="111"/>
        <v>-3</v>
      </c>
      <c r="FN166" s="414">
        <f t="shared" si="111"/>
        <v>20</v>
      </c>
      <c r="FO166" s="414">
        <f t="shared" si="111"/>
        <v>8</v>
      </c>
      <c r="FP166" s="414">
        <f t="shared" si="111"/>
        <v>29</v>
      </c>
      <c r="FQ166" s="414">
        <f t="shared" si="111"/>
        <v>18</v>
      </c>
      <c r="FR166" s="414">
        <f t="shared" si="111"/>
        <v>17</v>
      </c>
      <c r="FS166" s="414">
        <f t="shared" si="111"/>
        <v>-9</v>
      </c>
      <c r="FT166" s="414">
        <f t="shared" si="111"/>
        <v>14</v>
      </c>
      <c r="FU166" s="414">
        <f t="shared" si="111"/>
        <v>15</v>
      </c>
      <c r="FV166" s="414">
        <f t="shared" si="111"/>
        <v>38</v>
      </c>
      <c r="FW166" s="414">
        <f t="shared" si="111"/>
        <v>17</v>
      </c>
      <c r="FX166" s="414">
        <f t="shared" si="111"/>
        <v>-3</v>
      </c>
      <c r="FY166" s="414">
        <f t="shared" si="111"/>
        <v>7</v>
      </c>
      <c r="FZ166" s="414">
        <f t="shared" si="111"/>
        <v>-12</v>
      </c>
      <c r="GA166" s="414">
        <f t="shared" si="111"/>
        <v>7</v>
      </c>
      <c r="GB166" s="414">
        <f t="shared" si="111"/>
        <v>15</v>
      </c>
      <c r="GC166" s="414">
        <f t="shared" si="111"/>
        <v>-12</v>
      </c>
      <c r="GD166" s="414">
        <f t="shared" si="111"/>
        <v>-9</v>
      </c>
      <c r="GE166" s="414">
        <f t="shared" si="111"/>
        <v>-173</v>
      </c>
      <c r="GF166" s="414">
        <f t="shared" si="111"/>
        <v>-18</v>
      </c>
      <c r="GG166" s="414">
        <f t="shared" si="111"/>
        <v>-8</v>
      </c>
      <c r="GH166" s="414">
        <f t="shared" si="111"/>
        <v>-8</v>
      </c>
      <c r="GI166" s="414">
        <f t="shared" si="111"/>
        <v>11</v>
      </c>
      <c r="GJ166" s="414">
        <f t="shared" si="111"/>
        <v>-18</v>
      </c>
      <c r="GK166" s="414">
        <f t="shared" si="111"/>
        <v>11</v>
      </c>
      <c r="GL166" s="414">
        <f t="shared" si="111"/>
        <v>7</v>
      </c>
      <c r="GM166" s="414">
        <f t="shared" si="111"/>
        <v>11</v>
      </c>
      <c r="GN166" s="414">
        <f t="shared" si="111"/>
        <v>2</v>
      </c>
      <c r="GO166" s="414">
        <f t="shared" si="111"/>
        <v>3</v>
      </c>
      <c r="GP166" s="414">
        <f t="shared" si="111"/>
        <v>0</v>
      </c>
      <c r="GQ166" s="414">
        <f t="shared" si="111"/>
        <v>29</v>
      </c>
      <c r="GR166" s="414">
        <f t="shared" si="111"/>
        <v>23</v>
      </c>
      <c r="GS166" s="414">
        <f t="shared" si="111"/>
        <v>13</v>
      </c>
      <c r="GT166" s="414">
        <f t="shared" si="111"/>
        <v>19</v>
      </c>
      <c r="GU166" s="414">
        <f t="shared" si="111"/>
        <v>8</v>
      </c>
      <c r="GV166" s="414">
        <f t="shared" si="111"/>
        <v>12</v>
      </c>
      <c r="GW166" s="414">
        <f t="shared" si="111"/>
        <v>24</v>
      </c>
      <c r="GX166" s="414">
        <f t="shared" si="111"/>
        <v>7</v>
      </c>
      <c r="GY166" s="414">
        <f t="shared" si="111"/>
        <v>73</v>
      </c>
      <c r="GZ166" s="414">
        <f t="shared" si="111"/>
        <v>36</v>
      </c>
      <c r="HA166" s="414">
        <f t="shared" si="111"/>
        <v>78</v>
      </c>
      <c r="HB166" s="414">
        <f t="shared" si="111"/>
        <v>14</v>
      </c>
      <c r="HC166" s="414">
        <f t="shared" si="111"/>
        <v>39</v>
      </c>
      <c r="HD166" s="414">
        <f t="shared" si="111"/>
        <v>59</v>
      </c>
      <c r="HE166" s="414">
        <f t="shared" si="111"/>
        <v>95</v>
      </c>
      <c r="HF166" s="414">
        <f t="shared" si="111"/>
        <v>60</v>
      </c>
      <c r="HG166" s="414">
        <f t="shared" si="111"/>
        <v>65</v>
      </c>
      <c r="HH166" s="414">
        <f t="shared" si="111"/>
        <v>59</v>
      </c>
      <c r="HI166" s="414">
        <f t="shared" si="111"/>
        <v>19</v>
      </c>
      <c r="HJ166" s="414">
        <f t="shared" si="111"/>
        <v>-19</v>
      </c>
      <c r="HK166" s="414">
        <f t="shared" si="111"/>
        <v>89</v>
      </c>
      <c r="HL166" s="414">
        <f t="shared" si="111"/>
        <v>84</v>
      </c>
      <c r="HM166" s="414">
        <f t="shared" si="111"/>
        <v>83</v>
      </c>
      <c r="HN166" s="414">
        <f t="shared" si="111"/>
        <v>5</v>
      </c>
      <c r="HO166" s="414">
        <f t="shared" si="111"/>
        <v>65</v>
      </c>
      <c r="HP166" s="414">
        <f t="shared" si="111"/>
        <v>50</v>
      </c>
      <c r="HQ166" s="414">
        <f t="shared" si="111"/>
        <v>12</v>
      </c>
      <c r="HR166" s="414">
        <f t="shared" si="111"/>
        <v>193</v>
      </c>
      <c r="HS166" s="412"/>
      <c r="HT166" s="412"/>
      <c r="HU166" s="412"/>
      <c r="HV166" s="412"/>
      <c r="HW166" s="412"/>
      <c r="HX166" s="412"/>
      <c r="HY166" s="412"/>
      <c r="HZ166" s="412"/>
      <c r="IA166" s="412"/>
      <c r="IB166" s="412"/>
      <c r="IC166" s="412"/>
    </row>
    <row r="167">
      <c r="A167" s="513" t="s">
        <v>96</v>
      </c>
      <c r="B167" s="415">
        <f t="shared" si="97"/>
        <v>1</v>
      </c>
      <c r="C167" s="414">
        <f t="shared" ref="C167:HR167" si="112">C147-B147</f>
        <v>0</v>
      </c>
      <c r="D167" s="414">
        <f t="shared" si="112"/>
        <v>0</v>
      </c>
      <c r="E167" s="414">
        <f t="shared" si="112"/>
        <v>0</v>
      </c>
      <c r="F167" s="414">
        <f t="shared" si="112"/>
        <v>0</v>
      </c>
      <c r="G167" s="414">
        <f t="shared" si="112"/>
        <v>0</v>
      </c>
      <c r="H167" s="414">
        <f t="shared" si="112"/>
        <v>0</v>
      </c>
      <c r="I167" s="414">
        <f t="shared" si="112"/>
        <v>0</v>
      </c>
      <c r="J167" s="414">
        <f t="shared" si="112"/>
        <v>0</v>
      </c>
      <c r="K167" s="414">
        <f t="shared" si="112"/>
        <v>0</v>
      </c>
      <c r="L167" s="414">
        <f t="shared" si="112"/>
        <v>0</v>
      </c>
      <c r="M167" s="414">
        <f t="shared" si="112"/>
        <v>1</v>
      </c>
      <c r="N167" s="414">
        <f t="shared" si="112"/>
        <v>0</v>
      </c>
      <c r="O167" s="414">
        <f t="shared" si="112"/>
        <v>-1</v>
      </c>
      <c r="P167" s="414">
        <f t="shared" si="112"/>
        <v>1</v>
      </c>
      <c r="Q167" s="414">
        <f t="shared" si="112"/>
        <v>6</v>
      </c>
      <c r="R167" s="414">
        <f t="shared" si="112"/>
        <v>0</v>
      </c>
      <c r="S167" s="414">
        <f t="shared" si="112"/>
        <v>0</v>
      </c>
      <c r="T167" s="414">
        <f t="shared" si="112"/>
        <v>2</v>
      </c>
      <c r="U167" s="414">
        <f t="shared" si="112"/>
        <v>5</v>
      </c>
      <c r="V167" s="414">
        <f t="shared" si="112"/>
        <v>5</v>
      </c>
      <c r="W167" s="414">
        <f t="shared" si="112"/>
        <v>2</v>
      </c>
      <c r="X167" s="414">
        <f t="shared" si="112"/>
        <v>7</v>
      </c>
      <c r="Y167" s="414">
        <f t="shared" si="112"/>
        <v>1</v>
      </c>
      <c r="Z167" s="414">
        <f t="shared" si="112"/>
        <v>2</v>
      </c>
      <c r="AA167" s="414">
        <f t="shared" si="112"/>
        <v>0</v>
      </c>
      <c r="AB167" s="414">
        <f t="shared" si="112"/>
        <v>3</v>
      </c>
      <c r="AC167" s="414">
        <f t="shared" si="112"/>
        <v>6</v>
      </c>
      <c r="AD167" s="414">
        <f t="shared" si="112"/>
        <v>5</v>
      </c>
      <c r="AE167" s="414">
        <f t="shared" si="112"/>
        <v>1</v>
      </c>
      <c r="AF167" s="414">
        <f t="shared" si="112"/>
        <v>-1</v>
      </c>
      <c r="AG167" s="414">
        <f t="shared" si="112"/>
        <v>6</v>
      </c>
      <c r="AH167" s="414">
        <f t="shared" si="112"/>
        <v>3</v>
      </c>
      <c r="AI167" s="414">
        <f t="shared" si="112"/>
        <v>-2</v>
      </c>
      <c r="AJ167" s="414">
        <f t="shared" si="112"/>
        <v>0</v>
      </c>
      <c r="AK167" s="414">
        <f t="shared" si="112"/>
        <v>-1</v>
      </c>
      <c r="AL167" s="414">
        <f t="shared" si="112"/>
        <v>0</v>
      </c>
      <c r="AM167" s="414">
        <f t="shared" si="112"/>
        <v>4</v>
      </c>
      <c r="AN167" s="414">
        <f t="shared" si="112"/>
        <v>1</v>
      </c>
      <c r="AO167" s="414">
        <f t="shared" si="112"/>
        <v>2</v>
      </c>
      <c r="AP167" s="414">
        <f t="shared" si="112"/>
        <v>0</v>
      </c>
      <c r="AQ167" s="414">
        <f t="shared" si="112"/>
        <v>-1</v>
      </c>
      <c r="AR167" s="414">
        <f t="shared" si="112"/>
        <v>0</v>
      </c>
      <c r="AS167" s="414">
        <f t="shared" si="112"/>
        <v>2</v>
      </c>
      <c r="AT167" s="414">
        <f t="shared" si="112"/>
        <v>-5</v>
      </c>
      <c r="AU167" s="414">
        <f t="shared" si="112"/>
        <v>-2</v>
      </c>
      <c r="AV167" s="414">
        <f t="shared" si="112"/>
        <v>-5</v>
      </c>
      <c r="AW167" s="414">
        <f t="shared" si="112"/>
        <v>-2</v>
      </c>
      <c r="AX167" s="414">
        <f t="shared" si="112"/>
        <v>2</v>
      </c>
      <c r="AY167" s="414">
        <f t="shared" si="112"/>
        <v>-7</v>
      </c>
      <c r="AZ167" s="414">
        <f t="shared" si="112"/>
        <v>-2</v>
      </c>
      <c r="BA167" s="414">
        <f t="shared" si="112"/>
        <v>-1</v>
      </c>
      <c r="BB167" s="414">
        <f t="shared" si="112"/>
        <v>-3</v>
      </c>
      <c r="BC167" s="414">
        <f t="shared" si="112"/>
        <v>-2</v>
      </c>
      <c r="BD167" s="414">
        <f t="shared" si="112"/>
        <v>-1</v>
      </c>
      <c r="BE167" s="414">
        <f t="shared" si="112"/>
        <v>-11</v>
      </c>
      <c r="BF167" s="414">
        <f t="shared" si="112"/>
        <v>-3</v>
      </c>
      <c r="BG167" s="414">
        <f t="shared" si="112"/>
        <v>0</v>
      </c>
      <c r="BH167" s="414">
        <f t="shared" si="112"/>
        <v>0</v>
      </c>
      <c r="BI167" s="414">
        <f t="shared" si="112"/>
        <v>0</v>
      </c>
      <c r="BJ167" s="414">
        <f t="shared" si="112"/>
        <v>1</v>
      </c>
      <c r="BK167" s="414">
        <f t="shared" si="112"/>
        <v>2</v>
      </c>
      <c r="BL167" s="414">
        <f t="shared" si="112"/>
        <v>-1</v>
      </c>
      <c r="BM167" s="414">
        <f t="shared" si="112"/>
        <v>-1</v>
      </c>
      <c r="BN167" s="414">
        <f t="shared" si="112"/>
        <v>-1</v>
      </c>
      <c r="BO167" s="414">
        <f t="shared" si="112"/>
        <v>-1</v>
      </c>
      <c r="BP167" s="414">
        <f t="shared" si="112"/>
        <v>-1</v>
      </c>
      <c r="BQ167" s="414">
        <f t="shared" si="112"/>
        <v>0</v>
      </c>
      <c r="BR167" s="414">
        <f t="shared" si="112"/>
        <v>0</v>
      </c>
      <c r="BS167" s="414">
        <f t="shared" si="112"/>
        <v>0</v>
      </c>
      <c r="BT167" s="414">
        <f t="shared" si="112"/>
        <v>-1</v>
      </c>
      <c r="BU167" s="414">
        <f t="shared" si="112"/>
        <v>-1</v>
      </c>
      <c r="BV167" s="414">
        <f t="shared" si="112"/>
        <v>0</v>
      </c>
      <c r="BW167" s="414">
        <f t="shared" si="112"/>
        <v>-1</v>
      </c>
      <c r="BX167" s="414">
        <f t="shared" si="112"/>
        <v>0</v>
      </c>
      <c r="BY167" s="414">
        <f t="shared" si="112"/>
        <v>0</v>
      </c>
      <c r="BZ167" s="414">
        <f t="shared" si="112"/>
        <v>-2</v>
      </c>
      <c r="CA167" s="414">
        <f t="shared" si="112"/>
        <v>0</v>
      </c>
      <c r="CB167" s="414">
        <f t="shared" si="112"/>
        <v>-1</v>
      </c>
      <c r="CC167" s="414">
        <f t="shared" si="112"/>
        <v>2</v>
      </c>
      <c r="CD167" s="414">
        <f t="shared" si="112"/>
        <v>2</v>
      </c>
      <c r="CE167" s="414">
        <f t="shared" si="112"/>
        <v>4</v>
      </c>
      <c r="CF167" s="414">
        <f t="shared" si="112"/>
        <v>4</v>
      </c>
      <c r="CG167" s="414">
        <f t="shared" si="112"/>
        <v>2</v>
      </c>
      <c r="CH167" s="414">
        <f t="shared" si="112"/>
        <v>0</v>
      </c>
      <c r="CI167" s="414">
        <f t="shared" si="112"/>
        <v>1</v>
      </c>
      <c r="CJ167" s="414">
        <f t="shared" si="112"/>
        <v>1</v>
      </c>
      <c r="CK167" s="414">
        <f t="shared" si="112"/>
        <v>2</v>
      </c>
      <c r="CL167" s="414">
        <f t="shared" si="112"/>
        <v>0</v>
      </c>
      <c r="CM167" s="414">
        <f t="shared" si="112"/>
        <v>-2</v>
      </c>
      <c r="CN167" s="414">
        <f t="shared" si="112"/>
        <v>2</v>
      </c>
      <c r="CO167" s="414">
        <f t="shared" si="112"/>
        <v>1</v>
      </c>
      <c r="CP167" s="414">
        <f t="shared" si="112"/>
        <v>0</v>
      </c>
      <c r="CQ167" s="414">
        <f t="shared" si="112"/>
        <v>0</v>
      </c>
      <c r="CR167" s="414">
        <f t="shared" si="112"/>
        <v>-1</v>
      </c>
      <c r="CS167" s="414">
        <f t="shared" si="112"/>
        <v>1</v>
      </c>
      <c r="CT167" s="414">
        <f t="shared" si="112"/>
        <v>0</v>
      </c>
      <c r="CU167" s="414">
        <f t="shared" si="112"/>
        <v>2</v>
      </c>
      <c r="CV167" s="414">
        <f t="shared" si="112"/>
        <v>-2</v>
      </c>
      <c r="CW167" s="414">
        <f t="shared" si="112"/>
        <v>-1</v>
      </c>
      <c r="CX167" s="414">
        <f t="shared" si="112"/>
        <v>-1</v>
      </c>
      <c r="CY167" s="414">
        <f t="shared" si="112"/>
        <v>1</v>
      </c>
      <c r="CZ167" s="414">
        <f t="shared" si="112"/>
        <v>0</v>
      </c>
      <c r="DA167" s="414">
        <f t="shared" si="112"/>
        <v>0</v>
      </c>
      <c r="DB167" s="414">
        <f t="shared" si="112"/>
        <v>-1</v>
      </c>
      <c r="DC167" s="414">
        <f t="shared" si="112"/>
        <v>6</v>
      </c>
      <c r="DD167" s="414">
        <f t="shared" si="112"/>
        <v>-1</v>
      </c>
      <c r="DE167" s="414">
        <f t="shared" si="112"/>
        <v>-3</v>
      </c>
      <c r="DF167" s="414">
        <f t="shared" si="112"/>
        <v>2</v>
      </c>
      <c r="DG167" s="414">
        <f t="shared" si="112"/>
        <v>1</v>
      </c>
      <c r="DH167" s="414">
        <f t="shared" si="112"/>
        <v>-1</v>
      </c>
      <c r="DI167" s="414">
        <f t="shared" si="112"/>
        <v>0</v>
      </c>
      <c r="DJ167" s="414">
        <f t="shared" si="112"/>
        <v>-3</v>
      </c>
      <c r="DK167" s="414">
        <f t="shared" si="112"/>
        <v>-1</v>
      </c>
      <c r="DL167" s="414">
        <f t="shared" si="112"/>
        <v>-3</v>
      </c>
      <c r="DM167" s="414">
        <f t="shared" si="112"/>
        <v>2</v>
      </c>
      <c r="DN167" s="414">
        <f t="shared" si="112"/>
        <v>0</v>
      </c>
      <c r="DO167" s="414">
        <f t="shared" si="112"/>
        <v>-2</v>
      </c>
      <c r="DP167" s="414">
        <f t="shared" si="112"/>
        <v>1</v>
      </c>
      <c r="DQ167" s="414">
        <f t="shared" si="112"/>
        <v>0</v>
      </c>
      <c r="DR167" s="414">
        <f t="shared" si="112"/>
        <v>-1</v>
      </c>
      <c r="DS167" s="414">
        <f t="shared" si="112"/>
        <v>-1</v>
      </c>
      <c r="DT167" s="414">
        <f t="shared" si="112"/>
        <v>0</v>
      </c>
      <c r="DU167" s="414">
        <f t="shared" si="112"/>
        <v>0</v>
      </c>
      <c r="DV167" s="414">
        <f t="shared" si="112"/>
        <v>-3</v>
      </c>
      <c r="DW167" s="414">
        <f t="shared" si="112"/>
        <v>-1</v>
      </c>
      <c r="DX167" s="414">
        <f t="shared" si="112"/>
        <v>-2</v>
      </c>
      <c r="DY167" s="414">
        <f t="shared" si="112"/>
        <v>1</v>
      </c>
      <c r="DZ167" s="414">
        <f t="shared" si="112"/>
        <v>24</v>
      </c>
      <c r="EA167" s="414">
        <f t="shared" si="112"/>
        <v>4</v>
      </c>
      <c r="EB167" s="414">
        <f t="shared" si="112"/>
        <v>48</v>
      </c>
      <c r="EC167" s="414">
        <f t="shared" si="112"/>
        <v>5</v>
      </c>
      <c r="ED167" s="414">
        <f t="shared" si="112"/>
        <v>1</v>
      </c>
      <c r="EE167" s="414">
        <f t="shared" si="112"/>
        <v>10</v>
      </c>
      <c r="EF167" s="414">
        <f t="shared" si="112"/>
        <v>3</v>
      </c>
      <c r="EG167" s="414">
        <f t="shared" si="112"/>
        <v>15</v>
      </c>
      <c r="EH167" s="414">
        <f t="shared" si="112"/>
        <v>0</v>
      </c>
      <c r="EI167" s="414">
        <f t="shared" si="112"/>
        <v>24</v>
      </c>
      <c r="EJ167" s="414">
        <f t="shared" si="112"/>
        <v>10</v>
      </c>
      <c r="EK167" s="414">
        <f t="shared" si="112"/>
        <v>7</v>
      </c>
      <c r="EL167" s="414">
        <f t="shared" si="112"/>
        <v>-3</v>
      </c>
      <c r="EM167" s="414">
        <f t="shared" si="112"/>
        <v>6</v>
      </c>
      <c r="EN167" s="414">
        <f t="shared" si="112"/>
        <v>2</v>
      </c>
      <c r="EO167" s="414">
        <f t="shared" si="112"/>
        <v>6</v>
      </c>
      <c r="EP167" s="414">
        <f t="shared" si="112"/>
        <v>-2</v>
      </c>
      <c r="EQ167" s="414">
        <f t="shared" si="112"/>
        <v>1</v>
      </c>
      <c r="ER167" s="414">
        <f t="shared" si="112"/>
        <v>2</v>
      </c>
      <c r="ES167" s="414">
        <f t="shared" si="112"/>
        <v>9</v>
      </c>
      <c r="ET167" s="414">
        <f t="shared" si="112"/>
        <v>4</v>
      </c>
      <c r="EU167" s="414">
        <f t="shared" si="112"/>
        <v>-6</v>
      </c>
      <c r="EV167" s="414">
        <f t="shared" si="112"/>
        <v>0</v>
      </c>
      <c r="EW167" s="414">
        <f t="shared" si="112"/>
        <v>7</v>
      </c>
      <c r="EX167" s="414">
        <f t="shared" si="112"/>
        <v>5</v>
      </c>
      <c r="EY167" s="414">
        <f t="shared" si="112"/>
        <v>5</v>
      </c>
      <c r="EZ167" s="414">
        <f t="shared" si="112"/>
        <v>11</v>
      </c>
      <c r="FA167" s="414">
        <f t="shared" si="112"/>
        <v>6</v>
      </c>
      <c r="FB167" s="414">
        <f t="shared" si="112"/>
        <v>10</v>
      </c>
      <c r="FC167" s="414">
        <f t="shared" si="112"/>
        <v>5</v>
      </c>
      <c r="FD167" s="414">
        <f t="shared" si="112"/>
        <v>16</v>
      </c>
      <c r="FE167" s="414">
        <f t="shared" si="112"/>
        <v>17</v>
      </c>
      <c r="FF167" s="414">
        <f t="shared" si="112"/>
        <v>0</v>
      </c>
      <c r="FG167" s="414">
        <f t="shared" si="112"/>
        <v>0</v>
      </c>
      <c r="FH167" s="414">
        <f t="shared" si="112"/>
        <v>-2</v>
      </c>
      <c r="FI167" s="414">
        <f t="shared" si="112"/>
        <v>7</v>
      </c>
      <c r="FJ167" s="414">
        <f t="shared" si="112"/>
        <v>-16</v>
      </c>
      <c r="FK167" s="414">
        <f t="shared" si="112"/>
        <v>4</v>
      </c>
      <c r="FL167" s="414">
        <f t="shared" si="112"/>
        <v>1</v>
      </c>
      <c r="FM167" s="414">
        <f t="shared" si="112"/>
        <v>2</v>
      </c>
      <c r="FN167" s="414">
        <f t="shared" si="112"/>
        <v>1</v>
      </c>
      <c r="FO167" s="414">
        <f t="shared" si="112"/>
        <v>3</v>
      </c>
      <c r="FP167" s="414">
        <f t="shared" si="112"/>
        <v>-34</v>
      </c>
      <c r="FQ167" s="414">
        <f t="shared" si="112"/>
        <v>-14</v>
      </c>
      <c r="FR167" s="414">
        <f t="shared" si="112"/>
        <v>-6</v>
      </c>
      <c r="FS167" s="414">
        <f t="shared" si="112"/>
        <v>0</v>
      </c>
      <c r="FT167" s="414">
        <f t="shared" si="112"/>
        <v>-6</v>
      </c>
      <c r="FU167" s="414">
        <f t="shared" si="112"/>
        <v>-7</v>
      </c>
      <c r="FV167" s="414">
        <f t="shared" si="112"/>
        <v>-4</v>
      </c>
      <c r="FW167" s="414">
        <f t="shared" si="112"/>
        <v>-20</v>
      </c>
      <c r="FX167" s="414">
        <f t="shared" si="112"/>
        <v>1</v>
      </c>
      <c r="FY167" s="414">
        <f t="shared" si="112"/>
        <v>3</v>
      </c>
      <c r="FZ167" s="414">
        <f t="shared" si="112"/>
        <v>-3</v>
      </c>
      <c r="GA167" s="414">
        <f t="shared" si="112"/>
        <v>-3</v>
      </c>
      <c r="GB167" s="414">
        <f t="shared" si="112"/>
        <v>-3</v>
      </c>
      <c r="GC167" s="414">
        <f t="shared" si="112"/>
        <v>-66</v>
      </c>
      <c r="GD167" s="414">
        <f t="shared" si="112"/>
        <v>-4</v>
      </c>
      <c r="GE167" s="414">
        <f t="shared" si="112"/>
        <v>7</v>
      </c>
      <c r="GF167" s="414">
        <f t="shared" si="112"/>
        <v>-12</v>
      </c>
      <c r="GG167" s="414">
        <f t="shared" si="112"/>
        <v>-11</v>
      </c>
      <c r="GH167" s="414">
        <f t="shared" si="112"/>
        <v>-5</v>
      </c>
      <c r="GI167" s="414">
        <f t="shared" si="112"/>
        <v>1</v>
      </c>
      <c r="GJ167" s="414">
        <f t="shared" si="112"/>
        <v>-5</v>
      </c>
      <c r="GK167" s="414">
        <f t="shared" si="112"/>
        <v>-7</v>
      </c>
      <c r="GL167" s="414">
        <f t="shared" si="112"/>
        <v>2</v>
      </c>
      <c r="GM167" s="414">
        <f t="shared" si="112"/>
        <v>2</v>
      </c>
      <c r="GN167" s="414">
        <f t="shared" si="112"/>
        <v>-12</v>
      </c>
      <c r="GO167" s="414">
        <f t="shared" si="112"/>
        <v>-3</v>
      </c>
      <c r="GP167" s="414">
        <f t="shared" si="112"/>
        <v>3</v>
      </c>
      <c r="GQ167" s="414">
        <f t="shared" si="112"/>
        <v>-3</v>
      </c>
      <c r="GR167" s="414">
        <f t="shared" si="112"/>
        <v>12</v>
      </c>
      <c r="GS167" s="414">
        <f t="shared" si="112"/>
        <v>2</v>
      </c>
      <c r="GT167" s="414">
        <f t="shared" si="112"/>
        <v>5</v>
      </c>
      <c r="GU167" s="414">
        <f t="shared" si="112"/>
        <v>6</v>
      </c>
      <c r="GV167" s="414">
        <f t="shared" si="112"/>
        <v>-4</v>
      </c>
      <c r="GW167" s="414">
        <f t="shared" si="112"/>
        <v>15</v>
      </c>
      <c r="GX167" s="414">
        <f t="shared" si="112"/>
        <v>15</v>
      </c>
      <c r="GY167" s="414">
        <f t="shared" si="112"/>
        <v>11</v>
      </c>
      <c r="GZ167" s="414">
        <f t="shared" si="112"/>
        <v>6</v>
      </c>
      <c r="HA167" s="414">
        <f t="shared" si="112"/>
        <v>3</v>
      </c>
      <c r="HB167" s="414">
        <f t="shared" si="112"/>
        <v>36</v>
      </c>
      <c r="HC167" s="414">
        <f t="shared" si="112"/>
        <v>1</v>
      </c>
      <c r="HD167" s="414">
        <f t="shared" si="112"/>
        <v>20</v>
      </c>
      <c r="HE167" s="414">
        <f t="shared" si="112"/>
        <v>7</v>
      </c>
      <c r="HF167" s="414">
        <f t="shared" si="112"/>
        <v>17</v>
      </c>
      <c r="HG167" s="414">
        <f t="shared" si="112"/>
        <v>50</v>
      </c>
      <c r="HH167" s="414">
        <f t="shared" si="112"/>
        <v>84</v>
      </c>
      <c r="HI167" s="414">
        <f t="shared" si="112"/>
        <v>51</v>
      </c>
      <c r="HJ167" s="414">
        <f t="shared" si="112"/>
        <v>1</v>
      </c>
      <c r="HK167" s="414">
        <f t="shared" si="112"/>
        <v>5</v>
      </c>
      <c r="HL167" s="414">
        <f t="shared" si="112"/>
        <v>66</v>
      </c>
      <c r="HM167" s="414">
        <f t="shared" si="112"/>
        <v>7</v>
      </c>
      <c r="HN167" s="414">
        <f t="shared" si="112"/>
        <v>113</v>
      </c>
      <c r="HO167" s="414">
        <f t="shared" si="112"/>
        <v>59</v>
      </c>
      <c r="HP167" s="414">
        <f t="shared" si="112"/>
        <v>-17</v>
      </c>
      <c r="HQ167" s="414">
        <f t="shared" si="112"/>
        <v>163</v>
      </c>
      <c r="HR167" s="414">
        <f t="shared" si="112"/>
        <v>142</v>
      </c>
      <c r="HS167" s="412"/>
      <c r="HT167" s="412"/>
      <c r="HU167" s="412"/>
      <c r="HV167" s="412"/>
      <c r="HW167" s="412"/>
      <c r="HX167" s="412"/>
      <c r="HY167" s="412"/>
      <c r="HZ167" s="412"/>
      <c r="IA167" s="412"/>
      <c r="IB167" s="412"/>
      <c r="IC167" s="412"/>
    </row>
    <row r="168">
      <c r="A168" s="412"/>
      <c r="B168" s="412"/>
      <c r="C168" s="412"/>
      <c r="D168" s="412"/>
      <c r="E168" s="412"/>
      <c r="F168" s="412"/>
      <c r="G168" s="412"/>
      <c r="H168" s="412"/>
      <c r="I168" s="412"/>
      <c r="J168" s="412"/>
      <c r="K168" s="412"/>
      <c r="L168" s="412"/>
      <c r="M168" s="412"/>
      <c r="N168" s="412"/>
      <c r="O168" s="412"/>
      <c r="P168" s="412"/>
      <c r="Q168" s="412"/>
      <c r="R168" s="412"/>
      <c r="S168" s="412"/>
      <c r="T168" s="412"/>
      <c r="U168" s="412"/>
      <c r="V168" s="412"/>
      <c r="W168" s="412"/>
      <c r="X168" s="412"/>
      <c r="Y168" s="412"/>
      <c r="Z168" s="412"/>
      <c r="AA168" s="412"/>
      <c r="AB168" s="412"/>
      <c r="AC168" s="412"/>
      <c r="AD168" s="412"/>
      <c r="AE168" s="412"/>
      <c r="AF168" s="412"/>
      <c r="AG168" s="412"/>
      <c r="AH168" s="412"/>
      <c r="AI168" s="412"/>
      <c r="AJ168" s="412"/>
      <c r="AK168" s="412"/>
      <c r="AL168" s="412"/>
      <c r="AM168" s="412"/>
      <c r="AN168" s="412"/>
      <c r="AO168" s="412"/>
      <c r="AP168" s="412"/>
      <c r="AQ168" s="412"/>
      <c r="AR168" s="412"/>
      <c r="AS168" s="412"/>
      <c r="AT168" s="412"/>
      <c r="AU168" s="412"/>
      <c r="AV168" s="412"/>
      <c r="AW168" s="412"/>
      <c r="AX168" s="412"/>
      <c r="AY168" s="412"/>
      <c r="AZ168" s="412"/>
      <c r="BA168" s="412"/>
      <c r="BB168" s="412"/>
      <c r="BC168" s="412"/>
      <c r="BD168" s="412"/>
      <c r="BE168" s="412"/>
      <c r="BF168" s="412"/>
      <c r="BG168" s="412"/>
      <c r="BH168" s="412"/>
      <c r="BI168" s="412"/>
      <c r="BJ168" s="412"/>
      <c r="BK168" s="412"/>
      <c r="BL168" s="412"/>
      <c r="BM168" s="412"/>
      <c r="BN168" s="412"/>
      <c r="BO168" s="412"/>
      <c r="BP168" s="412"/>
      <c r="BQ168" s="412"/>
      <c r="BR168" s="412"/>
      <c r="BS168" s="412"/>
      <c r="BT168" s="412"/>
      <c r="BU168" s="412"/>
      <c r="BV168" s="412"/>
      <c r="BW168" s="412"/>
      <c r="BX168" s="412"/>
      <c r="BY168" s="412"/>
      <c r="BZ168" s="412"/>
      <c r="CA168" s="412"/>
      <c r="CB168" s="412"/>
      <c r="CC168" s="412"/>
      <c r="CD168" s="412"/>
      <c r="CE168" s="412"/>
      <c r="CF168" s="412"/>
      <c r="CG168" s="412"/>
      <c r="CH168" s="412"/>
      <c r="CI168" s="412"/>
      <c r="CJ168" s="412"/>
      <c r="CK168" s="412"/>
      <c r="CL168" s="412"/>
      <c r="CM168" s="412"/>
      <c r="CN168" s="412"/>
      <c r="CO168" s="412"/>
      <c r="CP168" s="412"/>
      <c r="CQ168" s="412"/>
      <c r="CR168" s="412"/>
      <c r="CS168" s="412"/>
      <c r="CT168" s="412"/>
      <c r="CU168" s="412"/>
      <c r="CV168" s="412"/>
      <c r="CW168" s="412"/>
      <c r="CX168" s="412"/>
      <c r="CY168" s="412"/>
      <c r="CZ168" s="412"/>
      <c r="DA168" s="412"/>
      <c r="DB168" s="412"/>
      <c r="DC168" s="412"/>
      <c r="DD168" s="412"/>
      <c r="DE168" s="412"/>
      <c r="DF168" s="412"/>
      <c r="DG168" s="412"/>
      <c r="DH168" s="412"/>
      <c r="DI168" s="412"/>
      <c r="DJ168" s="412"/>
      <c r="DK168" s="412"/>
      <c r="DL168" s="412"/>
      <c r="DM168" s="412"/>
      <c r="DN168" s="412"/>
      <c r="DO168" s="412"/>
      <c r="DP168" s="412"/>
      <c r="DQ168" s="412"/>
      <c r="DR168" s="412"/>
      <c r="DS168" s="412"/>
      <c r="DT168" s="412"/>
      <c r="DU168" s="412"/>
      <c r="DV168" s="412"/>
      <c r="DW168" s="412"/>
      <c r="DX168" s="412"/>
      <c r="DY168" s="412"/>
      <c r="DZ168" s="412"/>
      <c r="EA168" s="412"/>
      <c r="EB168" s="412"/>
      <c r="EC168" s="412"/>
      <c r="ED168" s="412"/>
      <c r="EE168" s="412"/>
      <c r="EF168" s="412"/>
      <c r="EG168" s="412"/>
      <c r="EH168" s="412"/>
      <c r="EI168" s="412"/>
      <c r="EJ168" s="412"/>
      <c r="EK168" s="412"/>
      <c r="EL168" s="412"/>
      <c r="EM168" s="412"/>
      <c r="EN168" s="412"/>
      <c r="EO168" s="412"/>
      <c r="EP168" s="412"/>
      <c r="EQ168" s="412"/>
      <c r="ER168" s="412"/>
      <c r="ES168" s="412"/>
      <c r="ET168" s="412"/>
      <c r="EU168" s="412"/>
      <c r="EV168" s="412"/>
      <c r="EW168" s="412"/>
      <c r="EX168" s="412"/>
      <c r="EY168" s="412"/>
      <c r="EZ168" s="412"/>
      <c r="FA168" s="412"/>
      <c r="FB168" s="412"/>
      <c r="FC168" s="412"/>
      <c r="FD168" s="412"/>
      <c r="FE168" s="412"/>
      <c r="FF168" s="412"/>
      <c r="FG168" s="412"/>
      <c r="FH168" s="412"/>
      <c r="FI168" s="412"/>
      <c r="FJ168" s="412"/>
      <c r="FK168" s="412"/>
      <c r="FL168" s="412"/>
      <c r="FM168" s="412"/>
      <c r="FN168" s="412"/>
      <c r="FO168" s="412"/>
      <c r="FP168" s="412"/>
      <c r="FQ168" s="412"/>
      <c r="FR168" s="412"/>
      <c r="FS168" s="412"/>
      <c r="FT168" s="412"/>
      <c r="FU168" s="412"/>
      <c r="FV168" s="412"/>
      <c r="FW168" s="412"/>
      <c r="FX168" s="412"/>
      <c r="FY168" s="412"/>
      <c r="FZ168" s="412"/>
      <c r="GA168" s="412"/>
      <c r="GB168" s="412"/>
      <c r="GC168" s="412"/>
      <c r="GD168" s="412"/>
      <c r="GE168" s="412"/>
      <c r="GF168" s="412"/>
      <c r="GG168" s="412"/>
      <c r="GH168" s="412"/>
      <c r="GI168" s="412"/>
      <c r="GJ168" s="412"/>
      <c r="GK168" s="412"/>
      <c r="GL168" s="412"/>
      <c r="GM168" s="412"/>
      <c r="GN168" s="412"/>
      <c r="GO168" s="412"/>
      <c r="GP168" s="412"/>
      <c r="GQ168" s="412"/>
      <c r="GR168" s="412"/>
      <c r="GS168" s="412"/>
      <c r="GT168" s="412"/>
      <c r="GU168" s="412"/>
      <c r="GV168" s="412"/>
      <c r="GW168" s="412"/>
      <c r="GX168" s="412"/>
      <c r="GY168" s="412"/>
      <c r="GZ168" s="412"/>
      <c r="HA168" s="412"/>
      <c r="HB168" s="412"/>
      <c r="HC168" s="412"/>
      <c r="HD168" s="412"/>
      <c r="HE168" s="412"/>
      <c r="HF168" s="412"/>
      <c r="HG168" s="412"/>
      <c r="HH168" s="412"/>
      <c r="HI168" s="412"/>
      <c r="HJ168" s="412"/>
      <c r="HK168" s="412"/>
      <c r="HL168" s="412"/>
      <c r="HM168" s="412"/>
      <c r="HN168" s="412"/>
      <c r="HO168" s="412"/>
      <c r="HP168" s="412"/>
      <c r="HQ168" s="412"/>
      <c r="HR168" s="412"/>
      <c r="HS168" s="412"/>
      <c r="HT168" s="412"/>
      <c r="HU168" s="412"/>
      <c r="HV168" s="412"/>
      <c r="HW168" s="412"/>
      <c r="HX168" s="412"/>
      <c r="HY168" s="412"/>
      <c r="HZ168" s="412"/>
      <c r="IA168" s="412"/>
      <c r="IB168" s="412"/>
      <c r="IC168" s="412"/>
    </row>
    <row r="169">
      <c r="B169" s="412"/>
      <c r="C169" s="412"/>
      <c r="D169" s="412"/>
      <c r="E169" s="412"/>
      <c r="F169" s="412"/>
      <c r="G169" s="412"/>
      <c r="H169" s="412"/>
      <c r="I169" s="412"/>
      <c r="J169" s="412"/>
      <c r="K169" s="412"/>
      <c r="L169" s="412"/>
      <c r="M169" s="412"/>
      <c r="N169" s="412"/>
      <c r="O169" s="412"/>
      <c r="P169" s="412"/>
      <c r="Q169" s="412"/>
      <c r="R169" s="412"/>
      <c r="S169" s="412"/>
      <c r="T169" s="412"/>
      <c r="U169" s="412"/>
      <c r="V169" s="412"/>
      <c r="W169" s="412"/>
      <c r="X169" s="412"/>
      <c r="Y169" s="412"/>
      <c r="Z169" s="412"/>
      <c r="AA169" s="412"/>
      <c r="AB169" s="412"/>
      <c r="AC169" s="412"/>
      <c r="AD169" s="412"/>
      <c r="AE169" s="412"/>
      <c r="AF169" s="412"/>
      <c r="AG169" s="412"/>
      <c r="AH169" s="412"/>
      <c r="AI169" s="412"/>
      <c r="AJ169" s="412"/>
      <c r="AK169" s="412"/>
      <c r="AL169" s="412"/>
      <c r="AM169" s="412"/>
      <c r="AN169" s="412"/>
      <c r="AO169" s="412"/>
      <c r="AP169" s="412"/>
      <c r="AQ169" s="412"/>
      <c r="AR169" s="412"/>
      <c r="AS169" s="412"/>
      <c r="AT169" s="412"/>
      <c r="AU169" s="412"/>
      <c r="AV169" s="412"/>
      <c r="AW169" s="412"/>
      <c r="AX169" s="412"/>
      <c r="AY169" s="412"/>
      <c r="AZ169" s="412"/>
      <c r="BA169" s="412"/>
      <c r="BB169" s="412"/>
      <c r="BC169" s="412"/>
      <c r="BD169" s="412"/>
      <c r="BE169" s="412"/>
      <c r="BF169" s="412"/>
      <c r="BG169" s="412"/>
      <c r="BH169" s="412"/>
      <c r="BI169" s="412"/>
      <c r="BJ169" s="412"/>
      <c r="BK169" s="412"/>
      <c r="BL169" s="412"/>
      <c r="BM169" s="412"/>
      <c r="BN169" s="412"/>
      <c r="BO169" s="412"/>
      <c r="BP169" s="412"/>
      <c r="BQ169" s="412"/>
      <c r="BR169" s="412"/>
      <c r="BS169" s="412"/>
      <c r="BT169" s="412"/>
      <c r="BU169" s="412"/>
      <c r="BV169" s="412"/>
      <c r="BW169" s="412"/>
      <c r="BX169" s="412"/>
      <c r="BY169" s="412"/>
      <c r="BZ169" s="412"/>
      <c r="CA169" s="412"/>
      <c r="CB169" s="412"/>
      <c r="CC169" s="412"/>
      <c r="CD169" s="412"/>
      <c r="CE169" s="412"/>
      <c r="CF169" s="412"/>
      <c r="CG169" s="412"/>
      <c r="CH169" s="412"/>
      <c r="CI169" s="412"/>
      <c r="CJ169" s="412"/>
      <c r="CK169" s="412"/>
      <c r="CL169" s="412"/>
      <c r="CM169" s="412"/>
      <c r="CN169" s="412"/>
      <c r="CO169" s="412"/>
      <c r="CP169" s="412"/>
      <c r="CQ169" s="412"/>
      <c r="CR169" s="412"/>
      <c r="CS169" s="412"/>
      <c r="CT169" s="412"/>
      <c r="CU169" s="412"/>
      <c r="CV169" s="412"/>
      <c r="CW169" s="412"/>
      <c r="CX169" s="412"/>
      <c r="CY169" s="412"/>
      <c r="CZ169" s="412"/>
      <c r="DA169" s="412"/>
      <c r="DB169" s="412"/>
      <c r="DC169" s="412"/>
      <c r="DD169" s="412"/>
      <c r="DE169" s="412"/>
      <c r="DF169" s="412"/>
      <c r="DG169" s="412"/>
      <c r="DH169" s="412"/>
      <c r="DI169" s="412"/>
      <c r="DJ169" s="412"/>
      <c r="DK169" s="412"/>
      <c r="DL169" s="412"/>
      <c r="DM169" s="412"/>
      <c r="DN169" s="412"/>
      <c r="DO169" s="412"/>
      <c r="DP169" s="412"/>
      <c r="DQ169" s="412"/>
      <c r="DR169" s="412"/>
      <c r="DS169" s="412"/>
      <c r="DT169" s="412"/>
      <c r="DU169" s="412"/>
      <c r="DV169" s="412"/>
      <c r="DW169" s="412"/>
      <c r="DX169" s="412"/>
      <c r="DY169" s="412"/>
      <c r="DZ169" s="412"/>
      <c r="EA169" s="412"/>
      <c r="EB169" s="412"/>
      <c r="EC169" s="412"/>
      <c r="ED169" s="412"/>
      <c r="EE169" s="412"/>
      <c r="EF169" s="412"/>
      <c r="EG169" s="412"/>
      <c r="EH169" s="412"/>
      <c r="EI169" s="412"/>
      <c r="EJ169" s="412"/>
      <c r="EK169" s="412"/>
      <c r="EL169" s="412"/>
      <c r="EM169" s="412"/>
      <c r="EN169" s="412"/>
      <c r="EO169" s="412"/>
      <c r="EP169" s="412"/>
      <c r="EQ169" s="412"/>
      <c r="ER169" s="412"/>
      <c r="ES169" s="412"/>
      <c r="ET169" s="412"/>
      <c r="EU169" s="412"/>
      <c r="EV169" s="412"/>
      <c r="EW169" s="412"/>
      <c r="EX169" s="412"/>
      <c r="EY169" s="412"/>
      <c r="EZ169" s="412"/>
      <c r="FA169" s="412"/>
      <c r="FB169" s="412"/>
      <c r="FC169" s="412"/>
      <c r="FD169" s="412"/>
      <c r="FE169" s="412"/>
      <c r="FF169" s="412"/>
      <c r="FG169" s="412"/>
      <c r="FH169" s="412"/>
      <c r="FI169" s="412"/>
      <c r="FJ169" s="412"/>
      <c r="FK169" s="412"/>
      <c r="FL169" s="412"/>
      <c r="FM169" s="412"/>
      <c r="FN169" s="412"/>
      <c r="FO169" s="412"/>
      <c r="FP169" s="412"/>
      <c r="FQ169" s="412"/>
      <c r="FR169" s="412"/>
      <c r="FS169" s="412"/>
      <c r="FT169" s="412"/>
      <c r="FU169" s="412"/>
      <c r="FV169" s="412"/>
      <c r="FW169" s="412"/>
      <c r="FX169" s="412"/>
      <c r="FY169" s="412"/>
      <c r="FZ169" s="412"/>
      <c r="GA169" s="412"/>
      <c r="GB169" s="412"/>
      <c r="GC169" s="412"/>
      <c r="GD169" s="412"/>
      <c r="GE169" s="412"/>
      <c r="GF169" s="412"/>
      <c r="GG169" s="412"/>
      <c r="GH169" s="412"/>
      <c r="GI169" s="412"/>
      <c r="GJ169" s="412"/>
      <c r="GK169" s="412"/>
      <c r="GL169" s="412"/>
      <c r="GM169" s="412"/>
      <c r="GN169" s="412"/>
      <c r="GO169" s="412"/>
      <c r="GP169" s="412"/>
      <c r="GQ169" s="412"/>
      <c r="GR169" s="412"/>
      <c r="GS169" s="412"/>
      <c r="GT169" s="412"/>
      <c r="GU169" s="412"/>
      <c r="GV169" s="412"/>
      <c r="GW169" s="412"/>
      <c r="GX169" s="412"/>
      <c r="GY169" s="412"/>
      <c r="GZ169" s="412"/>
      <c r="HA169" s="412"/>
      <c r="HB169" s="412"/>
      <c r="HC169" s="412"/>
      <c r="HD169" s="412"/>
      <c r="HE169" s="412"/>
      <c r="HF169" s="412"/>
      <c r="HG169" s="412"/>
      <c r="HH169" s="412"/>
      <c r="HI169" s="412"/>
      <c r="HJ169" s="412"/>
      <c r="HK169" s="412"/>
      <c r="HL169" s="412"/>
      <c r="HM169" s="412"/>
      <c r="HN169" s="412"/>
      <c r="HO169" s="412"/>
      <c r="HP169" s="412"/>
      <c r="HQ169" s="412"/>
      <c r="HR169" s="412"/>
      <c r="HS169" s="412"/>
      <c r="HT169" s="412"/>
      <c r="HU169" s="412"/>
      <c r="HV169" s="412"/>
      <c r="HW169" s="412"/>
      <c r="HX169" s="412"/>
      <c r="HY169" s="412"/>
      <c r="HZ169" s="412"/>
      <c r="IA169" s="412"/>
      <c r="IB169" s="412"/>
      <c r="IC169" s="412"/>
    </row>
    <row r="170">
      <c r="B170" s="459" t="s">
        <v>185</v>
      </c>
      <c r="C170" s="459"/>
      <c r="D170" s="459"/>
      <c r="E170" s="459"/>
      <c r="F170" s="459"/>
      <c r="G170" s="459"/>
      <c r="H170" s="412"/>
      <c r="I170" s="412"/>
      <c r="J170" s="412"/>
      <c r="K170" s="412"/>
      <c r="L170" s="412"/>
      <c r="M170" s="412"/>
      <c r="N170" s="412"/>
      <c r="O170" s="412"/>
      <c r="P170" s="412"/>
      <c r="Q170" s="412"/>
      <c r="R170" s="412"/>
      <c r="S170" s="412"/>
      <c r="T170" s="412"/>
      <c r="U170" s="412"/>
      <c r="V170" s="412"/>
      <c r="W170" s="412"/>
      <c r="X170" s="412"/>
      <c r="Y170" s="412"/>
      <c r="Z170" s="412"/>
      <c r="AA170" s="412"/>
      <c r="AB170" s="412"/>
      <c r="AC170" s="412"/>
      <c r="AD170" s="412"/>
      <c r="AE170" s="412"/>
      <c r="AF170" s="412"/>
      <c r="AG170" s="412"/>
      <c r="AH170" s="412"/>
      <c r="AI170" s="412"/>
      <c r="AJ170" s="412"/>
      <c r="AK170" s="412"/>
      <c r="AL170" s="412"/>
      <c r="AM170" s="412"/>
      <c r="AN170" s="412"/>
      <c r="AO170" s="412"/>
      <c r="AP170" s="412"/>
      <c r="AQ170" s="412"/>
      <c r="AR170" s="412"/>
      <c r="AS170" s="412"/>
      <c r="AT170" s="412"/>
      <c r="AU170" s="412"/>
      <c r="AV170" s="412"/>
      <c r="AW170" s="412"/>
      <c r="AX170" s="412"/>
      <c r="AY170" s="412"/>
      <c r="AZ170" s="412"/>
      <c r="BA170" s="412"/>
      <c r="BB170" s="412"/>
      <c r="BC170" s="412"/>
      <c r="BD170" s="412"/>
      <c r="BE170" s="412"/>
      <c r="BF170" s="412"/>
      <c r="BG170" s="412"/>
      <c r="BH170" s="412"/>
      <c r="BI170" s="412"/>
      <c r="BJ170" s="412"/>
      <c r="BK170" s="412"/>
      <c r="BL170" s="412"/>
      <c r="BM170" s="412"/>
      <c r="BN170" s="412"/>
      <c r="BO170" s="412"/>
      <c r="BP170" s="412"/>
      <c r="BQ170" s="412"/>
      <c r="BR170" s="412"/>
      <c r="BS170" s="412"/>
      <c r="BT170" s="412"/>
      <c r="BU170" s="412"/>
      <c r="BV170" s="412"/>
      <c r="BW170" s="412"/>
      <c r="BX170" s="412"/>
      <c r="BY170" s="412"/>
      <c r="BZ170" s="412"/>
      <c r="CA170" s="412"/>
      <c r="CB170" s="412"/>
      <c r="CC170" s="412"/>
      <c r="CD170" s="412"/>
      <c r="CE170" s="412"/>
      <c r="CF170" s="412"/>
      <c r="CG170" s="412"/>
      <c r="CH170" s="412"/>
      <c r="CI170" s="412"/>
      <c r="CJ170" s="412"/>
      <c r="CK170" s="412"/>
      <c r="CL170" s="412"/>
      <c r="CM170" s="412"/>
      <c r="CN170" s="412"/>
      <c r="CO170" s="412"/>
      <c r="CP170" s="412"/>
      <c r="CQ170" s="412"/>
      <c r="CR170" s="412"/>
      <c r="CS170" s="412"/>
      <c r="CT170" s="412"/>
      <c r="CU170" s="412"/>
      <c r="CV170" s="412"/>
      <c r="CW170" s="412"/>
      <c r="CX170" s="412"/>
      <c r="CY170" s="412"/>
      <c r="CZ170" s="412"/>
      <c r="DA170" s="412"/>
      <c r="DB170" s="412"/>
      <c r="DC170" s="412"/>
      <c r="DD170" s="412"/>
      <c r="DE170" s="412"/>
      <c r="DF170" s="412"/>
      <c r="DG170" s="412"/>
      <c r="DH170" s="412"/>
      <c r="DI170" s="412"/>
      <c r="DJ170" s="412"/>
      <c r="DK170" s="412"/>
      <c r="DL170" s="412"/>
      <c r="DM170" s="412"/>
      <c r="DN170" s="412"/>
      <c r="DO170" s="412"/>
      <c r="DP170" s="412"/>
      <c r="DQ170" s="412"/>
      <c r="DR170" s="412"/>
      <c r="DS170" s="412"/>
      <c r="DT170" s="412"/>
      <c r="DU170" s="412"/>
      <c r="DV170" s="412"/>
      <c r="DW170" s="412"/>
      <c r="DX170" s="412"/>
      <c r="DY170" s="412"/>
      <c r="DZ170" s="412"/>
      <c r="EA170" s="412"/>
      <c r="EB170" s="412"/>
      <c r="EC170" s="412"/>
      <c r="ED170" s="412"/>
      <c r="EE170" s="412"/>
      <c r="EF170" s="412"/>
      <c r="EG170" s="412"/>
      <c r="EH170" s="412"/>
      <c r="EI170" s="412"/>
      <c r="EJ170" s="412"/>
      <c r="EK170" s="412"/>
      <c r="EL170" s="412"/>
      <c r="EM170" s="412"/>
      <c r="EN170" s="412"/>
      <c r="EO170" s="412"/>
      <c r="EP170" s="412"/>
      <c r="EQ170" s="412"/>
      <c r="ER170" s="412"/>
      <c r="ES170" s="412"/>
      <c r="ET170" s="412"/>
      <c r="EU170" s="412"/>
      <c r="EV170" s="412"/>
      <c r="EW170" s="412"/>
      <c r="EX170" s="412"/>
      <c r="EY170" s="412"/>
      <c r="EZ170" s="412"/>
      <c r="FA170" s="412"/>
      <c r="FB170" s="412"/>
      <c r="FC170" s="412"/>
      <c r="FD170" s="412"/>
      <c r="FE170" s="412"/>
      <c r="FF170" s="412"/>
      <c r="FG170" s="412"/>
      <c r="FH170" s="412"/>
      <c r="FI170" s="412"/>
      <c r="FJ170" s="412"/>
      <c r="FK170" s="412"/>
      <c r="FL170" s="412"/>
      <c r="FM170" s="412"/>
      <c r="FN170" s="412"/>
      <c r="FO170" s="412"/>
      <c r="FP170" s="412"/>
      <c r="FQ170" s="412"/>
      <c r="FR170" s="412"/>
      <c r="FS170" s="412"/>
      <c r="FT170" s="412"/>
      <c r="FU170" s="412"/>
      <c r="FV170" s="412"/>
      <c r="FW170" s="412"/>
      <c r="FX170" s="412"/>
      <c r="FY170" s="412"/>
      <c r="FZ170" s="412"/>
      <c r="GA170" s="412"/>
      <c r="GB170" s="412"/>
      <c r="GC170" s="412"/>
      <c r="GD170" s="412"/>
      <c r="GE170" s="412"/>
      <c r="GF170" s="412"/>
      <c r="GG170" s="412"/>
      <c r="GH170" s="412"/>
      <c r="GI170" s="412"/>
      <c r="GJ170" s="412"/>
      <c r="GK170" s="412"/>
      <c r="GL170" s="412"/>
      <c r="GM170" s="412"/>
      <c r="GN170" s="412"/>
      <c r="GO170" s="412"/>
      <c r="GP170" s="412"/>
      <c r="GQ170" s="412"/>
      <c r="GR170" s="412"/>
      <c r="GS170" s="412"/>
      <c r="GT170" s="412"/>
      <c r="GU170" s="412"/>
      <c r="GV170" s="412"/>
      <c r="GW170" s="412"/>
      <c r="GX170" s="412"/>
      <c r="GY170" s="412"/>
      <c r="GZ170" s="412"/>
      <c r="HA170" s="412"/>
      <c r="HB170" s="412"/>
      <c r="HC170" s="412"/>
      <c r="HD170" s="412"/>
      <c r="HE170" s="412"/>
      <c r="HF170" s="412"/>
      <c r="HG170" s="412"/>
      <c r="HH170" s="412"/>
      <c r="HI170" s="412"/>
      <c r="HJ170" s="412"/>
      <c r="HK170" s="412"/>
      <c r="HL170" s="412"/>
      <c r="HM170" s="412"/>
      <c r="HN170" s="412"/>
      <c r="HO170" s="412"/>
      <c r="HP170" s="412"/>
      <c r="HQ170" s="412"/>
      <c r="HR170" s="412"/>
      <c r="HS170" s="412"/>
      <c r="HT170" s="412"/>
      <c r="HU170" s="412"/>
      <c r="HV170" s="412"/>
      <c r="HW170" s="412"/>
      <c r="HX170" s="412"/>
      <c r="HY170" s="412"/>
      <c r="HZ170" s="412"/>
      <c r="IA170" s="412"/>
      <c r="IB170" s="412"/>
      <c r="IC170" s="412"/>
    </row>
    <row r="171">
      <c r="A171" s="308" t="s">
        <v>67</v>
      </c>
      <c r="B171" s="460">
        <v>43894.0</v>
      </c>
      <c r="C171" s="460">
        <v>43895.0</v>
      </c>
      <c r="D171" s="460">
        <v>43896.0</v>
      </c>
      <c r="E171" s="460">
        <v>43897.0</v>
      </c>
      <c r="F171" s="460">
        <v>43898.0</v>
      </c>
      <c r="G171" s="460">
        <v>43899.0</v>
      </c>
      <c r="H171" s="460">
        <v>43900.0</v>
      </c>
      <c r="I171" s="460">
        <v>43901.0</v>
      </c>
      <c r="J171" s="460">
        <v>43902.0</v>
      </c>
      <c r="K171" s="460">
        <v>43903.0</v>
      </c>
      <c r="L171" s="460">
        <v>43904.0</v>
      </c>
      <c r="M171" s="460">
        <v>43905.0</v>
      </c>
      <c r="N171" s="460">
        <v>43906.0</v>
      </c>
      <c r="O171" s="460">
        <v>43907.0</v>
      </c>
      <c r="P171" s="460">
        <v>43908.0</v>
      </c>
      <c r="Q171" s="460">
        <v>43909.0</v>
      </c>
      <c r="R171" s="460">
        <v>43910.0</v>
      </c>
      <c r="S171" s="460">
        <v>43911.0</v>
      </c>
      <c r="T171" s="460">
        <v>43912.0</v>
      </c>
      <c r="U171" s="460">
        <v>43913.0</v>
      </c>
      <c r="V171" s="460">
        <v>43914.0</v>
      </c>
      <c r="W171" s="460">
        <v>43915.0</v>
      </c>
      <c r="X171" s="460">
        <v>43916.0</v>
      </c>
      <c r="Y171" s="460">
        <v>43917.0</v>
      </c>
      <c r="Z171" s="460">
        <v>43918.0</v>
      </c>
      <c r="AA171" s="460">
        <v>43919.0</v>
      </c>
      <c r="AB171" s="460">
        <v>43920.0</v>
      </c>
      <c r="AC171" s="460">
        <v>43921.0</v>
      </c>
      <c r="AD171" s="460">
        <v>43922.0</v>
      </c>
      <c r="AE171" s="460">
        <v>43923.0</v>
      </c>
      <c r="AF171" s="460">
        <v>43924.0</v>
      </c>
      <c r="AG171" s="460">
        <v>43925.0</v>
      </c>
      <c r="AH171" s="460">
        <v>43926.0</v>
      </c>
      <c r="AI171" s="460">
        <v>43927.0</v>
      </c>
      <c r="AJ171" s="460">
        <v>43928.0</v>
      </c>
      <c r="AK171" s="460">
        <v>43929.0</v>
      </c>
      <c r="AL171" s="460">
        <v>43930.0</v>
      </c>
      <c r="AM171" s="460">
        <v>43931.0</v>
      </c>
      <c r="AN171" s="460">
        <v>43932.0</v>
      </c>
      <c r="AO171" s="460">
        <v>43933.0</v>
      </c>
      <c r="AP171" s="460">
        <v>43934.0</v>
      </c>
      <c r="AQ171" s="460">
        <v>43935.0</v>
      </c>
      <c r="AR171" s="460">
        <v>43936.0</v>
      </c>
      <c r="AS171" s="460">
        <v>43937.0</v>
      </c>
      <c r="AT171" s="460">
        <v>43938.0</v>
      </c>
      <c r="AU171" s="460">
        <v>43939.0</v>
      </c>
      <c r="AV171" s="460">
        <v>43940.0</v>
      </c>
      <c r="AW171" s="460">
        <v>43941.0</v>
      </c>
      <c r="AX171" s="460">
        <v>43942.0</v>
      </c>
      <c r="AY171" s="460">
        <v>43943.0</v>
      </c>
      <c r="AZ171" s="460">
        <v>43944.0</v>
      </c>
      <c r="BA171" s="460">
        <v>43945.0</v>
      </c>
      <c r="BB171" s="460">
        <v>43946.0</v>
      </c>
      <c r="BC171" s="460">
        <v>43947.0</v>
      </c>
      <c r="BD171" s="460">
        <v>43948.0</v>
      </c>
      <c r="BE171" s="460">
        <v>43949.0</v>
      </c>
      <c r="BF171" s="460">
        <v>43950.0</v>
      </c>
      <c r="BG171" s="460">
        <v>43951.0</v>
      </c>
      <c r="BH171" s="460">
        <v>43952.0</v>
      </c>
      <c r="BI171" s="460">
        <v>43953.0</v>
      </c>
      <c r="BJ171" s="460">
        <v>43954.0</v>
      </c>
      <c r="BK171" s="460">
        <v>43955.0</v>
      </c>
      <c r="BL171" s="460">
        <v>43956.0</v>
      </c>
      <c r="BM171" s="460">
        <v>43957.0</v>
      </c>
      <c r="BN171" s="460">
        <v>43958.0</v>
      </c>
      <c r="BO171" s="460">
        <v>43959.0</v>
      </c>
      <c r="BP171" s="460">
        <v>43960.0</v>
      </c>
      <c r="BQ171" s="460">
        <v>43961.0</v>
      </c>
      <c r="BR171" s="460">
        <v>43962.0</v>
      </c>
      <c r="BS171" s="460">
        <v>43963.0</v>
      </c>
      <c r="BT171" s="460">
        <v>43964.0</v>
      </c>
      <c r="BU171" s="460">
        <v>43965.0</v>
      </c>
      <c r="BV171" s="460">
        <v>43966.0</v>
      </c>
      <c r="BW171" s="460">
        <v>43967.0</v>
      </c>
      <c r="BX171" s="460">
        <v>43968.0</v>
      </c>
      <c r="BY171" s="460">
        <v>43969.0</v>
      </c>
      <c r="BZ171" s="460">
        <v>43970.0</v>
      </c>
      <c r="CA171" s="460">
        <v>43971.0</v>
      </c>
      <c r="CB171" s="460">
        <v>43972.0</v>
      </c>
      <c r="CC171" s="460">
        <v>43973.0</v>
      </c>
      <c r="CD171" s="460">
        <v>43974.0</v>
      </c>
      <c r="CE171" s="460">
        <v>43975.0</v>
      </c>
      <c r="CF171" s="460">
        <v>43976.0</v>
      </c>
      <c r="CG171" s="460">
        <v>43977.0</v>
      </c>
      <c r="CH171" s="460">
        <v>43978.0</v>
      </c>
      <c r="CI171" s="460">
        <v>43979.0</v>
      </c>
      <c r="CJ171" s="460">
        <v>43980.0</v>
      </c>
      <c r="CK171" s="460">
        <v>43981.0</v>
      </c>
      <c r="CL171" s="460">
        <v>43982.0</v>
      </c>
      <c r="CM171" s="460">
        <v>43983.0</v>
      </c>
      <c r="CN171" s="460">
        <v>43984.0</v>
      </c>
      <c r="CO171" s="460">
        <v>43985.0</v>
      </c>
      <c r="CP171" s="460">
        <v>43986.0</v>
      </c>
      <c r="CQ171" s="460">
        <v>43987.0</v>
      </c>
      <c r="CR171" s="460">
        <v>43988.0</v>
      </c>
      <c r="CS171" s="460">
        <v>43989.0</v>
      </c>
      <c r="CT171" s="460">
        <v>43990.0</v>
      </c>
      <c r="CU171" s="460">
        <v>43991.0</v>
      </c>
      <c r="CV171" s="460">
        <v>43992.0</v>
      </c>
      <c r="CW171" s="460">
        <v>43993.0</v>
      </c>
      <c r="CX171" s="460">
        <v>43994.0</v>
      </c>
      <c r="CY171" s="460">
        <v>43995.0</v>
      </c>
      <c r="CZ171" s="460">
        <v>43996.0</v>
      </c>
      <c r="DA171" s="460">
        <v>43997.0</v>
      </c>
      <c r="DB171" s="460">
        <v>43998.0</v>
      </c>
      <c r="DC171" s="460">
        <v>43999.0</v>
      </c>
      <c r="DD171" s="460">
        <v>44000.0</v>
      </c>
      <c r="DE171" s="460">
        <v>44001.0</v>
      </c>
      <c r="DF171" s="460">
        <v>44002.0</v>
      </c>
      <c r="DG171" s="460">
        <v>44003.0</v>
      </c>
      <c r="DH171" s="460">
        <v>44004.0</v>
      </c>
      <c r="DI171" s="460">
        <v>44005.0</v>
      </c>
      <c r="DJ171" s="460">
        <v>44006.0</v>
      </c>
      <c r="DK171" s="460">
        <v>44007.0</v>
      </c>
      <c r="DL171" s="460">
        <v>44008.0</v>
      </c>
      <c r="DM171" s="460">
        <v>44009.0</v>
      </c>
      <c r="DN171" s="460">
        <v>44010.0</v>
      </c>
      <c r="DO171" s="460">
        <v>44011.0</v>
      </c>
      <c r="DP171" s="460">
        <v>44012.0</v>
      </c>
      <c r="DQ171" s="460">
        <v>44013.0</v>
      </c>
      <c r="DR171" s="460">
        <v>44014.0</v>
      </c>
      <c r="DS171" s="460">
        <v>44015.0</v>
      </c>
      <c r="DT171" s="460">
        <v>44016.0</v>
      </c>
      <c r="DU171" s="460">
        <v>44017.0</v>
      </c>
      <c r="DV171" s="460">
        <v>44018.0</v>
      </c>
      <c r="DW171" s="460">
        <v>44019.0</v>
      </c>
      <c r="DX171" s="460">
        <v>44020.0</v>
      </c>
      <c r="DY171" s="460">
        <v>44021.0</v>
      </c>
      <c r="DZ171" s="460">
        <v>44022.0</v>
      </c>
      <c r="EA171" s="460">
        <v>44023.0</v>
      </c>
      <c r="EB171" s="460">
        <v>44024.0</v>
      </c>
      <c r="EC171" s="460">
        <v>44025.0</v>
      </c>
      <c r="ED171" s="460">
        <v>44026.0</v>
      </c>
      <c r="EE171" s="460">
        <v>44027.0</v>
      </c>
      <c r="EF171" s="460">
        <v>44028.0</v>
      </c>
      <c r="EG171" s="460">
        <v>44029.0</v>
      </c>
      <c r="EH171" s="460">
        <v>44030.0</v>
      </c>
      <c r="EI171" s="460">
        <v>44031.0</v>
      </c>
      <c r="EJ171" s="460">
        <v>44032.0</v>
      </c>
      <c r="EK171" s="460">
        <v>44033.0</v>
      </c>
      <c r="EL171" s="460">
        <v>44034.0</v>
      </c>
      <c r="EM171" s="460">
        <v>44035.0</v>
      </c>
      <c r="EN171" s="460">
        <v>44036.0</v>
      </c>
      <c r="EO171" s="460">
        <v>44037.0</v>
      </c>
      <c r="EP171" s="460">
        <v>44038.0</v>
      </c>
      <c r="EQ171" s="460">
        <v>44039.0</v>
      </c>
      <c r="ER171" s="460">
        <v>44040.0</v>
      </c>
      <c r="ES171" s="460">
        <v>44041.0</v>
      </c>
      <c r="ET171" s="460">
        <v>44042.0</v>
      </c>
      <c r="EU171" s="460">
        <v>44043.0</v>
      </c>
      <c r="EV171" s="460">
        <v>44044.0</v>
      </c>
      <c r="EW171" s="460">
        <v>44045.0</v>
      </c>
      <c r="EX171" s="460">
        <v>44046.0</v>
      </c>
      <c r="EY171" s="460">
        <v>44047.0</v>
      </c>
      <c r="EZ171" s="460">
        <v>44048.0</v>
      </c>
      <c r="FA171" s="460">
        <v>44049.0</v>
      </c>
      <c r="FB171" s="460">
        <v>44050.0</v>
      </c>
      <c r="FC171" s="460">
        <v>44051.0</v>
      </c>
      <c r="FD171" s="460">
        <v>44052.0</v>
      </c>
      <c r="FE171" s="460">
        <v>44053.0</v>
      </c>
      <c r="FF171" s="460">
        <v>44054.0</v>
      </c>
      <c r="FG171" s="460">
        <v>44055.0</v>
      </c>
      <c r="FH171" s="460">
        <v>44056.0</v>
      </c>
      <c r="FI171" s="460">
        <v>44057.0</v>
      </c>
      <c r="FJ171" s="460">
        <v>44058.0</v>
      </c>
      <c r="FK171" s="460">
        <v>44059.0</v>
      </c>
      <c r="FL171" s="460">
        <v>44060.0</v>
      </c>
      <c r="FM171" s="460">
        <v>44061.0</v>
      </c>
      <c r="FN171" s="460">
        <v>44062.0</v>
      </c>
      <c r="FO171" s="460">
        <v>44063.0</v>
      </c>
      <c r="FP171" s="460">
        <v>44064.0</v>
      </c>
      <c r="FQ171" s="460">
        <v>44065.0</v>
      </c>
      <c r="FR171" s="460">
        <v>44066.0</v>
      </c>
      <c r="FS171" s="460">
        <v>44067.0</v>
      </c>
      <c r="FT171" s="460">
        <v>44068.0</v>
      </c>
      <c r="FU171" s="460">
        <v>44069.0</v>
      </c>
      <c r="FV171" s="460">
        <v>44070.0</v>
      </c>
      <c r="FW171" s="460">
        <v>44071.0</v>
      </c>
      <c r="FX171" s="460">
        <v>44072.0</v>
      </c>
      <c r="FY171" s="460">
        <v>44073.0</v>
      </c>
      <c r="FZ171" s="460">
        <v>44074.0</v>
      </c>
      <c r="GA171" s="460">
        <v>44075.0</v>
      </c>
      <c r="GB171" s="460">
        <v>44076.0</v>
      </c>
      <c r="GC171" s="460">
        <v>44077.0</v>
      </c>
      <c r="GD171" s="460">
        <v>44078.0</v>
      </c>
      <c r="GE171" s="460">
        <v>44079.0</v>
      </c>
      <c r="GF171" s="460">
        <v>44080.0</v>
      </c>
      <c r="GG171" s="460">
        <v>44081.0</v>
      </c>
      <c r="GH171" s="460">
        <v>44082.0</v>
      </c>
      <c r="GI171" s="460">
        <v>44083.0</v>
      </c>
      <c r="GJ171" s="460">
        <v>44084.0</v>
      </c>
      <c r="GK171" s="460">
        <v>44085.0</v>
      </c>
      <c r="GL171" s="460">
        <v>44086.0</v>
      </c>
      <c r="GM171" s="460">
        <v>44087.0</v>
      </c>
      <c r="GN171" s="460">
        <v>44088.0</v>
      </c>
      <c r="GO171" s="460">
        <v>44089.0</v>
      </c>
      <c r="GP171" s="460">
        <v>44090.0</v>
      </c>
      <c r="GQ171" s="460">
        <v>44091.0</v>
      </c>
      <c r="GR171" s="460">
        <v>44092.0</v>
      </c>
      <c r="GS171" s="460">
        <v>44093.0</v>
      </c>
      <c r="GT171" s="460">
        <v>44094.0</v>
      </c>
      <c r="GU171" s="460">
        <v>44095.0</v>
      </c>
      <c r="GV171" s="460">
        <v>44096.0</v>
      </c>
      <c r="GW171" s="460">
        <v>44097.0</v>
      </c>
      <c r="GX171" s="460">
        <v>44098.0</v>
      </c>
      <c r="GY171" s="460">
        <v>44099.0</v>
      </c>
      <c r="GZ171" s="460">
        <v>44100.0</v>
      </c>
      <c r="HA171" s="460">
        <v>44101.0</v>
      </c>
      <c r="HB171" s="460">
        <v>44102.0</v>
      </c>
      <c r="HC171" s="460">
        <v>44103.0</v>
      </c>
      <c r="HD171" s="460">
        <v>44104.0</v>
      </c>
      <c r="HE171" s="460">
        <v>44105.0</v>
      </c>
      <c r="HF171" s="460">
        <v>44106.0</v>
      </c>
      <c r="HG171" s="460">
        <v>44107.0</v>
      </c>
      <c r="HH171" s="460">
        <v>44108.0</v>
      </c>
      <c r="HI171" s="460">
        <v>44109.0</v>
      </c>
      <c r="HJ171" s="460">
        <v>44110.0</v>
      </c>
      <c r="HK171" s="460">
        <v>44111.0</v>
      </c>
      <c r="HL171" s="460">
        <v>44112.0</v>
      </c>
      <c r="HM171" s="460">
        <v>44113.0</v>
      </c>
      <c r="HN171" s="460">
        <v>44114.0</v>
      </c>
      <c r="HO171" s="460">
        <v>44115.0</v>
      </c>
      <c r="HP171" s="460">
        <v>44116.0</v>
      </c>
      <c r="HQ171" s="460">
        <v>44117.0</v>
      </c>
      <c r="HR171" s="460">
        <v>44118.0</v>
      </c>
      <c r="HS171" s="412"/>
      <c r="HT171" s="412"/>
      <c r="HU171" s="412"/>
      <c r="HV171" s="412"/>
      <c r="HW171" s="412"/>
      <c r="HX171" s="412"/>
      <c r="HY171" s="412"/>
      <c r="HZ171" s="412"/>
      <c r="IA171" s="412"/>
      <c r="IB171" s="412"/>
      <c r="IC171" s="412"/>
    </row>
    <row r="172">
      <c r="A172" s="453" t="s">
        <v>81</v>
      </c>
      <c r="B172" s="515">
        <v>0.0</v>
      </c>
      <c r="C172" s="515">
        <v>0.0</v>
      </c>
      <c r="D172" s="515">
        <v>0.0</v>
      </c>
      <c r="E172" s="515">
        <v>0.0</v>
      </c>
      <c r="F172" s="516">
        <v>0.0</v>
      </c>
      <c r="G172" s="517">
        <f t="shared" ref="G172:HR172" si="113">(G32/F32)-1</f>
        <v>1.5</v>
      </c>
      <c r="H172" s="517">
        <f t="shared" si="113"/>
        <v>0.4</v>
      </c>
      <c r="I172" s="517">
        <f t="shared" si="113"/>
        <v>0.1428571429</v>
      </c>
      <c r="J172" s="517">
        <f t="shared" si="113"/>
        <v>0.375</v>
      </c>
      <c r="K172" s="517">
        <f t="shared" si="113"/>
        <v>0.09090909091</v>
      </c>
      <c r="L172" s="518">
        <f t="shared" si="113"/>
        <v>0</v>
      </c>
      <c r="M172" s="517">
        <f t="shared" si="113"/>
        <v>0.1666666667</v>
      </c>
      <c r="N172" s="517">
        <f t="shared" si="113"/>
        <v>0.2857142857</v>
      </c>
      <c r="O172" s="517">
        <f t="shared" si="113"/>
        <v>0.3333333333</v>
      </c>
      <c r="P172" s="517">
        <f t="shared" si="113"/>
        <v>0.25</v>
      </c>
      <c r="Q172" s="517">
        <f t="shared" si="113"/>
        <v>0.4</v>
      </c>
      <c r="R172" s="517">
        <f t="shared" si="113"/>
        <v>0.09523809524</v>
      </c>
      <c r="S172" s="517">
        <f t="shared" si="113"/>
        <v>0.2173913043</v>
      </c>
      <c r="T172" s="519">
        <f t="shared" si="113"/>
        <v>0.1785714286</v>
      </c>
      <c r="U172" s="519">
        <f t="shared" si="113"/>
        <v>0.1666666667</v>
      </c>
      <c r="V172" s="519">
        <f t="shared" si="113"/>
        <v>0.1298701299</v>
      </c>
      <c r="W172" s="519">
        <f t="shared" si="113"/>
        <v>0.2298850575</v>
      </c>
      <c r="X172" s="519">
        <f t="shared" si="113"/>
        <v>0.1869158879</v>
      </c>
      <c r="Y172" s="519">
        <f t="shared" si="113"/>
        <v>0.1102362205</v>
      </c>
      <c r="Z172" s="519">
        <f t="shared" si="113"/>
        <v>0.170212766</v>
      </c>
      <c r="AA172" s="519">
        <f t="shared" si="113"/>
        <v>0.1818181818</v>
      </c>
      <c r="AB172" s="519">
        <f t="shared" si="113"/>
        <v>0.07179487179</v>
      </c>
      <c r="AC172" s="519">
        <f t="shared" si="113"/>
        <v>0.2631578947</v>
      </c>
      <c r="AD172" s="519">
        <f t="shared" si="113"/>
        <v>0.0303030303</v>
      </c>
      <c r="AE172" s="519">
        <f t="shared" si="113"/>
        <v>0.1066176471</v>
      </c>
      <c r="AF172" s="519">
        <f t="shared" si="113"/>
        <v>0.4318936877</v>
      </c>
      <c r="AG172" s="519">
        <f t="shared" si="113"/>
        <v>0.150812065</v>
      </c>
      <c r="AH172" s="519">
        <f t="shared" si="113"/>
        <v>0.08266129032</v>
      </c>
      <c r="AI172" s="519">
        <f t="shared" si="113"/>
        <v>0.04655493482</v>
      </c>
      <c r="AJ172" s="519">
        <f t="shared" si="113"/>
        <v>0.06939501779</v>
      </c>
      <c r="AK172" s="519">
        <f t="shared" si="113"/>
        <v>0.07154742097</v>
      </c>
      <c r="AL172" s="519">
        <f t="shared" si="113"/>
        <v>0.07919254658</v>
      </c>
      <c r="AM172" s="519">
        <f t="shared" si="113"/>
        <v>0.04892086331</v>
      </c>
      <c r="AN172" s="519">
        <f t="shared" si="113"/>
        <v>0.07133058985</v>
      </c>
      <c r="AO172" s="519">
        <f t="shared" si="113"/>
        <v>0.08322663252</v>
      </c>
      <c r="AP172" s="519">
        <f t="shared" si="113"/>
        <v>0.0390070922</v>
      </c>
      <c r="AQ172" s="519">
        <f t="shared" si="113"/>
        <v>0.07281001138</v>
      </c>
      <c r="AR172" s="519">
        <f t="shared" si="113"/>
        <v>0.04772004242</v>
      </c>
      <c r="AS172" s="519">
        <f t="shared" si="113"/>
        <v>0.08299595142</v>
      </c>
      <c r="AT172" s="519">
        <f t="shared" si="113"/>
        <v>0.1355140187</v>
      </c>
      <c r="AU172" s="519">
        <f t="shared" si="113"/>
        <v>0.02057613169</v>
      </c>
      <c r="AV172" s="519">
        <f t="shared" si="113"/>
        <v>0.1129032258</v>
      </c>
      <c r="AW172" s="519">
        <f t="shared" si="113"/>
        <v>0.05144927536</v>
      </c>
      <c r="AX172" s="519">
        <f t="shared" si="113"/>
        <v>0.0372157133</v>
      </c>
      <c r="AY172" s="519">
        <f t="shared" si="113"/>
        <v>0.03056478405</v>
      </c>
      <c r="AZ172" s="519">
        <f t="shared" si="113"/>
        <v>0.0225660864</v>
      </c>
      <c r="BA172" s="519">
        <f t="shared" si="113"/>
        <v>0.06116015132</v>
      </c>
      <c r="BB172" s="519">
        <f t="shared" si="113"/>
        <v>0.03980986334</v>
      </c>
      <c r="BC172" s="519">
        <f t="shared" si="113"/>
        <v>0.04228571429</v>
      </c>
      <c r="BD172" s="519">
        <f t="shared" si="113"/>
        <v>0.02302631579</v>
      </c>
      <c r="BE172" s="519">
        <f t="shared" si="113"/>
        <v>0.05037513398</v>
      </c>
      <c r="BF172" s="519">
        <f t="shared" si="113"/>
        <v>0.08112244898</v>
      </c>
      <c r="BG172" s="519">
        <f t="shared" si="113"/>
        <v>0.05663048608</v>
      </c>
      <c r="BH172" s="519">
        <f t="shared" si="113"/>
        <v>0.06297454221</v>
      </c>
      <c r="BI172" s="519">
        <f t="shared" si="113"/>
        <v>0.02773109244</v>
      </c>
      <c r="BJ172" s="519">
        <f t="shared" si="113"/>
        <v>0.05314799673</v>
      </c>
      <c r="BK172" s="519">
        <f t="shared" si="113"/>
        <v>0.03105590062</v>
      </c>
      <c r="BL172" s="519">
        <f t="shared" si="113"/>
        <v>0.05045180723</v>
      </c>
      <c r="BM172" s="519">
        <f t="shared" si="113"/>
        <v>0.05627240143</v>
      </c>
      <c r="BN172" s="519">
        <f t="shared" si="113"/>
        <v>0.03936206312</v>
      </c>
      <c r="BO172" s="519">
        <f t="shared" si="113"/>
        <v>0.05843943846</v>
      </c>
      <c r="BP172" s="519">
        <f t="shared" si="113"/>
        <v>0.0481184454</v>
      </c>
      <c r="BQ172" s="519">
        <f t="shared" si="113"/>
        <v>0.05032371984</v>
      </c>
      <c r="BR172" s="519">
        <f t="shared" si="113"/>
        <v>0.0596805828</v>
      </c>
      <c r="BS172" s="519">
        <f t="shared" si="113"/>
        <v>0.1197778953</v>
      </c>
      <c r="BT172" s="519">
        <f t="shared" si="113"/>
        <v>0.03943329398</v>
      </c>
      <c r="BU172" s="519">
        <f t="shared" si="113"/>
        <v>0.06860517946</v>
      </c>
      <c r="BV172" s="519">
        <f t="shared" si="113"/>
        <v>0.06228741497</v>
      </c>
      <c r="BW172" s="519">
        <f t="shared" si="113"/>
        <v>0.03301981189</v>
      </c>
      <c r="BX172" s="519">
        <f t="shared" si="113"/>
        <v>0.03487020535</v>
      </c>
      <c r="BY172" s="519">
        <f t="shared" si="113"/>
        <v>0.0383751404</v>
      </c>
      <c r="BZ172" s="519">
        <f t="shared" si="113"/>
        <v>0.04741301604</v>
      </c>
      <c r="CA172" s="519">
        <f t="shared" si="113"/>
        <v>0.04733218589</v>
      </c>
      <c r="CB172" s="519">
        <f t="shared" si="113"/>
        <v>0.04124897288</v>
      </c>
      <c r="CC172" s="519">
        <f t="shared" si="113"/>
        <v>0.04498106061</v>
      </c>
      <c r="CD172" s="519">
        <f t="shared" si="113"/>
        <v>0.02703519106</v>
      </c>
      <c r="CE172" s="519">
        <f t="shared" si="113"/>
        <v>0.02720588235</v>
      </c>
      <c r="CF172" s="519">
        <f t="shared" si="113"/>
        <v>0.02261989979</v>
      </c>
      <c r="CG172" s="519">
        <f t="shared" si="113"/>
        <v>0.03835923282</v>
      </c>
      <c r="CH172" s="519">
        <f t="shared" si="113"/>
        <v>0.02372927059</v>
      </c>
      <c r="CI172" s="519">
        <f t="shared" si="113"/>
        <v>0.01817463453</v>
      </c>
      <c r="CJ172" s="519">
        <f t="shared" si="113"/>
        <v>0.02470573018</v>
      </c>
      <c r="CK172" s="519">
        <f t="shared" si="113"/>
        <v>0.02878061096</v>
      </c>
      <c r="CL172" s="519">
        <f t="shared" si="113"/>
        <v>0.01288343558</v>
      </c>
      <c r="CM172" s="519">
        <f t="shared" si="113"/>
        <v>0.02374318595</v>
      </c>
      <c r="CN172" s="519">
        <f t="shared" si="113"/>
        <v>0.01289788191</v>
      </c>
      <c r="CO172" s="519">
        <f t="shared" si="113"/>
        <v>0.01273364486</v>
      </c>
      <c r="CP172" s="519">
        <f t="shared" si="113"/>
        <v>0.01384242704</v>
      </c>
      <c r="CQ172" s="519">
        <f t="shared" si="113"/>
        <v>0.02013880988</v>
      </c>
      <c r="CR172" s="519">
        <f t="shared" si="113"/>
        <v>0.03914789204</v>
      </c>
      <c r="CS172" s="519">
        <f t="shared" si="113"/>
        <v>0.0348824729</v>
      </c>
      <c r="CT172" s="519">
        <f t="shared" si="113"/>
        <v>0.03381041278</v>
      </c>
      <c r="CU172" s="519">
        <f t="shared" si="113"/>
        <v>0.01374398074</v>
      </c>
      <c r="CV172" s="519">
        <f t="shared" si="113"/>
        <v>0.007521029193</v>
      </c>
      <c r="CW172" s="519">
        <f t="shared" si="113"/>
        <v>0.01542088204</v>
      </c>
      <c r="CX172" s="519">
        <f t="shared" si="113"/>
        <v>0.01334881021</v>
      </c>
      <c r="CY172" s="519">
        <f t="shared" si="113"/>
        <v>0.01995036273</v>
      </c>
      <c r="CZ172" s="519">
        <f t="shared" si="113"/>
        <v>0.01497426299</v>
      </c>
      <c r="DA172" s="519">
        <f t="shared" si="113"/>
        <v>0.0173351775</v>
      </c>
      <c r="DB172" s="519">
        <f t="shared" si="113"/>
        <v>0.01957763074</v>
      </c>
      <c r="DC172" s="519">
        <f t="shared" si="113"/>
        <v>0.01404569295</v>
      </c>
      <c r="DD172" s="519">
        <f t="shared" si="113"/>
        <v>0.007714561234</v>
      </c>
      <c r="DE172" s="519">
        <f t="shared" si="113"/>
        <v>0.007916485428</v>
      </c>
      <c r="DF172" s="519">
        <f t="shared" si="113"/>
        <v>0.009839461419</v>
      </c>
      <c r="DG172" s="519">
        <f t="shared" si="113"/>
        <v>0.01094017094</v>
      </c>
      <c r="DH172" s="519">
        <f t="shared" si="113"/>
        <v>0.01099086912</v>
      </c>
      <c r="DI172" s="519">
        <f t="shared" si="113"/>
        <v>0.01078775715</v>
      </c>
      <c r="DJ172" s="519">
        <f t="shared" si="113"/>
        <v>0.008935219657</v>
      </c>
      <c r="DK172" s="519">
        <f t="shared" si="113"/>
        <v>0.0102501025</v>
      </c>
      <c r="DL172" s="519">
        <f t="shared" si="113"/>
        <v>0.007792207792</v>
      </c>
      <c r="DM172" s="519">
        <f t="shared" si="113"/>
        <v>0.006523840206</v>
      </c>
      <c r="DN172" s="519">
        <f t="shared" si="113"/>
        <v>0.002400576138</v>
      </c>
      <c r="DO172" s="519">
        <f t="shared" si="113"/>
        <v>0.006226550651</v>
      </c>
      <c r="DP172" s="519">
        <f t="shared" si="113"/>
        <v>0.006664022213</v>
      </c>
      <c r="DQ172" s="519">
        <f t="shared" si="113"/>
        <v>0.01331862243</v>
      </c>
      <c r="DR172" s="519">
        <f t="shared" si="113"/>
        <v>0.01151034375</v>
      </c>
      <c r="DS172" s="519">
        <f t="shared" si="113"/>
        <v>0.006151007227</v>
      </c>
      <c r="DT172" s="519">
        <f t="shared" si="113"/>
        <v>0.007106831729</v>
      </c>
      <c r="DU172" s="519">
        <f t="shared" si="113"/>
        <v>0.006601411336</v>
      </c>
      <c r="DV172" s="519">
        <f t="shared" si="113"/>
        <v>0.003693652947</v>
      </c>
      <c r="DW172" s="519">
        <f t="shared" si="113"/>
        <v>0.006834397296</v>
      </c>
      <c r="DX172" s="519">
        <f t="shared" si="113"/>
        <v>0.007160972699</v>
      </c>
      <c r="DY172" s="519">
        <f t="shared" si="113"/>
        <v>0.006221300548</v>
      </c>
      <c r="DZ172" s="519">
        <f t="shared" si="113"/>
        <v>0.006477255999</v>
      </c>
      <c r="EA172" s="519">
        <f t="shared" si="113"/>
        <v>0.005631124762</v>
      </c>
      <c r="EB172" s="519">
        <f t="shared" si="113"/>
        <v>0.00414515308</v>
      </c>
      <c r="EC172" s="519">
        <f t="shared" si="113"/>
        <v>0.004707415991</v>
      </c>
      <c r="ED172" s="519">
        <f t="shared" si="113"/>
        <v>0.005189937288</v>
      </c>
      <c r="EE172" s="519">
        <f t="shared" si="113"/>
        <v>0.006453926138</v>
      </c>
      <c r="EF172" s="519">
        <f t="shared" si="113"/>
        <v>0.006341289633</v>
      </c>
      <c r="EG172" s="519">
        <f t="shared" si="113"/>
        <v>0.00608892665</v>
      </c>
      <c r="EH172" s="519">
        <f t="shared" si="113"/>
        <v>0.007107670654</v>
      </c>
      <c r="EI172" s="519">
        <f t="shared" si="113"/>
        <v>0.00384319754</v>
      </c>
      <c r="EJ172" s="519">
        <f t="shared" si="113"/>
        <v>0.00382848392</v>
      </c>
      <c r="EK172" s="519">
        <f t="shared" si="113"/>
        <v>0.009708064628</v>
      </c>
      <c r="EL172" s="519">
        <f t="shared" si="113"/>
        <v>0.007760456013</v>
      </c>
      <c r="EM172" s="519">
        <f t="shared" si="113"/>
        <v>0.007496251874</v>
      </c>
      <c r="EN172" s="519">
        <f t="shared" si="113"/>
        <v>0.01244588745</v>
      </c>
      <c r="EO172" s="519">
        <f t="shared" si="113"/>
        <v>0.01256012827</v>
      </c>
      <c r="EP172" s="519">
        <f t="shared" si="113"/>
        <v>0.008775402481</v>
      </c>
      <c r="EQ172" s="519">
        <f t="shared" si="113"/>
        <v>0.009810975211</v>
      </c>
      <c r="ER172" s="519">
        <f t="shared" si="113"/>
        <v>0.01042813654</v>
      </c>
      <c r="ES172" s="519">
        <f t="shared" si="113"/>
        <v>0.01173076923</v>
      </c>
      <c r="ET172" s="519">
        <f t="shared" si="113"/>
        <v>0.0101374897</v>
      </c>
      <c r="EU172" s="519">
        <f t="shared" si="113"/>
        <v>0.01423822367</v>
      </c>
      <c r="EV172" s="519">
        <f t="shared" si="113"/>
        <v>0.01323438466</v>
      </c>
      <c r="EW172" s="519">
        <f t="shared" si="113"/>
        <v>0.01165771484</v>
      </c>
      <c r="EX172" s="519">
        <f t="shared" si="113"/>
        <v>0.008808446456</v>
      </c>
      <c r="EY172" s="519">
        <f t="shared" si="113"/>
        <v>0.0132767179</v>
      </c>
      <c r="EZ172" s="519">
        <f t="shared" si="113"/>
        <v>0.008971256566</v>
      </c>
      <c r="FA172" s="519">
        <f t="shared" si="113"/>
        <v>0.008014039193</v>
      </c>
      <c r="FB172" s="519">
        <f t="shared" si="113"/>
        <v>0.01503017642</v>
      </c>
      <c r="FC172" s="519">
        <f t="shared" si="113"/>
        <v>0.01189183008</v>
      </c>
      <c r="FD172" s="519">
        <f t="shared" si="113"/>
        <v>0.008418554721</v>
      </c>
      <c r="FE172" s="519">
        <f t="shared" si="113"/>
        <v>0.005490811295</v>
      </c>
      <c r="FF172" s="519">
        <f t="shared" si="113"/>
        <v>0.007132508637</v>
      </c>
      <c r="FG172" s="519">
        <f t="shared" si="113"/>
        <v>0.008022573863</v>
      </c>
      <c r="FH172" s="519">
        <f t="shared" si="113"/>
        <v>0.009934683572</v>
      </c>
      <c r="FI172" s="519">
        <f t="shared" si="113"/>
        <v>0.008695652174</v>
      </c>
      <c r="FJ172" s="519">
        <f t="shared" si="113"/>
        <v>0.007165948276</v>
      </c>
      <c r="FK172" s="519">
        <f t="shared" si="113"/>
        <v>0.005777563794</v>
      </c>
      <c r="FL172" s="519">
        <f t="shared" si="113"/>
        <v>0.004042338174</v>
      </c>
      <c r="FM172" s="519">
        <f t="shared" si="113"/>
        <v>0.004502834137</v>
      </c>
      <c r="FN172" s="519">
        <f t="shared" si="113"/>
        <v>0.008437928489</v>
      </c>
      <c r="FO172" s="519">
        <f t="shared" si="113"/>
        <v>0.009204058153</v>
      </c>
      <c r="FP172" s="519">
        <f t="shared" si="113"/>
        <v>0.008705565344</v>
      </c>
      <c r="FQ172" s="519">
        <f t="shared" si="113"/>
        <v>0.007859858214</v>
      </c>
      <c r="FR172" s="519">
        <f t="shared" si="113"/>
        <v>0.004944186758</v>
      </c>
      <c r="FS172" s="519">
        <f t="shared" si="113"/>
        <v>0.004970582268</v>
      </c>
      <c r="FT172" s="519">
        <f t="shared" si="113"/>
        <v>0.004491773493</v>
      </c>
      <c r="FU172" s="519">
        <f t="shared" si="113"/>
        <v>0.005727779732</v>
      </c>
      <c r="FV172" s="519">
        <f t="shared" si="113"/>
        <v>0.005894989259</v>
      </c>
      <c r="FW172" s="519">
        <f t="shared" si="113"/>
        <v>0.005165135336</v>
      </c>
      <c r="FX172" s="519">
        <f t="shared" si="113"/>
        <v>0.004693907802</v>
      </c>
      <c r="FY172" s="519">
        <f t="shared" si="113"/>
        <v>0.004229369529</v>
      </c>
      <c r="FZ172" s="519">
        <f t="shared" si="113"/>
        <v>0.003770812929</v>
      </c>
      <c r="GA172" s="519">
        <f t="shared" si="113"/>
        <v>0.002585744255</v>
      </c>
      <c r="GB172" s="519">
        <f t="shared" si="113"/>
        <v>0.003065693431</v>
      </c>
      <c r="GC172" s="519">
        <f t="shared" si="113"/>
        <v>0.003444428273</v>
      </c>
      <c r="GD172" s="519">
        <f t="shared" si="113"/>
        <v>0.002610713595</v>
      </c>
      <c r="GE172" s="519">
        <f t="shared" si="113"/>
        <v>0.002314591571</v>
      </c>
      <c r="GF172" s="519">
        <f t="shared" si="113"/>
        <v>0.001683825652</v>
      </c>
      <c r="GG172" s="519">
        <f t="shared" si="113"/>
        <v>0.001488881418</v>
      </c>
      <c r="GH172" s="519">
        <f t="shared" si="113"/>
        <v>0.002493765586</v>
      </c>
      <c r="GI172" s="519">
        <f t="shared" si="113"/>
        <v>0.002726750861</v>
      </c>
      <c r="GJ172" s="519">
        <f t="shared" si="113"/>
        <v>0.002433090024</v>
      </c>
      <c r="GK172" s="519">
        <f t="shared" si="113"/>
        <v>0.002141633352</v>
      </c>
      <c r="GL172" s="519">
        <f t="shared" si="113"/>
        <v>0.003419290497</v>
      </c>
      <c r="GM172" s="519">
        <f t="shared" si="113"/>
        <v>0.002508400776</v>
      </c>
      <c r="GN172" s="519">
        <f t="shared" si="113"/>
        <v>0.002124445284</v>
      </c>
      <c r="GO172" s="519">
        <f t="shared" si="113"/>
        <v>0.002920808404</v>
      </c>
      <c r="GP172" s="519">
        <f t="shared" si="113"/>
        <v>0.002912302128</v>
      </c>
      <c r="GQ172" s="519">
        <f t="shared" si="113"/>
        <v>0.002997517681</v>
      </c>
      <c r="GR172" s="519">
        <f t="shared" si="113"/>
        <v>0.003035255662</v>
      </c>
      <c r="GS172" s="519">
        <f t="shared" si="113"/>
        <v>0.002979515829</v>
      </c>
      <c r="GT172" s="519">
        <f t="shared" si="113"/>
        <v>0.003434831043</v>
      </c>
      <c r="GU172" s="519">
        <f t="shared" si="113"/>
        <v>0.002081598668</v>
      </c>
      <c r="GV172" s="519">
        <f t="shared" si="113"/>
        <v>0.003323639385</v>
      </c>
      <c r="GW172" s="519">
        <f t="shared" si="113"/>
        <v>0.003772716816</v>
      </c>
      <c r="GX172" s="519">
        <f t="shared" si="113"/>
        <v>0.005041939772</v>
      </c>
      <c r="GY172" s="519">
        <f t="shared" si="113"/>
        <v>0.005746340129</v>
      </c>
      <c r="GZ172" s="519">
        <f t="shared" si="113"/>
        <v>0.006393687934</v>
      </c>
      <c r="HA172" s="519">
        <f t="shared" si="113"/>
        <v>0.004190321709</v>
      </c>
      <c r="HB172" s="519">
        <f t="shared" si="113"/>
        <v>0.00372414412</v>
      </c>
      <c r="HC172" s="519">
        <f t="shared" si="113"/>
        <v>0.005543138131</v>
      </c>
      <c r="HD172" s="519">
        <f t="shared" si="113"/>
        <v>0.005690406331</v>
      </c>
      <c r="HE172" s="519">
        <f t="shared" si="113"/>
        <v>0.006542303952</v>
      </c>
      <c r="HF172" s="519">
        <f t="shared" si="113"/>
        <v>0.007861220905</v>
      </c>
      <c r="HG172" s="519">
        <f t="shared" si="113"/>
        <v>0.00963004924</v>
      </c>
      <c r="HH172" s="519">
        <f t="shared" si="113"/>
        <v>0.005179110919</v>
      </c>
      <c r="HI172" s="519">
        <f t="shared" si="113"/>
        <v>0.005367110348</v>
      </c>
      <c r="HJ172" s="519">
        <f t="shared" si="113"/>
        <v>0.009310271194</v>
      </c>
      <c r="HK172" s="519">
        <f t="shared" si="113"/>
        <v>0.01210172217</v>
      </c>
      <c r="HL172" s="519">
        <f t="shared" si="113"/>
        <v>0.01567791296</v>
      </c>
      <c r="HM172" s="519">
        <f t="shared" si="113"/>
        <v>0.0201695892</v>
      </c>
      <c r="HN172" s="519">
        <f t="shared" si="113"/>
        <v>0.01662362815</v>
      </c>
      <c r="HO172" s="519">
        <f t="shared" si="113"/>
        <v>0.01404984918</v>
      </c>
      <c r="HP172" s="519">
        <f t="shared" si="113"/>
        <v>0.01025440313</v>
      </c>
      <c r="HQ172" s="519">
        <f t="shared" si="113"/>
        <v>0.01708507671</v>
      </c>
      <c r="HR172" s="519">
        <f t="shared" si="113"/>
        <v>0.01980726012</v>
      </c>
      <c r="HS172" s="412"/>
      <c r="HT172" s="412"/>
      <c r="HU172" s="412"/>
      <c r="HV172" s="412"/>
      <c r="HW172" s="412"/>
      <c r="HX172" s="412"/>
      <c r="HY172" s="412"/>
      <c r="HZ172" s="412"/>
      <c r="IA172" s="412"/>
      <c r="IB172" s="412"/>
      <c r="IC172" s="412"/>
    </row>
    <row r="173">
      <c r="A173" s="453" t="s">
        <v>82</v>
      </c>
      <c r="B173" s="515">
        <v>0.0</v>
      </c>
      <c r="C173" s="515">
        <v>0.0</v>
      </c>
      <c r="D173" s="515">
        <v>0.0</v>
      </c>
      <c r="E173" s="515">
        <v>0.0</v>
      </c>
      <c r="F173" s="516">
        <v>0.0</v>
      </c>
      <c r="G173" s="518">
        <f t="shared" ref="G173:HR173" si="114">(G33/F33)-1</f>
        <v>0</v>
      </c>
      <c r="H173" s="517">
        <f t="shared" si="114"/>
        <v>0.5</v>
      </c>
      <c r="I173" s="517">
        <f t="shared" si="114"/>
        <v>0.3333333333</v>
      </c>
      <c r="J173" s="517">
        <f t="shared" si="114"/>
        <v>0.5</v>
      </c>
      <c r="K173" s="517">
        <f t="shared" si="114"/>
        <v>0.8333333333</v>
      </c>
      <c r="L173" s="517">
        <f t="shared" si="114"/>
        <v>0.4545454545</v>
      </c>
      <c r="M173" s="517">
        <f t="shared" si="114"/>
        <v>0.375</v>
      </c>
      <c r="N173" s="517">
        <f t="shared" si="114"/>
        <v>0.5909090909</v>
      </c>
      <c r="O173" s="517">
        <f t="shared" si="114"/>
        <v>0.08571428571</v>
      </c>
      <c r="P173" s="517">
        <f t="shared" si="114"/>
        <v>0.7368421053</v>
      </c>
      <c r="Q173" s="517">
        <f t="shared" si="114"/>
        <v>0.2424242424</v>
      </c>
      <c r="R173" s="517">
        <f t="shared" si="114"/>
        <v>0.3048780488</v>
      </c>
      <c r="S173" s="519">
        <f t="shared" si="114"/>
        <v>0.1869158879</v>
      </c>
      <c r="T173" s="519">
        <f t="shared" si="114"/>
        <v>0.157480315</v>
      </c>
      <c r="U173" s="519">
        <f t="shared" si="114"/>
        <v>0.1904761905</v>
      </c>
      <c r="V173" s="519">
        <f t="shared" si="114"/>
        <v>0.2114285714</v>
      </c>
      <c r="W173" s="519">
        <f t="shared" si="114"/>
        <v>0.1839622642</v>
      </c>
      <c r="X173" s="519">
        <f t="shared" si="114"/>
        <v>0.1593625498</v>
      </c>
      <c r="Y173" s="519">
        <f t="shared" si="114"/>
        <v>0.09278350515</v>
      </c>
      <c r="Z173" s="519">
        <f t="shared" si="114"/>
        <v>0.3238993711</v>
      </c>
      <c r="AA173" s="519">
        <f t="shared" si="114"/>
        <v>0.09501187648</v>
      </c>
      <c r="AB173" s="519">
        <f t="shared" si="114"/>
        <v>0.05639913232</v>
      </c>
      <c r="AC173" s="519">
        <f t="shared" si="114"/>
        <v>0.1170431211</v>
      </c>
      <c r="AD173" s="519">
        <f t="shared" si="114"/>
        <v>0.125</v>
      </c>
      <c r="AE173" s="519">
        <f t="shared" si="114"/>
        <v>0.2320261438</v>
      </c>
      <c r="AF173" s="519">
        <f t="shared" si="114"/>
        <v>0.07161803714</v>
      </c>
      <c r="AG173" s="519">
        <f t="shared" si="114"/>
        <v>0</v>
      </c>
      <c r="AH173" s="519">
        <f t="shared" si="114"/>
        <v>0.1967821782</v>
      </c>
      <c r="AI173" s="519">
        <f t="shared" si="114"/>
        <v>0.101344364</v>
      </c>
      <c r="AJ173" s="519">
        <f t="shared" si="114"/>
        <v>0.1708920188</v>
      </c>
      <c r="AK173" s="519">
        <f t="shared" si="114"/>
        <v>0.05372894948</v>
      </c>
      <c r="AL173" s="519">
        <f t="shared" si="114"/>
        <v>0.08371385084</v>
      </c>
      <c r="AM173" s="519">
        <f t="shared" si="114"/>
        <v>0.05407303371</v>
      </c>
      <c r="AN173" s="519">
        <f t="shared" si="114"/>
        <v>0.08527648235</v>
      </c>
      <c r="AO173" s="519">
        <f t="shared" si="114"/>
        <v>0.02148557397</v>
      </c>
      <c r="AP173" s="519">
        <f t="shared" si="114"/>
        <v>0.01442307692</v>
      </c>
      <c r="AQ173" s="519">
        <f t="shared" si="114"/>
        <v>0.01599526066</v>
      </c>
      <c r="AR173" s="519">
        <f t="shared" si="114"/>
        <v>0.04489795918</v>
      </c>
      <c r="AS173" s="519">
        <f t="shared" si="114"/>
        <v>0.03013392857</v>
      </c>
      <c r="AT173" s="519">
        <f t="shared" si="114"/>
        <v>0.02004333694</v>
      </c>
      <c r="AU173" s="519">
        <f t="shared" si="114"/>
        <v>0.02814657461</v>
      </c>
      <c r="AV173" s="519">
        <f t="shared" si="114"/>
        <v>0.02892561983</v>
      </c>
      <c r="AW173" s="519">
        <f t="shared" si="114"/>
        <v>0.01907630522</v>
      </c>
      <c r="AX173" s="519">
        <f t="shared" si="114"/>
        <v>0.01428571429</v>
      </c>
      <c r="AY173" s="519">
        <f t="shared" si="114"/>
        <v>0.01894123361</v>
      </c>
      <c r="AZ173" s="519">
        <f t="shared" si="114"/>
        <v>0.03241182078</v>
      </c>
      <c r="BA173" s="519">
        <f t="shared" si="114"/>
        <v>0.01846722068</v>
      </c>
      <c r="BB173" s="519">
        <f t="shared" si="114"/>
        <v>0.04351767906</v>
      </c>
      <c r="BC173" s="519">
        <f t="shared" si="114"/>
        <v>0.01998262381</v>
      </c>
      <c r="BD173" s="519">
        <f t="shared" si="114"/>
        <v>0.01192504259</v>
      </c>
      <c r="BE173" s="519">
        <f t="shared" si="114"/>
        <v>0.006313131313</v>
      </c>
      <c r="BF173" s="519">
        <f t="shared" si="114"/>
        <v>0.01505646173</v>
      </c>
      <c r="BG173" s="519">
        <f t="shared" si="114"/>
        <v>0.01030078286</v>
      </c>
      <c r="BH173" s="519">
        <f t="shared" si="114"/>
        <v>0</v>
      </c>
      <c r="BI173" s="519">
        <f t="shared" si="114"/>
        <v>0.01019575856</v>
      </c>
      <c r="BJ173" s="519">
        <f t="shared" si="114"/>
        <v>0.01251513928</v>
      </c>
      <c r="BK173" s="519">
        <f t="shared" si="114"/>
        <v>0.01794258373</v>
      </c>
      <c r="BL173" s="519">
        <f t="shared" si="114"/>
        <v>0.03055229142</v>
      </c>
      <c r="BM173" s="519">
        <f t="shared" si="114"/>
        <v>0.01596351197</v>
      </c>
      <c r="BN173" s="519">
        <f t="shared" si="114"/>
        <v>0.01346801347</v>
      </c>
      <c r="BO173" s="519">
        <f t="shared" si="114"/>
        <v>0.008121077889</v>
      </c>
      <c r="BP173" s="519">
        <f t="shared" si="114"/>
        <v>0.01244965214</v>
      </c>
      <c r="BQ173" s="519">
        <f t="shared" si="114"/>
        <v>0.009403254973</v>
      </c>
      <c r="BR173" s="519">
        <f t="shared" si="114"/>
        <v>0.006091006808</v>
      </c>
      <c r="BS173" s="519">
        <f t="shared" si="114"/>
        <v>0.007478632479</v>
      </c>
      <c r="BT173" s="519">
        <f t="shared" si="114"/>
        <v>0.01802757158</v>
      </c>
      <c r="BU173" s="519">
        <f t="shared" si="114"/>
        <v>0.007638888889</v>
      </c>
      <c r="BV173" s="519">
        <f t="shared" si="114"/>
        <v>0.009648518263</v>
      </c>
      <c r="BW173" s="519">
        <f t="shared" si="114"/>
        <v>0.006484641638</v>
      </c>
      <c r="BX173" s="519">
        <f t="shared" si="114"/>
        <v>0.007121057986</v>
      </c>
      <c r="BY173" s="519">
        <f t="shared" si="114"/>
        <v>0.01111111111</v>
      </c>
      <c r="BZ173" s="519">
        <f t="shared" si="114"/>
        <v>0.01232101232</v>
      </c>
      <c r="CA173" s="519">
        <f t="shared" si="114"/>
        <v>0.01381578947</v>
      </c>
      <c r="CB173" s="519">
        <f t="shared" si="114"/>
        <v>0.01492537313</v>
      </c>
      <c r="CC173" s="519">
        <f t="shared" si="114"/>
        <v>0.009271099744</v>
      </c>
      <c r="CD173" s="519">
        <f t="shared" si="114"/>
        <v>0.01267025657</v>
      </c>
      <c r="CE173" s="519">
        <f t="shared" si="114"/>
        <v>0.006255864873</v>
      </c>
      <c r="CF173" s="519">
        <f t="shared" si="114"/>
        <v>0.0205160087</v>
      </c>
      <c r="CG173" s="519">
        <f t="shared" si="114"/>
        <v>0.02314955833</v>
      </c>
      <c r="CH173" s="519">
        <f t="shared" si="114"/>
        <v>0.01101518309</v>
      </c>
      <c r="CI173" s="519">
        <f t="shared" si="114"/>
        <v>0.0191401649</v>
      </c>
      <c r="CJ173" s="519">
        <f t="shared" si="114"/>
        <v>0.009534816527</v>
      </c>
      <c r="CK173" s="519">
        <f t="shared" si="114"/>
        <v>0.01488265598</v>
      </c>
      <c r="CL173" s="519">
        <f t="shared" si="114"/>
        <v>0.009870276368</v>
      </c>
      <c r="CM173" s="519">
        <f t="shared" si="114"/>
        <v>0.01312482547</v>
      </c>
      <c r="CN173" s="519">
        <f t="shared" si="114"/>
        <v>0.008820286659</v>
      </c>
      <c r="CO173" s="519">
        <f t="shared" si="114"/>
        <v>0.007650273224</v>
      </c>
      <c r="CP173" s="519">
        <f t="shared" si="114"/>
        <v>0.01355748373</v>
      </c>
      <c r="CQ173" s="519">
        <f t="shared" si="114"/>
        <v>0.01551631889</v>
      </c>
      <c r="CR173" s="519">
        <f t="shared" si="114"/>
        <v>0.01238145416</v>
      </c>
      <c r="CS173" s="519">
        <f t="shared" si="114"/>
        <v>0.009367681499</v>
      </c>
      <c r="CT173" s="519">
        <f t="shared" si="114"/>
        <v>0.01907708172</v>
      </c>
      <c r="CU173" s="519">
        <f t="shared" si="114"/>
        <v>0.02023779408</v>
      </c>
      <c r="CV173" s="519">
        <f t="shared" si="114"/>
        <v>0.02107612199</v>
      </c>
      <c r="CW173" s="519">
        <f t="shared" si="114"/>
        <v>0.01311316173</v>
      </c>
      <c r="CX173" s="519">
        <f t="shared" si="114"/>
        <v>0.0162991371</v>
      </c>
      <c r="CY173" s="519">
        <f t="shared" si="114"/>
        <v>0.01556603774</v>
      </c>
      <c r="CZ173" s="519">
        <f t="shared" si="114"/>
        <v>0.01207617278</v>
      </c>
      <c r="DA173" s="519">
        <f t="shared" si="114"/>
        <v>0.01284993116</v>
      </c>
      <c r="DB173" s="519">
        <f t="shared" si="114"/>
        <v>0.008155867694</v>
      </c>
      <c r="DC173" s="519">
        <f t="shared" si="114"/>
        <v>0.01280898876</v>
      </c>
      <c r="DD173" s="519">
        <f t="shared" si="114"/>
        <v>0.009762591524</v>
      </c>
      <c r="DE173" s="519">
        <f t="shared" si="114"/>
        <v>0.01845748187</v>
      </c>
      <c r="DF173" s="519">
        <f t="shared" si="114"/>
        <v>0.01121898598</v>
      </c>
      <c r="DG173" s="519">
        <f t="shared" si="114"/>
        <v>0.008320887561</v>
      </c>
      <c r="DH173" s="519">
        <f t="shared" si="114"/>
        <v>0.006982649175</v>
      </c>
      <c r="DI173" s="519">
        <f t="shared" si="114"/>
        <v>0.008405127128</v>
      </c>
      <c r="DJ173" s="519">
        <f t="shared" si="114"/>
        <v>0.00687643259</v>
      </c>
      <c r="DK173" s="519">
        <f t="shared" si="114"/>
        <v>0.00517384106</v>
      </c>
      <c r="DL173" s="519">
        <f t="shared" si="114"/>
        <v>0.009264978382</v>
      </c>
      <c r="DM173" s="519">
        <f t="shared" si="114"/>
        <v>0.008363933089</v>
      </c>
      <c r="DN173" s="519">
        <f t="shared" si="114"/>
        <v>0.006473801335</v>
      </c>
      <c r="DO173" s="519">
        <f t="shared" si="114"/>
        <v>0.005427135678</v>
      </c>
      <c r="DP173" s="519">
        <f t="shared" si="114"/>
        <v>0.004198320672</v>
      </c>
      <c r="DQ173" s="519">
        <f t="shared" si="114"/>
        <v>0.003981684252</v>
      </c>
      <c r="DR173" s="519">
        <f t="shared" si="114"/>
        <v>0.008923259964</v>
      </c>
      <c r="DS173" s="519">
        <f t="shared" si="114"/>
        <v>0.007075471698</v>
      </c>
      <c r="DT173" s="519">
        <f t="shared" si="114"/>
        <v>0.005464480874</v>
      </c>
      <c r="DU173" s="519">
        <f t="shared" si="114"/>
        <v>0.003299689441</v>
      </c>
      <c r="DV173" s="519">
        <f t="shared" si="114"/>
        <v>0.007544979687</v>
      </c>
      <c r="DW173" s="519">
        <f t="shared" si="114"/>
        <v>0.001152073733</v>
      </c>
      <c r="DX173" s="519">
        <f t="shared" si="114"/>
        <v>0.007096279248</v>
      </c>
      <c r="DY173" s="519">
        <f t="shared" si="114"/>
        <v>0.00952199581</v>
      </c>
      <c r="DZ173" s="519">
        <f t="shared" si="114"/>
        <v>0.004338803999</v>
      </c>
      <c r="EA173" s="519">
        <f t="shared" si="114"/>
        <v>0.00845229151</v>
      </c>
      <c r="EB173" s="519">
        <f t="shared" si="114"/>
        <v>0.001490035388</v>
      </c>
      <c r="EC173" s="519">
        <f t="shared" si="114"/>
        <v>0.01339036638</v>
      </c>
      <c r="ED173" s="519">
        <f t="shared" si="114"/>
        <v>0.005138557533</v>
      </c>
      <c r="EE173" s="519">
        <f t="shared" si="114"/>
        <v>0.004016797517</v>
      </c>
      <c r="EF173" s="519">
        <f t="shared" si="114"/>
        <v>0.00672849609</v>
      </c>
      <c r="EG173" s="519">
        <f t="shared" si="114"/>
        <v>0.006502890173</v>
      </c>
      <c r="EH173" s="519">
        <f t="shared" si="114"/>
        <v>0.005563531945</v>
      </c>
      <c r="EI173" s="519">
        <f t="shared" si="114"/>
        <v>0.008388363377</v>
      </c>
      <c r="EJ173" s="519">
        <f t="shared" si="114"/>
        <v>0.009557522124</v>
      </c>
      <c r="EK173" s="519">
        <f t="shared" si="114"/>
        <v>0.01034361851</v>
      </c>
      <c r="EL173" s="519">
        <f t="shared" si="114"/>
        <v>0.007981953843</v>
      </c>
      <c r="EM173" s="519">
        <f t="shared" si="114"/>
        <v>0.01790325357</v>
      </c>
      <c r="EN173" s="519">
        <f t="shared" si="114"/>
        <v>0.005411804499</v>
      </c>
      <c r="EO173" s="519">
        <f t="shared" si="114"/>
        <v>0.01042893188</v>
      </c>
      <c r="EP173" s="519">
        <f t="shared" si="114"/>
        <v>0.008989512236</v>
      </c>
      <c r="EQ173" s="519">
        <f t="shared" si="114"/>
        <v>0.00956937799</v>
      </c>
      <c r="ER173" s="519">
        <f t="shared" si="114"/>
        <v>0.01013237457</v>
      </c>
      <c r="ES173" s="519">
        <f t="shared" si="114"/>
        <v>0.006956803106</v>
      </c>
      <c r="ET173" s="519">
        <f t="shared" si="114"/>
        <v>0.01526349614</v>
      </c>
      <c r="EU173" s="519">
        <f t="shared" si="114"/>
        <v>0.01645830036</v>
      </c>
      <c r="EV173" s="519">
        <f t="shared" si="114"/>
        <v>0.009341429239</v>
      </c>
      <c r="EW173" s="519">
        <f t="shared" si="114"/>
        <v>0.01095171988</v>
      </c>
      <c r="EX173" s="519">
        <f t="shared" si="114"/>
        <v>0.01251144339</v>
      </c>
      <c r="EY173" s="519">
        <f t="shared" si="114"/>
        <v>0.007383966245</v>
      </c>
      <c r="EZ173" s="519">
        <f t="shared" si="114"/>
        <v>0.01286462229</v>
      </c>
      <c r="FA173" s="519">
        <f t="shared" si="114"/>
        <v>0.01580268793</v>
      </c>
      <c r="FB173" s="519">
        <f t="shared" si="114"/>
        <v>0.01512067461</v>
      </c>
      <c r="FC173" s="519">
        <f t="shared" si="114"/>
        <v>0.01876253223</v>
      </c>
      <c r="FD173" s="519">
        <f t="shared" si="114"/>
        <v>0.01138760017</v>
      </c>
      <c r="FE173" s="519">
        <f t="shared" si="114"/>
        <v>0.007367250487</v>
      </c>
      <c r="FF173" s="519">
        <f t="shared" si="114"/>
        <v>0.006899406651</v>
      </c>
      <c r="FG173" s="519">
        <f t="shared" si="114"/>
        <v>0.01041523914</v>
      </c>
      <c r="FH173" s="519">
        <f t="shared" si="114"/>
        <v>0.0200732402</v>
      </c>
      <c r="FI173" s="519">
        <f t="shared" si="114"/>
        <v>0.01901342907</v>
      </c>
      <c r="FJ173" s="519">
        <f t="shared" si="114"/>
        <v>0.01252609603</v>
      </c>
      <c r="FK173" s="519">
        <f t="shared" si="114"/>
        <v>0.009407216495</v>
      </c>
      <c r="FL173" s="519">
        <f t="shared" si="114"/>
        <v>0.01914975105</v>
      </c>
      <c r="FM173" s="519">
        <f t="shared" si="114"/>
        <v>0.007766503821</v>
      </c>
      <c r="FN173" s="519">
        <f t="shared" si="114"/>
        <v>0.0156619018</v>
      </c>
      <c r="FO173" s="519">
        <f t="shared" si="114"/>
        <v>0.01174886795</v>
      </c>
      <c r="FP173" s="519">
        <f t="shared" si="114"/>
        <v>0.0176605782</v>
      </c>
      <c r="FQ173" s="519">
        <f t="shared" si="114"/>
        <v>0.01782954951</v>
      </c>
      <c r="FR173" s="519">
        <f t="shared" si="114"/>
        <v>0.005722293589</v>
      </c>
      <c r="FS173" s="519">
        <f t="shared" si="114"/>
        <v>0.006270320483</v>
      </c>
      <c r="FT173" s="519">
        <f t="shared" si="114"/>
        <v>0.01142395569</v>
      </c>
      <c r="FU173" s="519">
        <f t="shared" si="114"/>
        <v>0.01209355391</v>
      </c>
      <c r="FV173" s="519">
        <f t="shared" si="114"/>
        <v>0.01206177432</v>
      </c>
      <c r="FW173" s="519">
        <f t="shared" si="114"/>
        <v>0.01447983961</v>
      </c>
      <c r="FX173" s="519">
        <f t="shared" si="114"/>
        <v>0.01537110233</v>
      </c>
      <c r="FY173" s="519">
        <f t="shared" si="114"/>
        <v>0.005082179931</v>
      </c>
      <c r="FZ173" s="519">
        <f t="shared" si="114"/>
        <v>0.008068854223</v>
      </c>
      <c r="GA173" s="519">
        <f t="shared" si="114"/>
        <v>0.009498399146</v>
      </c>
      <c r="GB173" s="519">
        <f t="shared" si="114"/>
        <v>0.01406068295</v>
      </c>
      <c r="GC173" s="519">
        <f t="shared" si="114"/>
        <v>0.00969557965</v>
      </c>
      <c r="GD173" s="519">
        <f t="shared" si="114"/>
        <v>0.01249354672</v>
      </c>
      <c r="GE173" s="519">
        <f t="shared" si="114"/>
        <v>0.00693452988</v>
      </c>
      <c r="GF173" s="519">
        <f t="shared" si="114"/>
        <v>0.005975288637</v>
      </c>
      <c r="GG173" s="519">
        <f t="shared" si="114"/>
        <v>0.002516862982</v>
      </c>
      <c r="GH173" s="519">
        <f t="shared" si="114"/>
        <v>0.005221932115</v>
      </c>
      <c r="GI173" s="519">
        <f t="shared" si="114"/>
        <v>0.006093906094</v>
      </c>
      <c r="GJ173" s="519">
        <f t="shared" si="114"/>
        <v>0.006752060371</v>
      </c>
      <c r="GK173" s="519">
        <f t="shared" si="114"/>
        <v>0.007693066377</v>
      </c>
      <c r="GL173" s="519">
        <f t="shared" si="114"/>
        <v>0.006264069688</v>
      </c>
      <c r="GM173" s="519">
        <f t="shared" si="114"/>
        <v>0.008267678241</v>
      </c>
      <c r="GN173" s="519">
        <f t="shared" si="114"/>
        <v>0.005884622805</v>
      </c>
      <c r="GO173" s="519">
        <f t="shared" si="114"/>
        <v>0.009398676513</v>
      </c>
      <c r="GP173" s="519">
        <f t="shared" si="114"/>
        <v>0.006650831354</v>
      </c>
      <c r="GQ173" s="519">
        <f t="shared" si="114"/>
        <v>0.0158565361</v>
      </c>
      <c r="GR173" s="519">
        <f t="shared" si="114"/>
        <v>0.008176159063</v>
      </c>
      <c r="GS173" s="519">
        <f t="shared" si="114"/>
        <v>0.008109851627</v>
      </c>
      <c r="GT173" s="519">
        <f t="shared" si="114"/>
        <v>0.01499222964</v>
      </c>
      <c r="GU173" s="519">
        <f t="shared" si="114"/>
        <v>0.01080788976</v>
      </c>
      <c r="GV173" s="519">
        <f t="shared" si="114"/>
        <v>0.009623095429</v>
      </c>
      <c r="GW173" s="519">
        <f t="shared" si="114"/>
        <v>0.01447356809</v>
      </c>
      <c r="GX173" s="519">
        <f t="shared" si="114"/>
        <v>0.01296215746</v>
      </c>
      <c r="GY173" s="519">
        <f t="shared" si="114"/>
        <v>0.02533493645</v>
      </c>
      <c r="GZ173" s="519">
        <f t="shared" si="114"/>
        <v>0.01222882989</v>
      </c>
      <c r="HA173" s="519">
        <f t="shared" si="114"/>
        <v>0.01597021101</v>
      </c>
      <c r="HB173" s="519">
        <f t="shared" si="114"/>
        <v>0.01237986643</v>
      </c>
      <c r="HC173" s="519">
        <f t="shared" si="114"/>
        <v>0.01214802896</v>
      </c>
      <c r="HD173" s="519">
        <f t="shared" si="114"/>
        <v>0.01263810508</v>
      </c>
      <c r="HE173" s="519">
        <f t="shared" si="114"/>
        <v>0.02103610675</v>
      </c>
      <c r="HF173" s="519">
        <f t="shared" si="114"/>
        <v>0.01891143911</v>
      </c>
      <c r="HG173" s="519">
        <f t="shared" si="114"/>
        <v>0.02089935114</v>
      </c>
      <c r="HH173" s="519">
        <f t="shared" si="114"/>
        <v>0.01212031631</v>
      </c>
      <c r="HI173" s="519">
        <f t="shared" si="114"/>
        <v>0.02453450164</v>
      </c>
      <c r="HJ173" s="519">
        <f t="shared" si="114"/>
        <v>0.02266410092</v>
      </c>
      <c r="HK173" s="519">
        <f t="shared" si="114"/>
        <v>0.03672729807</v>
      </c>
      <c r="HL173" s="519">
        <f t="shared" si="114"/>
        <v>0.04019897822</v>
      </c>
      <c r="HM173" s="519">
        <f t="shared" si="114"/>
        <v>0.0336693809</v>
      </c>
      <c r="HN173" s="519">
        <f t="shared" si="114"/>
        <v>0.05101594248</v>
      </c>
      <c r="HO173" s="519">
        <f t="shared" si="114"/>
        <v>0.02575694486</v>
      </c>
      <c r="HP173" s="519">
        <f t="shared" si="114"/>
        <v>0.02557411273</v>
      </c>
      <c r="HQ173" s="519">
        <f t="shared" si="114"/>
        <v>0.03121289228</v>
      </c>
      <c r="HR173" s="519">
        <f t="shared" si="114"/>
        <v>0.06514229314</v>
      </c>
      <c r="HS173" s="412"/>
      <c r="HT173" s="412"/>
      <c r="HU173" s="412"/>
      <c r="HV173" s="412"/>
      <c r="HW173" s="412"/>
      <c r="HX173" s="412"/>
      <c r="HY173" s="412"/>
      <c r="HZ173" s="412"/>
      <c r="IA173" s="412"/>
      <c r="IB173" s="412"/>
      <c r="IC173" s="412"/>
    </row>
    <row r="174">
      <c r="A174" s="453" t="s">
        <v>83</v>
      </c>
      <c r="B174" s="515">
        <v>0.0</v>
      </c>
      <c r="C174" s="515">
        <v>0.0</v>
      </c>
      <c r="D174" s="515">
        <v>0.0</v>
      </c>
      <c r="E174" s="515">
        <v>0.0</v>
      </c>
      <c r="F174" s="515">
        <v>0.0</v>
      </c>
      <c r="G174" s="516">
        <v>0.0</v>
      </c>
      <c r="H174" s="518">
        <f t="shared" ref="H174:HR174" si="115">(H34/G34)-1</f>
        <v>0</v>
      </c>
      <c r="I174" s="518">
        <f t="shared" si="115"/>
        <v>0</v>
      </c>
      <c r="J174" s="518">
        <f t="shared" si="115"/>
        <v>0</v>
      </c>
      <c r="K174" s="518">
        <f t="shared" si="115"/>
        <v>0</v>
      </c>
      <c r="L174" s="518">
        <f t="shared" si="115"/>
        <v>0</v>
      </c>
      <c r="M174" s="518">
        <f t="shared" si="115"/>
        <v>0</v>
      </c>
      <c r="N174" s="517">
        <f t="shared" si="115"/>
        <v>1</v>
      </c>
      <c r="O174" s="517">
        <f t="shared" si="115"/>
        <v>1.5</v>
      </c>
      <c r="P174" s="517">
        <f t="shared" si="115"/>
        <v>0.2</v>
      </c>
      <c r="Q174" s="517">
        <f t="shared" si="115"/>
        <v>0.1666666667</v>
      </c>
      <c r="R174" s="517">
        <f t="shared" si="115"/>
        <v>1</v>
      </c>
      <c r="S174" s="519">
        <f t="shared" si="115"/>
        <v>0.1428571429</v>
      </c>
      <c r="T174" s="519">
        <f t="shared" si="115"/>
        <v>0.5</v>
      </c>
      <c r="U174" s="519">
        <f t="shared" si="115"/>
        <v>0.375</v>
      </c>
      <c r="V174" s="519">
        <f t="shared" si="115"/>
        <v>0.4848484848</v>
      </c>
      <c r="W174" s="519">
        <f t="shared" si="115"/>
        <v>0.1428571429</v>
      </c>
      <c r="X174" s="519">
        <f t="shared" si="115"/>
        <v>0.2321428571</v>
      </c>
      <c r="Y174" s="519">
        <f t="shared" si="115"/>
        <v>0.347826087</v>
      </c>
      <c r="Z174" s="519">
        <f t="shared" si="115"/>
        <v>0.2043010753</v>
      </c>
      <c r="AA174" s="519">
        <f t="shared" si="115"/>
        <v>0.3392857143</v>
      </c>
      <c r="AB174" s="519">
        <f t="shared" si="115"/>
        <v>0.16</v>
      </c>
      <c r="AC174" s="519">
        <f t="shared" si="115"/>
        <v>0.1034482759</v>
      </c>
      <c r="AD174" s="519">
        <f t="shared" si="115"/>
        <v>0.08854166667</v>
      </c>
      <c r="AE174" s="519">
        <f t="shared" si="115"/>
        <v>0.1004784689</v>
      </c>
      <c r="AF174" s="519">
        <f t="shared" si="115"/>
        <v>0.1391304348</v>
      </c>
      <c r="AG174" s="519">
        <f t="shared" si="115"/>
        <v>0.1755725191</v>
      </c>
      <c r="AH174" s="519">
        <f t="shared" si="115"/>
        <v>0.06168831169</v>
      </c>
      <c r="AI174" s="519">
        <f t="shared" si="115"/>
        <v>0.06727828746</v>
      </c>
      <c r="AJ174" s="519">
        <f t="shared" si="115"/>
        <v>0.06303724928</v>
      </c>
      <c r="AK174" s="519">
        <f t="shared" si="115"/>
        <v>0.07547169811</v>
      </c>
      <c r="AL174" s="519">
        <f t="shared" si="115"/>
        <v>0.08521303258</v>
      </c>
      <c r="AM174" s="519">
        <f t="shared" si="115"/>
        <v>0.04618937644</v>
      </c>
      <c r="AN174" s="519">
        <f t="shared" si="115"/>
        <v>0.07284768212</v>
      </c>
      <c r="AO174" s="519">
        <f t="shared" si="115"/>
        <v>0.03909465021</v>
      </c>
      <c r="AP174" s="519">
        <f t="shared" si="115"/>
        <v>0.02574257426</v>
      </c>
      <c r="AQ174" s="519">
        <f t="shared" si="115"/>
        <v>0.03667953668</v>
      </c>
      <c r="AR174" s="519">
        <f t="shared" si="115"/>
        <v>0.04469273743</v>
      </c>
      <c r="AS174" s="519">
        <f t="shared" si="115"/>
        <v>0.02495543672</v>
      </c>
      <c r="AT174" s="519">
        <f t="shared" si="115"/>
        <v>0.03652173913</v>
      </c>
      <c r="AU174" s="519">
        <f t="shared" si="115"/>
        <v>0.05704697987</v>
      </c>
      <c r="AV174" s="519">
        <f t="shared" si="115"/>
        <v>0.0253968254</v>
      </c>
      <c r="AW174" s="519">
        <f t="shared" si="115"/>
        <v>0.05108359133</v>
      </c>
      <c r="AX174" s="519">
        <f t="shared" si="115"/>
        <v>0.0412371134</v>
      </c>
      <c r="AY174" s="519">
        <f t="shared" si="115"/>
        <v>0.03818953324</v>
      </c>
      <c r="AZ174" s="519">
        <f t="shared" si="115"/>
        <v>0.04359673025</v>
      </c>
      <c r="BA174" s="519">
        <f t="shared" si="115"/>
        <v>0.02872062663</v>
      </c>
      <c r="BB174" s="519">
        <f t="shared" si="115"/>
        <v>0.03045685279</v>
      </c>
      <c r="BC174" s="519">
        <f t="shared" si="115"/>
        <v>0.01108374384</v>
      </c>
      <c r="BD174" s="519">
        <f t="shared" si="115"/>
        <v>0.02436053593</v>
      </c>
      <c r="BE174" s="519">
        <f t="shared" si="115"/>
        <v>0.01307966706</v>
      </c>
      <c r="BF174" s="519">
        <f t="shared" si="115"/>
        <v>0.02816901408</v>
      </c>
      <c r="BG174" s="519">
        <f t="shared" si="115"/>
        <v>0.02397260274</v>
      </c>
      <c r="BH174" s="519">
        <f t="shared" si="115"/>
        <v>0.01783723523</v>
      </c>
      <c r="BI174" s="519">
        <f t="shared" si="115"/>
        <v>0.02300109529</v>
      </c>
      <c r="BJ174" s="519">
        <f t="shared" si="115"/>
        <v>0.01070663812</v>
      </c>
      <c r="BK174" s="519">
        <f t="shared" si="115"/>
        <v>0.03389830508</v>
      </c>
      <c r="BL174" s="519">
        <f t="shared" si="115"/>
        <v>0.02151639344</v>
      </c>
      <c r="BM174" s="519">
        <f t="shared" si="115"/>
        <v>0.01203610832</v>
      </c>
      <c r="BN174" s="519">
        <f t="shared" si="115"/>
        <v>0.009910802775</v>
      </c>
      <c r="BO174" s="519">
        <f t="shared" si="115"/>
        <v>0.01373895976</v>
      </c>
      <c r="BP174" s="519">
        <f t="shared" si="115"/>
        <v>0.00968054211</v>
      </c>
      <c r="BQ174" s="519">
        <f t="shared" si="115"/>
        <v>0.003835091083</v>
      </c>
      <c r="BR174" s="519">
        <f t="shared" si="115"/>
        <v>0.0229226361</v>
      </c>
      <c r="BS174" s="519">
        <f t="shared" si="115"/>
        <v>0.002801120448</v>
      </c>
      <c r="BT174" s="519">
        <f t="shared" si="115"/>
        <v>0.009310986965</v>
      </c>
      <c r="BU174" s="519">
        <f t="shared" si="115"/>
        <v>0.0221402214</v>
      </c>
      <c r="BV174" s="519">
        <f t="shared" si="115"/>
        <v>0.008122743682</v>
      </c>
      <c r="BW174" s="519">
        <f t="shared" si="115"/>
        <v>0.006266786034</v>
      </c>
      <c r="BX174" s="519">
        <f t="shared" si="115"/>
        <v>0.003558718861</v>
      </c>
      <c r="BY174" s="519">
        <f t="shared" si="115"/>
        <v>0.004432624113</v>
      </c>
      <c r="BZ174" s="519">
        <f t="shared" si="115"/>
        <v>0.013239188</v>
      </c>
      <c r="CA174" s="519">
        <f t="shared" si="115"/>
        <v>0.001742160279</v>
      </c>
      <c r="CB174" s="519">
        <f t="shared" si="115"/>
        <v>0.01304347826</v>
      </c>
      <c r="CC174" s="519">
        <f t="shared" si="115"/>
        <v>0.001716738197</v>
      </c>
      <c r="CD174" s="519">
        <f t="shared" si="115"/>
        <v>0.003427592117</v>
      </c>
      <c r="CE174" s="519">
        <f t="shared" si="115"/>
        <v>0.004269854825</v>
      </c>
      <c r="CF174" s="519">
        <f t="shared" si="115"/>
        <v>0</v>
      </c>
      <c r="CG174" s="519">
        <f t="shared" si="115"/>
        <v>0.002551020408</v>
      </c>
      <c r="CH174" s="519">
        <f t="shared" si="115"/>
        <v>0.001696352841</v>
      </c>
      <c r="CI174" s="519">
        <f t="shared" si="115"/>
        <v>0.007620660457</v>
      </c>
      <c r="CJ174" s="519">
        <f t="shared" si="115"/>
        <v>0.006722689076</v>
      </c>
      <c r="CK174" s="519">
        <f t="shared" si="115"/>
        <v>0.01335559265</v>
      </c>
      <c r="CL174" s="519">
        <f t="shared" si="115"/>
        <v>0.00823723229</v>
      </c>
      <c r="CM174" s="519">
        <f t="shared" si="115"/>
        <v>0.005718954248</v>
      </c>
      <c r="CN174" s="519">
        <f t="shared" si="115"/>
        <v>0.008123476848</v>
      </c>
      <c r="CO174" s="519">
        <f t="shared" si="115"/>
        <v>0.01289282836</v>
      </c>
      <c r="CP174" s="519">
        <f t="shared" si="115"/>
        <v>0.01670644391</v>
      </c>
      <c r="CQ174" s="519">
        <f t="shared" si="115"/>
        <v>0.02112676056</v>
      </c>
      <c r="CR174" s="519">
        <f t="shared" si="115"/>
        <v>0.01685823755</v>
      </c>
      <c r="CS174" s="519">
        <f t="shared" si="115"/>
        <v>0.02411454408</v>
      </c>
      <c r="CT174" s="519">
        <f t="shared" si="115"/>
        <v>0.02207505519</v>
      </c>
      <c r="CU174" s="519">
        <f t="shared" si="115"/>
        <v>0.0309575234</v>
      </c>
      <c r="CV174" s="519">
        <f t="shared" si="115"/>
        <v>0.01396648045</v>
      </c>
      <c r="CW174" s="519">
        <f t="shared" si="115"/>
        <v>0.006198347107</v>
      </c>
      <c r="CX174" s="519">
        <f t="shared" si="115"/>
        <v>0.008898015058</v>
      </c>
      <c r="CY174" s="519">
        <f t="shared" si="115"/>
        <v>0.01221166893</v>
      </c>
      <c r="CZ174" s="519">
        <f t="shared" si="115"/>
        <v>0.01072386059</v>
      </c>
      <c r="DA174" s="519">
        <f t="shared" si="115"/>
        <v>0.005968169761</v>
      </c>
      <c r="DB174" s="519">
        <f t="shared" si="115"/>
        <v>0.007910349374</v>
      </c>
      <c r="DC174" s="519">
        <f t="shared" si="115"/>
        <v>0.01504251145</v>
      </c>
      <c r="DD174" s="519">
        <f t="shared" si="115"/>
        <v>0.007731958763</v>
      </c>
      <c r="DE174" s="519">
        <f t="shared" si="115"/>
        <v>0.00831202046</v>
      </c>
      <c r="DF174" s="519">
        <f t="shared" si="115"/>
        <v>0.01458465441</v>
      </c>
      <c r="DG174" s="519">
        <f t="shared" si="115"/>
        <v>0.01</v>
      </c>
      <c r="DH174" s="519">
        <f t="shared" si="115"/>
        <v>0.003712871287</v>
      </c>
      <c r="DI174" s="519">
        <f t="shared" si="115"/>
        <v>0.001233045623</v>
      </c>
      <c r="DJ174" s="519">
        <f t="shared" si="115"/>
        <v>0.003078817734</v>
      </c>
      <c r="DK174" s="519">
        <f t="shared" si="115"/>
        <v>0.006752608963</v>
      </c>
      <c r="DL174" s="519">
        <f t="shared" si="115"/>
        <v>0.01036585366</v>
      </c>
      <c r="DM174" s="519">
        <f t="shared" si="115"/>
        <v>0.006035003018</v>
      </c>
      <c r="DN174" s="519">
        <f t="shared" si="115"/>
        <v>0.01079784043</v>
      </c>
      <c r="DO174" s="519">
        <f t="shared" si="115"/>
        <v>0.009495548961</v>
      </c>
      <c r="DP174" s="519">
        <f t="shared" si="115"/>
        <v>0.02586713698</v>
      </c>
      <c r="DQ174" s="519">
        <f t="shared" si="115"/>
        <v>0.01031518625</v>
      </c>
      <c r="DR174" s="519">
        <f t="shared" si="115"/>
        <v>0.01644923426</v>
      </c>
      <c r="DS174" s="519">
        <f t="shared" si="115"/>
        <v>0.007254464286</v>
      </c>
      <c r="DT174" s="519">
        <f t="shared" si="115"/>
        <v>0.01606648199</v>
      </c>
      <c r="DU174" s="519">
        <f t="shared" si="115"/>
        <v>0.009269356598</v>
      </c>
      <c r="DV174" s="519">
        <f t="shared" si="115"/>
        <v>0.006482982172</v>
      </c>
      <c r="DW174" s="519">
        <f t="shared" si="115"/>
        <v>0.01127214171</v>
      </c>
      <c r="DX174" s="519">
        <f t="shared" si="115"/>
        <v>0.01486199575</v>
      </c>
      <c r="DY174" s="519">
        <f t="shared" si="115"/>
        <v>0.01830543933</v>
      </c>
      <c r="DZ174" s="519">
        <f t="shared" si="115"/>
        <v>0.009758602979</v>
      </c>
      <c r="EA174" s="519">
        <f t="shared" si="115"/>
        <v>0.02695829095</v>
      </c>
      <c r="EB174" s="519">
        <f t="shared" si="115"/>
        <v>0.01436354631</v>
      </c>
      <c r="EC174" s="519">
        <f t="shared" si="115"/>
        <v>0.0185546875</v>
      </c>
      <c r="ED174" s="519">
        <f t="shared" si="115"/>
        <v>0.02109300096</v>
      </c>
      <c r="EE174" s="519">
        <f t="shared" si="115"/>
        <v>0.02018779343</v>
      </c>
      <c r="EF174" s="519">
        <f t="shared" si="115"/>
        <v>0.02761159687</v>
      </c>
      <c r="EG174" s="519">
        <f t="shared" si="115"/>
        <v>0.03134796238</v>
      </c>
      <c r="EH174" s="519">
        <f t="shared" si="115"/>
        <v>0.03300043422</v>
      </c>
      <c r="EI174" s="519">
        <f t="shared" si="115"/>
        <v>0.0483396385</v>
      </c>
      <c r="EJ174" s="519">
        <f t="shared" si="115"/>
        <v>0.01603849238</v>
      </c>
      <c r="EK174" s="519">
        <f t="shared" si="115"/>
        <v>0.02446724546</v>
      </c>
      <c r="EL174" s="519">
        <f t="shared" si="115"/>
        <v>0.01926040062</v>
      </c>
      <c r="EM174" s="519">
        <f t="shared" si="115"/>
        <v>0.0283446712</v>
      </c>
      <c r="EN174" s="519">
        <f t="shared" si="115"/>
        <v>0.03638368247</v>
      </c>
      <c r="EO174" s="519">
        <f t="shared" si="115"/>
        <v>0.05035460993</v>
      </c>
      <c r="EP174" s="519">
        <f t="shared" si="115"/>
        <v>0.03679945982</v>
      </c>
      <c r="EQ174" s="519">
        <f t="shared" si="115"/>
        <v>0.01986323673</v>
      </c>
      <c r="ER174" s="519">
        <f t="shared" si="115"/>
        <v>0.02905491699</v>
      </c>
      <c r="ES174" s="519">
        <f t="shared" si="115"/>
        <v>0.03164753335</v>
      </c>
      <c r="ET174" s="519">
        <f t="shared" si="115"/>
        <v>0.04</v>
      </c>
      <c r="EU174" s="519">
        <f t="shared" si="115"/>
        <v>0.02226720648</v>
      </c>
      <c r="EV174" s="519">
        <f t="shared" si="115"/>
        <v>0.04441301273</v>
      </c>
      <c r="EW174" s="519">
        <f t="shared" si="115"/>
        <v>0.02058504875</v>
      </c>
      <c r="EX174" s="519">
        <f t="shared" si="115"/>
        <v>0.02070063694</v>
      </c>
      <c r="EY174" s="519">
        <f t="shared" si="115"/>
        <v>0.02288091524</v>
      </c>
      <c r="EZ174" s="519">
        <f t="shared" si="115"/>
        <v>0.02287747839</v>
      </c>
      <c r="FA174" s="519">
        <f t="shared" si="115"/>
        <v>0.02932405567</v>
      </c>
      <c r="FB174" s="519">
        <f t="shared" si="115"/>
        <v>0.03476581362</v>
      </c>
      <c r="FC174" s="519">
        <f t="shared" si="115"/>
        <v>0.02893140457</v>
      </c>
      <c r="FD174" s="519">
        <f t="shared" si="115"/>
        <v>0.02448979592</v>
      </c>
      <c r="FE174" s="519">
        <f t="shared" si="115"/>
        <v>0.03873395308</v>
      </c>
      <c r="FF174" s="519">
        <f t="shared" si="115"/>
        <v>0.01512891541</v>
      </c>
      <c r="FG174" s="519">
        <f t="shared" si="115"/>
        <v>0.03631402183</v>
      </c>
      <c r="FH174" s="519">
        <f t="shared" si="115"/>
        <v>0.02754709338</v>
      </c>
      <c r="FI174" s="519">
        <f t="shared" si="115"/>
        <v>0.03627045141</v>
      </c>
      <c r="FJ174" s="519">
        <f t="shared" si="115"/>
        <v>0.02853338406</v>
      </c>
      <c r="FK174" s="519">
        <f t="shared" si="115"/>
        <v>0.01424079896</v>
      </c>
      <c r="FL174" s="519">
        <f t="shared" si="115"/>
        <v>0.01531728665</v>
      </c>
      <c r="FM174" s="519">
        <f t="shared" si="115"/>
        <v>0.02334770115</v>
      </c>
      <c r="FN174" s="519">
        <f t="shared" si="115"/>
        <v>0.02457002457</v>
      </c>
      <c r="FO174" s="519">
        <f t="shared" si="115"/>
        <v>0.02586502227</v>
      </c>
      <c r="FP174" s="519">
        <f t="shared" si="115"/>
        <v>0.02604775422</v>
      </c>
      <c r="FQ174" s="519">
        <f t="shared" si="115"/>
        <v>0.03140764849</v>
      </c>
      <c r="FR174" s="519">
        <f t="shared" si="115"/>
        <v>0.01546229094</v>
      </c>
      <c r="FS174" s="519">
        <f t="shared" si="115"/>
        <v>0.009477936607</v>
      </c>
      <c r="FT174" s="519">
        <f t="shared" si="115"/>
        <v>0.02170232415</v>
      </c>
      <c r="FU174" s="519">
        <f t="shared" si="115"/>
        <v>0.01777643869</v>
      </c>
      <c r="FV174" s="519">
        <f t="shared" si="115"/>
        <v>0.03448786264</v>
      </c>
      <c r="FW174" s="519">
        <f t="shared" si="115"/>
        <v>0.01988839605</v>
      </c>
      <c r="FX174" s="519">
        <f t="shared" si="115"/>
        <v>0.01795735129</v>
      </c>
      <c r="FY174" s="519">
        <f t="shared" si="115"/>
        <v>0.02108599779</v>
      </c>
      <c r="FZ174" s="519">
        <f t="shared" si="115"/>
        <v>0.01066270752</v>
      </c>
      <c r="GA174" s="519">
        <f t="shared" si="115"/>
        <v>0.01816239316</v>
      </c>
      <c r="GB174" s="519">
        <f t="shared" si="115"/>
        <v>0.01495278069</v>
      </c>
      <c r="GC174" s="519">
        <f t="shared" si="115"/>
        <v>0.01292323598</v>
      </c>
      <c r="GD174" s="519">
        <f t="shared" si="115"/>
        <v>0.01531002807</v>
      </c>
      <c r="GE174" s="519">
        <f t="shared" si="115"/>
        <v>0.01507916562</v>
      </c>
      <c r="GF174" s="519">
        <f t="shared" si="115"/>
        <v>0.01114137163</v>
      </c>
      <c r="GG174" s="519">
        <f t="shared" si="115"/>
        <v>0.01077375122</v>
      </c>
      <c r="GH174" s="519">
        <f t="shared" si="115"/>
        <v>0.01174903101</v>
      </c>
      <c r="GI174" s="519">
        <f t="shared" si="115"/>
        <v>0.008021070274</v>
      </c>
      <c r="GJ174" s="519">
        <f t="shared" si="115"/>
        <v>0.01175771971</v>
      </c>
      <c r="GK174" s="519">
        <f t="shared" si="115"/>
        <v>0.01361662167</v>
      </c>
      <c r="GL174" s="519">
        <f t="shared" si="115"/>
        <v>0.0107701216</v>
      </c>
      <c r="GM174" s="519">
        <f t="shared" si="115"/>
        <v>0.007561869844</v>
      </c>
      <c r="GN174" s="519">
        <f t="shared" si="115"/>
        <v>0.005913122584</v>
      </c>
      <c r="GO174" s="519">
        <f t="shared" si="115"/>
        <v>0.01356545331</v>
      </c>
      <c r="GP174" s="519">
        <f t="shared" si="115"/>
        <v>0.01238010261</v>
      </c>
      <c r="GQ174" s="519">
        <f t="shared" si="115"/>
        <v>0.01366090118</v>
      </c>
      <c r="GR174" s="519">
        <f t="shared" si="115"/>
        <v>0.009998913162</v>
      </c>
      <c r="GS174" s="519">
        <f t="shared" si="115"/>
        <v>0.01603357366</v>
      </c>
      <c r="GT174" s="519">
        <f t="shared" si="115"/>
        <v>0.01090870578</v>
      </c>
      <c r="GU174" s="519">
        <f t="shared" si="115"/>
        <v>0.008695652174</v>
      </c>
      <c r="GV174" s="519">
        <f t="shared" si="115"/>
        <v>0.01163273785</v>
      </c>
      <c r="GW174" s="519">
        <f t="shared" si="115"/>
        <v>0.01386036961</v>
      </c>
      <c r="GX174" s="519">
        <f t="shared" si="115"/>
        <v>0.01853164557</v>
      </c>
      <c r="GY174" s="519">
        <f t="shared" si="115"/>
        <v>0.02396102605</v>
      </c>
      <c r="GZ174" s="519">
        <f t="shared" si="115"/>
        <v>0.02514807263</v>
      </c>
      <c r="HA174" s="519">
        <f t="shared" si="115"/>
        <v>0.01439666604</v>
      </c>
      <c r="HB174" s="519">
        <f t="shared" si="115"/>
        <v>0.01251167134</v>
      </c>
      <c r="HC174" s="519">
        <f t="shared" si="115"/>
        <v>0.01540022132</v>
      </c>
      <c r="HD174" s="519">
        <f t="shared" si="115"/>
        <v>0.01861774589</v>
      </c>
      <c r="HE174" s="519">
        <f t="shared" si="115"/>
        <v>0.02541012839</v>
      </c>
      <c r="HF174" s="519">
        <f t="shared" si="115"/>
        <v>0.02451960699</v>
      </c>
      <c r="HG174" s="519">
        <f t="shared" si="115"/>
        <v>0.02461172876</v>
      </c>
      <c r="HH174" s="519">
        <f t="shared" si="115"/>
        <v>0.01532344902</v>
      </c>
      <c r="HI174" s="519">
        <f t="shared" si="115"/>
        <v>0.01770272475</v>
      </c>
      <c r="HJ174" s="519">
        <f t="shared" si="115"/>
        <v>0.02148296593</v>
      </c>
      <c r="HK174" s="519">
        <f t="shared" si="115"/>
        <v>0.02801538099</v>
      </c>
      <c r="HL174" s="519">
        <f t="shared" si="115"/>
        <v>0.04183206107</v>
      </c>
      <c r="HM174" s="519">
        <f t="shared" si="115"/>
        <v>0.05304806565</v>
      </c>
      <c r="HN174" s="519">
        <f t="shared" si="115"/>
        <v>0.04390481492</v>
      </c>
      <c r="HO174" s="519">
        <f t="shared" si="115"/>
        <v>0.04565753516</v>
      </c>
      <c r="HP174" s="519">
        <f t="shared" si="115"/>
        <v>0.04398266191</v>
      </c>
      <c r="HQ174" s="519">
        <f t="shared" si="115"/>
        <v>0.05482964953</v>
      </c>
      <c r="HR174" s="519">
        <f t="shared" si="115"/>
        <v>0.0658138458</v>
      </c>
      <c r="HS174" s="412"/>
      <c r="HT174" s="412"/>
      <c r="HU174" s="412"/>
      <c r="HV174" s="412"/>
      <c r="HW174" s="412"/>
      <c r="HX174" s="412"/>
      <c r="HY174" s="412"/>
      <c r="HZ174" s="412"/>
      <c r="IA174" s="412"/>
      <c r="IB174" s="412"/>
      <c r="IC174" s="412"/>
    </row>
    <row r="175">
      <c r="A175" s="453" t="s">
        <v>84</v>
      </c>
      <c r="B175" s="515">
        <v>0.0</v>
      </c>
      <c r="C175" s="515">
        <v>0.0</v>
      </c>
      <c r="D175" s="515">
        <v>0.0</v>
      </c>
      <c r="E175" s="515">
        <v>0.0</v>
      </c>
      <c r="F175" s="515">
        <v>0.0</v>
      </c>
      <c r="G175" s="516">
        <v>0.0</v>
      </c>
      <c r="H175" s="518">
        <f t="shared" ref="H175:HR175" si="116">(H35/G35)-1</f>
        <v>0</v>
      </c>
      <c r="I175" s="517">
        <f t="shared" si="116"/>
        <v>1</v>
      </c>
      <c r="J175" s="517">
        <f t="shared" si="116"/>
        <v>1.5</v>
      </c>
      <c r="K175" s="517">
        <f t="shared" si="116"/>
        <v>0.2</v>
      </c>
      <c r="L175" s="517">
        <f t="shared" si="116"/>
        <v>0.1666666667</v>
      </c>
      <c r="M175" s="518">
        <f t="shared" si="116"/>
        <v>0</v>
      </c>
      <c r="N175" s="517">
        <f t="shared" si="116"/>
        <v>0.5714285714</v>
      </c>
      <c r="O175" s="517">
        <f t="shared" si="116"/>
        <v>0.1818181818</v>
      </c>
      <c r="P175" s="518">
        <f t="shared" si="116"/>
        <v>0</v>
      </c>
      <c r="Q175" s="518">
        <f t="shared" si="116"/>
        <v>0.1538461538</v>
      </c>
      <c r="R175" s="518">
        <f t="shared" si="116"/>
        <v>0.2</v>
      </c>
      <c r="S175" s="518">
        <f t="shared" si="116"/>
        <v>0.7222222222</v>
      </c>
      <c r="T175" s="518">
        <f t="shared" si="116"/>
        <v>0.1935483871</v>
      </c>
      <c r="U175" s="518">
        <f t="shared" si="116"/>
        <v>0.1081081081</v>
      </c>
      <c r="V175" s="518">
        <f t="shared" si="116"/>
        <v>0.0243902439</v>
      </c>
      <c r="W175" s="518">
        <f t="shared" si="116"/>
        <v>0.3571428571</v>
      </c>
      <c r="X175" s="518">
        <f t="shared" si="116"/>
        <v>0.2105263158</v>
      </c>
      <c r="Y175" s="518">
        <f t="shared" si="116"/>
        <v>0.3043478261</v>
      </c>
      <c r="Z175" s="518">
        <f t="shared" si="116"/>
        <v>0.1</v>
      </c>
      <c r="AA175" s="518">
        <f t="shared" si="116"/>
        <v>0.09090909091</v>
      </c>
      <c r="AB175" s="518">
        <f t="shared" si="116"/>
        <v>0.2222222222</v>
      </c>
      <c r="AC175" s="518">
        <f t="shared" si="116"/>
        <v>0.1212121212</v>
      </c>
      <c r="AD175" s="518">
        <f t="shared" si="116"/>
        <v>0.1418918919</v>
      </c>
      <c r="AE175" s="518">
        <f t="shared" si="116"/>
        <v>0.1538461538</v>
      </c>
      <c r="AF175" s="518">
        <f t="shared" si="116"/>
        <v>0.09230769231</v>
      </c>
      <c r="AG175" s="518">
        <f t="shared" si="116"/>
        <v>0.09389671362</v>
      </c>
      <c r="AH175" s="518">
        <f t="shared" si="116"/>
        <v>0.1716738197</v>
      </c>
      <c r="AI175" s="518">
        <f t="shared" si="116"/>
        <v>0.1978021978</v>
      </c>
      <c r="AJ175" s="518">
        <f t="shared" si="116"/>
        <v>0.06727828746</v>
      </c>
      <c r="AK175" s="518">
        <f t="shared" si="116"/>
        <v>0.1289398281</v>
      </c>
      <c r="AL175" s="518">
        <f t="shared" si="116"/>
        <v>0.09390862944</v>
      </c>
      <c r="AM175" s="518">
        <f t="shared" si="116"/>
        <v>0.1067285383</v>
      </c>
      <c r="AN175" s="518">
        <f t="shared" si="116"/>
        <v>0.1215932914</v>
      </c>
      <c r="AO175" s="518">
        <f t="shared" si="116"/>
        <v>0.05420560748</v>
      </c>
      <c r="AP175" s="518">
        <f t="shared" si="116"/>
        <v>0.1507092199</v>
      </c>
      <c r="AQ175" s="518">
        <f t="shared" si="116"/>
        <v>0.05238828968</v>
      </c>
      <c r="AR175" s="518">
        <f t="shared" si="116"/>
        <v>0.149341142</v>
      </c>
      <c r="AS175" s="518">
        <f t="shared" si="116"/>
        <v>0.05605095541</v>
      </c>
      <c r="AT175" s="518">
        <f t="shared" si="116"/>
        <v>0.0615199035</v>
      </c>
      <c r="AU175" s="518">
        <f t="shared" si="116"/>
        <v>0.02045454545</v>
      </c>
      <c r="AV175" s="518">
        <f t="shared" si="116"/>
        <v>0.135857461</v>
      </c>
      <c r="AW175" s="518">
        <f t="shared" si="116"/>
        <v>0.02941176471</v>
      </c>
      <c r="AX175" s="518">
        <f t="shared" si="116"/>
        <v>0.02952380952</v>
      </c>
      <c r="AY175" s="518">
        <f t="shared" si="116"/>
        <v>0.01665124884</v>
      </c>
      <c r="AZ175" s="518">
        <f t="shared" si="116"/>
        <v>0.06096451319</v>
      </c>
      <c r="BA175" s="518">
        <f t="shared" si="116"/>
        <v>0.06003430532</v>
      </c>
      <c r="BB175" s="518">
        <f t="shared" si="116"/>
        <v>0.02427184466</v>
      </c>
      <c r="BC175" s="518">
        <f t="shared" si="116"/>
        <v>0.03238546603</v>
      </c>
      <c r="BD175" s="518">
        <f t="shared" si="116"/>
        <v>0.02754399388</v>
      </c>
      <c r="BE175" s="518">
        <f t="shared" si="116"/>
        <v>0.02457185406</v>
      </c>
      <c r="BF175" s="518">
        <f t="shared" si="116"/>
        <v>0.02834302326</v>
      </c>
      <c r="BG175" s="518">
        <f t="shared" si="116"/>
        <v>0.0183745583</v>
      </c>
      <c r="BH175" s="518">
        <f t="shared" si="116"/>
        <v>0.001387925052</v>
      </c>
      <c r="BI175" s="518">
        <f t="shared" si="116"/>
        <v>0.03534303534</v>
      </c>
      <c r="BJ175" s="518">
        <f t="shared" si="116"/>
        <v>0.01606425703</v>
      </c>
      <c r="BK175" s="518">
        <f t="shared" si="116"/>
        <v>0.007246376812</v>
      </c>
      <c r="BL175" s="518">
        <f t="shared" si="116"/>
        <v>0.04512753434</v>
      </c>
      <c r="BM175" s="518">
        <f t="shared" si="116"/>
        <v>0.0112640801</v>
      </c>
      <c r="BN175" s="518">
        <f t="shared" si="116"/>
        <v>0.01485148515</v>
      </c>
      <c r="BO175" s="518">
        <f t="shared" si="116"/>
        <v>0.009146341463</v>
      </c>
      <c r="BP175" s="518">
        <f t="shared" si="116"/>
        <v>0.009063444109</v>
      </c>
      <c r="BQ175" s="518">
        <f t="shared" si="116"/>
        <v>0.00119760479</v>
      </c>
      <c r="BR175" s="518">
        <f t="shared" si="116"/>
        <v>0.01614832536</v>
      </c>
      <c r="BS175" s="518">
        <f t="shared" si="116"/>
        <v>0.006474396704</v>
      </c>
      <c r="BT175" s="518">
        <f t="shared" si="116"/>
        <v>0.00701754386</v>
      </c>
      <c r="BU175" s="518">
        <f t="shared" si="116"/>
        <v>0.007549361208</v>
      </c>
      <c r="BV175" s="518">
        <f t="shared" si="116"/>
        <v>0.009798270893</v>
      </c>
      <c r="BW175" s="518">
        <f t="shared" si="116"/>
        <v>0.002853881279</v>
      </c>
      <c r="BX175" s="518">
        <f t="shared" si="116"/>
        <v>0.02276607854</v>
      </c>
      <c r="BY175" s="518">
        <f t="shared" si="116"/>
        <v>0.007234279354</v>
      </c>
      <c r="BZ175" s="518">
        <f t="shared" si="116"/>
        <v>0.002762430939</v>
      </c>
      <c r="CA175" s="518">
        <f t="shared" si="116"/>
        <v>0.04628099174</v>
      </c>
      <c r="CB175" s="518">
        <f t="shared" si="116"/>
        <v>0.01369141654</v>
      </c>
      <c r="CC175" s="518">
        <f t="shared" si="116"/>
        <v>0.008311688312</v>
      </c>
      <c r="CD175" s="518">
        <f t="shared" si="116"/>
        <v>0.006182380216</v>
      </c>
      <c r="CE175" s="518">
        <f t="shared" si="116"/>
        <v>0.03481822837</v>
      </c>
      <c r="CF175" s="518">
        <f t="shared" si="116"/>
        <v>0.009401286492</v>
      </c>
      <c r="CG175" s="518">
        <f t="shared" si="116"/>
        <v>0.00931372549</v>
      </c>
      <c r="CH175" s="518">
        <f t="shared" si="116"/>
        <v>0.02865468674</v>
      </c>
      <c r="CI175" s="518">
        <f t="shared" si="116"/>
        <v>0.007082152975</v>
      </c>
      <c r="CJ175" s="518">
        <f t="shared" si="116"/>
        <v>0.006094702297</v>
      </c>
      <c r="CK175" s="518">
        <f t="shared" si="116"/>
        <v>0.0004659832246</v>
      </c>
      <c r="CL175" s="518">
        <f t="shared" si="116"/>
        <v>0.001397298556</v>
      </c>
      <c r="CM175" s="518">
        <f t="shared" si="116"/>
        <v>0.002325581395</v>
      </c>
      <c r="CN175" s="518">
        <f t="shared" si="116"/>
        <v>0.01531322506</v>
      </c>
      <c r="CO175" s="518">
        <f t="shared" si="116"/>
        <v>0.008226691042</v>
      </c>
      <c r="CP175" s="518">
        <f t="shared" si="116"/>
        <v>0.004533091568</v>
      </c>
      <c r="CQ175" s="518">
        <f t="shared" si="116"/>
        <v>0.001353790614</v>
      </c>
      <c r="CR175" s="518">
        <f t="shared" si="116"/>
        <v>0.0180261379</v>
      </c>
      <c r="CS175" s="518">
        <f t="shared" si="116"/>
        <v>0.006197432492</v>
      </c>
      <c r="CT175" s="518">
        <f t="shared" si="116"/>
        <v>0.005719313682</v>
      </c>
      <c r="CU175" s="518">
        <f t="shared" si="116"/>
        <v>0.006124234471</v>
      </c>
      <c r="CV175" s="518">
        <f t="shared" si="116"/>
        <v>0.002608695652</v>
      </c>
      <c r="CW175" s="518">
        <f t="shared" si="116"/>
        <v>0.0117085863</v>
      </c>
      <c r="CX175" s="518">
        <f t="shared" si="116"/>
        <v>0.005143591942</v>
      </c>
      <c r="CY175" s="518">
        <f t="shared" si="116"/>
        <v>0.01023454158</v>
      </c>
      <c r="CZ175" s="518">
        <f t="shared" si="116"/>
        <v>0.005909666526</v>
      </c>
      <c r="DA175" s="518">
        <f t="shared" si="116"/>
        <v>0.007133864876</v>
      </c>
      <c r="DB175" s="518">
        <f t="shared" si="116"/>
        <v>0.003333333333</v>
      </c>
      <c r="DC175" s="518">
        <f t="shared" si="116"/>
        <v>0.004983388704</v>
      </c>
      <c r="DD175" s="518">
        <f t="shared" si="116"/>
        <v>0.003719008264</v>
      </c>
      <c r="DE175" s="518">
        <f t="shared" si="116"/>
        <v>0.004528612598</v>
      </c>
      <c r="DF175" s="518">
        <f t="shared" si="116"/>
        <v>0.003278688525</v>
      </c>
      <c r="DG175" s="518">
        <f t="shared" si="116"/>
        <v>0.002859477124</v>
      </c>
      <c r="DH175" s="518">
        <f t="shared" si="116"/>
        <v>0.007739307536</v>
      </c>
      <c r="DI175" s="518">
        <f t="shared" si="116"/>
        <v>0.0109135004</v>
      </c>
      <c r="DJ175" s="518">
        <f t="shared" si="116"/>
        <v>0.006797281088</v>
      </c>
      <c r="DK175" s="518">
        <f t="shared" si="116"/>
        <v>0.00357426529</v>
      </c>
      <c r="DL175" s="518">
        <f t="shared" si="116"/>
        <v>0.01385041551</v>
      </c>
      <c r="DM175" s="518">
        <f t="shared" si="116"/>
        <v>0.018735363</v>
      </c>
      <c r="DN175" s="518">
        <f t="shared" si="116"/>
        <v>0.0007662835249</v>
      </c>
      <c r="DO175" s="518">
        <f t="shared" si="116"/>
        <v>0.01186830015</v>
      </c>
      <c r="DP175" s="518">
        <f t="shared" si="116"/>
        <v>0.009837306092</v>
      </c>
      <c r="DQ175" s="518">
        <f t="shared" si="116"/>
        <v>0.04008992132</v>
      </c>
      <c r="DR175" s="518">
        <f t="shared" si="116"/>
        <v>0.01008645533</v>
      </c>
      <c r="DS175" s="518">
        <f t="shared" si="116"/>
        <v>0.01640513552</v>
      </c>
      <c r="DT175" s="518">
        <f t="shared" si="116"/>
        <v>0.02</v>
      </c>
      <c r="DU175" s="518">
        <f t="shared" si="116"/>
        <v>0.01203990368</v>
      </c>
      <c r="DV175" s="518">
        <f t="shared" si="116"/>
        <v>0.002719238613</v>
      </c>
      <c r="DW175" s="518">
        <f t="shared" si="116"/>
        <v>0.02542372881</v>
      </c>
      <c r="DX175" s="518">
        <f t="shared" si="116"/>
        <v>0.007603305785</v>
      </c>
      <c r="DY175" s="518">
        <f t="shared" si="116"/>
        <v>0.009186351706</v>
      </c>
      <c r="DZ175" s="518">
        <f t="shared" si="116"/>
        <v>0.005526657997</v>
      </c>
      <c r="EA175" s="518">
        <f t="shared" si="116"/>
        <v>0.01390236017</v>
      </c>
      <c r="EB175" s="518">
        <f t="shared" si="116"/>
        <v>0.0299744898</v>
      </c>
      <c r="EC175" s="518">
        <f t="shared" si="116"/>
        <v>0.006191950464</v>
      </c>
      <c r="ED175" s="518">
        <f t="shared" si="116"/>
        <v>0.016</v>
      </c>
      <c r="EE175" s="518">
        <f t="shared" si="116"/>
        <v>0.006056935191</v>
      </c>
      <c r="EF175" s="518">
        <f t="shared" si="116"/>
        <v>0.006020469597</v>
      </c>
      <c r="EG175" s="518">
        <f t="shared" si="116"/>
        <v>0.01376421305</v>
      </c>
      <c r="EH175" s="518">
        <f t="shared" si="116"/>
        <v>0.002951593861</v>
      </c>
      <c r="EI175" s="518">
        <f t="shared" si="116"/>
        <v>0.006180105945</v>
      </c>
      <c r="EJ175" s="518">
        <f t="shared" si="116"/>
        <v>0.009944428195</v>
      </c>
      <c r="EK175" s="518">
        <f t="shared" si="116"/>
        <v>0.006660874602</v>
      </c>
      <c r="EL175" s="518">
        <f t="shared" si="116"/>
        <v>0.006329113924</v>
      </c>
      <c r="EM175" s="518">
        <f t="shared" si="116"/>
        <v>0.004288164666</v>
      </c>
      <c r="EN175" s="518">
        <f t="shared" si="116"/>
        <v>0.003700540848</v>
      </c>
      <c r="EO175" s="518">
        <f t="shared" si="116"/>
        <v>0.009642654566</v>
      </c>
      <c r="EP175" s="518">
        <f t="shared" si="116"/>
        <v>0.006741573034</v>
      </c>
      <c r="EQ175" s="518">
        <f t="shared" si="116"/>
        <v>0.003348214286</v>
      </c>
      <c r="ER175" s="518">
        <f t="shared" si="116"/>
        <v>0.01251390434</v>
      </c>
      <c r="ES175" s="518">
        <f t="shared" si="116"/>
        <v>0.003845097501</v>
      </c>
      <c r="ET175" s="518">
        <f t="shared" si="116"/>
        <v>0.007387140903</v>
      </c>
      <c r="EU175" s="518">
        <f t="shared" si="116"/>
        <v>0.01602390005</v>
      </c>
      <c r="EV175" s="518">
        <f t="shared" si="116"/>
        <v>0.01042502005</v>
      </c>
      <c r="EW175" s="518">
        <f t="shared" si="116"/>
        <v>0.01904761905</v>
      </c>
      <c r="EX175" s="518">
        <f t="shared" si="116"/>
        <v>0.02544132918</v>
      </c>
      <c r="EY175" s="518">
        <f t="shared" si="116"/>
        <v>0.02379746835</v>
      </c>
      <c r="EZ175" s="518">
        <f t="shared" si="116"/>
        <v>0.02398615232</v>
      </c>
      <c r="FA175" s="518">
        <f t="shared" si="116"/>
        <v>0.02149239314</v>
      </c>
      <c r="FB175" s="518">
        <f t="shared" si="116"/>
        <v>0.01087470449</v>
      </c>
      <c r="FC175" s="518">
        <f t="shared" si="116"/>
        <v>0.01262862488</v>
      </c>
      <c r="FD175" s="518">
        <f t="shared" si="116"/>
        <v>0.01454965358</v>
      </c>
      <c r="FE175" s="518">
        <f t="shared" si="116"/>
        <v>0.01456863191</v>
      </c>
      <c r="FF175" s="518">
        <f t="shared" si="116"/>
        <v>0.008525914292</v>
      </c>
      <c r="FG175" s="518">
        <f t="shared" si="116"/>
        <v>0.008676307008</v>
      </c>
      <c r="FH175" s="518">
        <f t="shared" si="116"/>
        <v>0.01191001323</v>
      </c>
      <c r="FI175" s="518">
        <f t="shared" si="116"/>
        <v>0.009372275501</v>
      </c>
      <c r="FJ175" s="518">
        <f t="shared" si="116"/>
        <v>0.01338803714</v>
      </c>
      <c r="FK175" s="518">
        <f t="shared" si="116"/>
        <v>0.01065416578</v>
      </c>
      <c r="FL175" s="518">
        <f t="shared" si="116"/>
        <v>0.006325110689</v>
      </c>
      <c r="FM175" s="518">
        <f t="shared" si="116"/>
        <v>0.008799497172</v>
      </c>
      <c r="FN175" s="518">
        <f t="shared" si="116"/>
        <v>0.008930425753</v>
      </c>
      <c r="FO175" s="518">
        <f t="shared" si="116"/>
        <v>0.01646768217</v>
      </c>
      <c r="FP175" s="518">
        <f t="shared" si="116"/>
        <v>0.01559335763</v>
      </c>
      <c r="FQ175" s="518">
        <f t="shared" si="116"/>
        <v>0.01615154536</v>
      </c>
      <c r="FR175" s="518">
        <f t="shared" si="116"/>
        <v>0.009026687598</v>
      </c>
      <c r="FS175" s="518">
        <f t="shared" si="116"/>
        <v>0.01030727343</v>
      </c>
      <c r="FT175" s="518">
        <f t="shared" si="116"/>
        <v>0.006159769009</v>
      </c>
      <c r="FU175" s="518">
        <f t="shared" si="116"/>
        <v>0.01798354697</v>
      </c>
      <c r="FV175" s="518">
        <f t="shared" si="116"/>
        <v>0.01728998309</v>
      </c>
      <c r="FW175" s="518">
        <f t="shared" si="116"/>
        <v>0.01699612045</v>
      </c>
      <c r="FX175" s="518">
        <f t="shared" si="116"/>
        <v>0.0174386921</v>
      </c>
      <c r="FY175" s="518">
        <f t="shared" si="116"/>
        <v>0.01214068916</v>
      </c>
      <c r="FZ175" s="518">
        <f t="shared" si="116"/>
        <v>0.005291938614</v>
      </c>
      <c r="GA175" s="518">
        <f t="shared" si="116"/>
        <v>0.005264081418</v>
      </c>
      <c r="GB175" s="518">
        <f t="shared" si="116"/>
        <v>0.009251178216</v>
      </c>
      <c r="GC175" s="518">
        <f t="shared" si="116"/>
        <v>0.008301625735</v>
      </c>
      <c r="GD175" s="518">
        <f t="shared" si="116"/>
        <v>0.01595197256</v>
      </c>
      <c r="GE175" s="518">
        <f t="shared" si="116"/>
        <v>0.009961168327</v>
      </c>
      <c r="GF175" s="518">
        <f t="shared" si="116"/>
        <v>0.005850885991</v>
      </c>
      <c r="GG175" s="518">
        <f t="shared" si="116"/>
        <v>0.003490111351</v>
      </c>
      <c r="GH175" s="518">
        <f t="shared" si="116"/>
        <v>0.005134150381</v>
      </c>
      <c r="GI175" s="518">
        <f t="shared" si="116"/>
        <v>0.00461361015</v>
      </c>
      <c r="GJ175" s="518">
        <f t="shared" si="116"/>
        <v>0.01246514679</v>
      </c>
      <c r="GK175" s="518">
        <f t="shared" si="116"/>
        <v>0.009233759922</v>
      </c>
      <c r="GL175" s="518">
        <f t="shared" si="116"/>
        <v>0.008025682183</v>
      </c>
      <c r="GM175" s="518">
        <f t="shared" si="116"/>
        <v>0.01162420382</v>
      </c>
      <c r="GN175" s="518">
        <f t="shared" si="116"/>
        <v>0.003620336849</v>
      </c>
      <c r="GO175" s="518">
        <f t="shared" si="116"/>
        <v>0.004391468005</v>
      </c>
      <c r="GP175" s="518">
        <f t="shared" si="116"/>
        <v>0.003123048095</v>
      </c>
      <c r="GQ175" s="518">
        <f t="shared" si="116"/>
        <v>0.01151930262</v>
      </c>
      <c r="GR175" s="518">
        <f t="shared" si="116"/>
        <v>0.01154201293</v>
      </c>
      <c r="GS175" s="518">
        <f t="shared" si="116"/>
        <v>0.01430092804</v>
      </c>
      <c r="GT175" s="518">
        <f t="shared" si="116"/>
        <v>0.01844907755</v>
      </c>
      <c r="GU175" s="518">
        <f t="shared" si="116"/>
        <v>0.00765832106</v>
      </c>
      <c r="GV175" s="518">
        <f t="shared" si="116"/>
        <v>0.00526161941</v>
      </c>
      <c r="GW175" s="518">
        <f t="shared" si="116"/>
        <v>0.01104972376</v>
      </c>
      <c r="GX175" s="518">
        <f t="shared" si="116"/>
        <v>0.01207937877</v>
      </c>
      <c r="GY175" s="518">
        <f t="shared" si="116"/>
        <v>0.01193520887</v>
      </c>
      <c r="GZ175" s="518">
        <f t="shared" si="116"/>
        <v>0.02344846953</v>
      </c>
      <c r="HA175" s="518">
        <f t="shared" si="116"/>
        <v>0.01399368912</v>
      </c>
      <c r="HB175" s="518">
        <f t="shared" si="116"/>
        <v>0.02705993776</v>
      </c>
      <c r="HC175" s="518">
        <f t="shared" si="116"/>
        <v>0.01067053089</v>
      </c>
      <c r="HD175" s="518">
        <f t="shared" si="116"/>
        <v>0.01824817518</v>
      </c>
      <c r="HE175" s="518">
        <f t="shared" si="116"/>
        <v>0.02214541731</v>
      </c>
      <c r="HF175" s="518">
        <f t="shared" si="116"/>
        <v>0.02454602379</v>
      </c>
      <c r="HG175" s="518">
        <f t="shared" si="116"/>
        <v>0.02738051583</v>
      </c>
      <c r="HH175" s="518">
        <f t="shared" si="116"/>
        <v>0.01998810232</v>
      </c>
      <c r="HI175" s="518">
        <f t="shared" si="116"/>
        <v>0.02099615071</v>
      </c>
      <c r="HJ175" s="518">
        <f t="shared" si="116"/>
        <v>0.01211013367</v>
      </c>
      <c r="HK175" s="518">
        <f t="shared" si="116"/>
        <v>0.02731685292</v>
      </c>
      <c r="HL175" s="518">
        <f t="shared" si="116"/>
        <v>0.05548840787</v>
      </c>
      <c r="HM175" s="518">
        <f t="shared" si="116"/>
        <v>0.04538829898</v>
      </c>
      <c r="HN175" s="518">
        <f t="shared" si="116"/>
        <v>0.03584943238</v>
      </c>
      <c r="HO175" s="518">
        <f t="shared" si="116"/>
        <v>0.03653143626</v>
      </c>
      <c r="HP175" s="518">
        <f t="shared" si="116"/>
        <v>0.04915600074</v>
      </c>
      <c r="HQ175" s="518">
        <f t="shared" si="116"/>
        <v>0.0295261669</v>
      </c>
      <c r="HR175" s="518">
        <f t="shared" si="116"/>
        <v>0.04362012708</v>
      </c>
      <c r="HS175" s="412"/>
      <c r="HT175" s="412"/>
      <c r="HU175" s="412"/>
      <c r="HV175" s="412"/>
      <c r="HW175" s="412"/>
      <c r="HX175" s="412"/>
      <c r="HY175" s="412"/>
      <c r="HZ175" s="412"/>
      <c r="IA175" s="412"/>
      <c r="IB175" s="412"/>
      <c r="IC175" s="412"/>
    </row>
    <row r="176">
      <c r="A176" s="453" t="s">
        <v>85</v>
      </c>
      <c r="B176" s="515">
        <v>0.0</v>
      </c>
      <c r="C176" s="515">
        <v>0.0</v>
      </c>
      <c r="D176" s="515">
        <v>0.0</v>
      </c>
      <c r="E176" s="515">
        <v>0.0</v>
      </c>
      <c r="F176" s="515">
        <v>0.0</v>
      </c>
      <c r="G176" s="515">
        <v>0.0</v>
      </c>
      <c r="H176" s="515">
        <v>0.0</v>
      </c>
      <c r="I176" s="516">
        <v>0.0</v>
      </c>
      <c r="J176" s="517">
        <f t="shared" ref="J176:HR176" si="117">(J36/I36)-1</f>
        <v>1</v>
      </c>
      <c r="K176" s="517">
        <f t="shared" si="117"/>
        <v>1.5</v>
      </c>
      <c r="L176" s="517">
        <f t="shared" si="117"/>
        <v>2</v>
      </c>
      <c r="M176" s="517">
        <f t="shared" si="117"/>
        <v>0.2666666667</v>
      </c>
      <c r="N176" s="517">
        <f t="shared" si="117"/>
        <v>0.6315789474</v>
      </c>
      <c r="O176" s="517">
        <f t="shared" si="117"/>
        <v>0.3548387097</v>
      </c>
      <c r="P176" s="520">
        <f t="shared" si="117"/>
        <v>0</v>
      </c>
      <c r="Q176" s="520">
        <f t="shared" si="117"/>
        <v>0.1428571429</v>
      </c>
      <c r="R176" s="520">
        <f t="shared" si="117"/>
        <v>0.1875</v>
      </c>
      <c r="S176" s="520">
        <f t="shared" si="117"/>
        <v>0.5964912281</v>
      </c>
      <c r="T176" s="520">
        <f t="shared" si="117"/>
        <v>0.1648351648</v>
      </c>
      <c r="U176" s="520">
        <f t="shared" si="117"/>
        <v>0.04716981132</v>
      </c>
      <c r="V176" s="520">
        <f t="shared" si="117"/>
        <v>0.1621621622</v>
      </c>
      <c r="W176" s="520">
        <f t="shared" si="117"/>
        <v>0.1162790698</v>
      </c>
      <c r="X176" s="520">
        <f t="shared" si="117"/>
        <v>0.09722222222</v>
      </c>
      <c r="Y176" s="520">
        <f t="shared" si="117"/>
        <v>0.06329113924</v>
      </c>
      <c r="Z176" s="520">
        <f t="shared" si="117"/>
        <v>0.08333333333</v>
      </c>
      <c r="AA176" s="520">
        <f t="shared" si="117"/>
        <v>0.04395604396</v>
      </c>
      <c r="AB176" s="520">
        <f t="shared" si="117"/>
        <v>0.06315789474</v>
      </c>
      <c r="AC176" s="520">
        <f t="shared" si="117"/>
        <v>0.0297029703</v>
      </c>
      <c r="AD176" s="520">
        <f t="shared" si="117"/>
        <v>0.0625</v>
      </c>
      <c r="AE176" s="520">
        <f t="shared" si="117"/>
        <v>0.06787330317</v>
      </c>
      <c r="AF176" s="520">
        <f t="shared" si="117"/>
        <v>0.05084745763</v>
      </c>
      <c r="AG176" s="520">
        <f t="shared" si="117"/>
        <v>0.04435483871</v>
      </c>
      <c r="AH176" s="520">
        <f t="shared" si="117"/>
        <v>0.2586872587</v>
      </c>
      <c r="AI176" s="520">
        <f t="shared" si="117"/>
        <v>0.04294478528</v>
      </c>
      <c r="AJ176" s="520">
        <f t="shared" si="117"/>
        <v>0.05294117647</v>
      </c>
      <c r="AK176" s="520">
        <f t="shared" si="117"/>
        <v>0.1173184358</v>
      </c>
      <c r="AL176" s="520">
        <f t="shared" si="117"/>
        <v>0.08</v>
      </c>
      <c r="AM176" s="520">
        <f t="shared" si="117"/>
        <v>0.07175925926</v>
      </c>
      <c r="AN176" s="520">
        <f t="shared" si="117"/>
        <v>0.0626349892</v>
      </c>
      <c r="AO176" s="520">
        <f t="shared" si="117"/>
        <v>0.07520325203</v>
      </c>
      <c r="AP176" s="520">
        <f t="shared" si="117"/>
        <v>0.0415879017</v>
      </c>
      <c r="AQ176" s="520">
        <f t="shared" si="117"/>
        <v>0.02903811252</v>
      </c>
      <c r="AR176" s="520">
        <f t="shared" si="117"/>
        <v>0.008818342152</v>
      </c>
      <c r="AS176" s="520">
        <f t="shared" si="117"/>
        <v>0.03146853147</v>
      </c>
      <c r="AT176" s="520">
        <f t="shared" si="117"/>
        <v>0.02881355932</v>
      </c>
      <c r="AU176" s="520">
        <f t="shared" si="117"/>
        <v>0.05436573311</v>
      </c>
      <c r="AV176" s="520">
        <f t="shared" si="117"/>
        <v>0.03125</v>
      </c>
      <c r="AW176" s="520">
        <f t="shared" si="117"/>
        <v>0.03333333333</v>
      </c>
      <c r="AX176" s="520">
        <f t="shared" si="117"/>
        <v>0.01906158358</v>
      </c>
      <c r="AY176" s="520">
        <f t="shared" si="117"/>
        <v>0.1007194245</v>
      </c>
      <c r="AZ176" s="520">
        <f t="shared" si="117"/>
        <v>0.02091503268</v>
      </c>
      <c r="BA176" s="520">
        <f t="shared" si="117"/>
        <v>0.0409731114</v>
      </c>
      <c r="BB176" s="520">
        <f t="shared" si="117"/>
        <v>0.0282902829</v>
      </c>
      <c r="BC176" s="520">
        <f t="shared" si="117"/>
        <v>0.02272727273</v>
      </c>
      <c r="BD176" s="520">
        <f t="shared" si="117"/>
        <v>0.04093567251</v>
      </c>
      <c r="BE176" s="520">
        <f t="shared" si="117"/>
        <v>0.01573033708</v>
      </c>
      <c r="BF176" s="520">
        <f t="shared" si="117"/>
        <v>0.03539823009</v>
      </c>
      <c r="BG176" s="520">
        <f t="shared" si="117"/>
        <v>0.01923076923</v>
      </c>
      <c r="BH176" s="520">
        <f t="shared" si="117"/>
        <v>0.01886792453</v>
      </c>
      <c r="BI176" s="520">
        <f t="shared" si="117"/>
        <v>0.03497942387</v>
      </c>
      <c r="BJ176" s="520">
        <f t="shared" si="117"/>
        <v>0.04274353877</v>
      </c>
      <c r="BK176" s="520">
        <f t="shared" si="117"/>
        <v>0.01811248808</v>
      </c>
      <c r="BL176" s="520">
        <f t="shared" si="117"/>
        <v>0.002808988764</v>
      </c>
      <c r="BM176" s="520">
        <f t="shared" si="117"/>
        <v>0.02521008403</v>
      </c>
      <c r="BN176" s="520">
        <f t="shared" si="117"/>
        <v>0.03460837887</v>
      </c>
      <c r="BO176" s="520">
        <f t="shared" si="117"/>
        <v>0.009683098592</v>
      </c>
      <c r="BP176" s="520">
        <f t="shared" si="117"/>
        <v>0.0139494333</v>
      </c>
      <c r="BQ176" s="520">
        <f t="shared" si="117"/>
        <v>0.01031814273</v>
      </c>
      <c r="BR176" s="520">
        <f t="shared" si="117"/>
        <v>0.008510638298</v>
      </c>
      <c r="BS176" s="520">
        <f t="shared" si="117"/>
        <v>0.01097046414</v>
      </c>
      <c r="BT176" s="520">
        <f t="shared" si="117"/>
        <v>0.00918196995</v>
      </c>
      <c r="BU176" s="520">
        <f t="shared" si="117"/>
        <v>0.005789909016</v>
      </c>
      <c r="BV176" s="520">
        <f t="shared" si="117"/>
        <v>0.006578947368</v>
      </c>
      <c r="BW176" s="520">
        <f t="shared" si="117"/>
        <v>0.005718954248</v>
      </c>
      <c r="BX176" s="520">
        <f t="shared" si="117"/>
        <v>0.004874086109</v>
      </c>
      <c r="BY176" s="520">
        <f t="shared" si="117"/>
        <v>0.008892481811</v>
      </c>
      <c r="BZ176" s="520">
        <f t="shared" si="117"/>
        <v>0.004807692308</v>
      </c>
      <c r="CA176" s="520">
        <f t="shared" si="117"/>
        <v>0.01275917065</v>
      </c>
      <c r="CB176" s="520">
        <f t="shared" si="117"/>
        <v>0.004724409449</v>
      </c>
      <c r="CC176" s="520">
        <f t="shared" si="117"/>
        <v>0.02586206897</v>
      </c>
      <c r="CD176" s="520">
        <f t="shared" si="117"/>
        <v>0.009167303285</v>
      </c>
      <c r="CE176" s="520">
        <f t="shared" si="117"/>
        <v>0.01741105223</v>
      </c>
      <c r="CF176" s="520">
        <f t="shared" si="117"/>
        <v>0.01116071429</v>
      </c>
      <c r="CG176" s="520">
        <f t="shared" si="117"/>
        <v>0.0161883738</v>
      </c>
      <c r="CH176" s="520">
        <f t="shared" si="117"/>
        <v>0.02027516293</v>
      </c>
      <c r="CI176" s="520">
        <f t="shared" si="117"/>
        <v>0.03264726757</v>
      </c>
      <c r="CJ176" s="520">
        <f t="shared" si="117"/>
        <v>0.0206185567</v>
      </c>
      <c r="CK176" s="520">
        <f t="shared" si="117"/>
        <v>0.02356902357</v>
      </c>
      <c r="CL176" s="520">
        <f t="shared" si="117"/>
        <v>0.01973684211</v>
      </c>
      <c r="CM176" s="520">
        <f t="shared" si="117"/>
        <v>0.0335483871</v>
      </c>
      <c r="CN176" s="520">
        <f t="shared" si="117"/>
        <v>0.004993757803</v>
      </c>
      <c r="CO176" s="520">
        <f t="shared" si="117"/>
        <v>0.03354037267</v>
      </c>
      <c r="CP176" s="520">
        <f t="shared" si="117"/>
        <v>0.06730769231</v>
      </c>
      <c r="CQ176" s="520">
        <f t="shared" si="117"/>
        <v>0.02646396396</v>
      </c>
      <c r="CR176" s="520">
        <f t="shared" si="117"/>
        <v>0.03400987383</v>
      </c>
      <c r="CS176" s="520">
        <f t="shared" si="117"/>
        <v>0.06312997347</v>
      </c>
      <c r="CT176" s="520">
        <f t="shared" si="117"/>
        <v>0.03842315369</v>
      </c>
      <c r="CU176" s="520">
        <f t="shared" si="117"/>
        <v>0.02162421913</v>
      </c>
      <c r="CV176" s="520">
        <f t="shared" si="117"/>
        <v>0.01787394167</v>
      </c>
      <c r="CW176" s="520">
        <f t="shared" si="117"/>
        <v>0.03373382625</v>
      </c>
      <c r="CX176" s="520">
        <f t="shared" si="117"/>
        <v>0.04023245418</v>
      </c>
      <c r="CY176" s="520">
        <f t="shared" si="117"/>
        <v>0.01590030082</v>
      </c>
      <c r="CZ176" s="520">
        <f t="shared" si="117"/>
        <v>0.01649746193</v>
      </c>
      <c r="DA176" s="520">
        <f t="shared" si="117"/>
        <v>0.0303786933</v>
      </c>
      <c r="DB176" s="520">
        <f t="shared" si="117"/>
        <v>0.02504038772</v>
      </c>
      <c r="DC176" s="520">
        <f t="shared" si="117"/>
        <v>0.02521670607</v>
      </c>
      <c r="DD176" s="520">
        <f t="shared" si="117"/>
        <v>0.02882398155</v>
      </c>
      <c r="DE176" s="520">
        <f t="shared" si="117"/>
        <v>0.0235338065</v>
      </c>
      <c r="DF176" s="520">
        <f t="shared" si="117"/>
        <v>0.01605839416</v>
      </c>
      <c r="DG176" s="520">
        <f t="shared" si="117"/>
        <v>0.0154454023</v>
      </c>
      <c r="DH176" s="520">
        <f t="shared" si="117"/>
        <v>0.01697912982</v>
      </c>
      <c r="DI176" s="520">
        <f t="shared" si="117"/>
        <v>0.01391304348</v>
      </c>
      <c r="DJ176" s="520">
        <f t="shared" si="117"/>
        <v>0.01337907376</v>
      </c>
      <c r="DK176" s="520">
        <f t="shared" si="117"/>
        <v>0.0115098172</v>
      </c>
      <c r="DL176" s="520">
        <f t="shared" si="117"/>
        <v>0.006693440428</v>
      </c>
      <c r="DM176" s="520">
        <f t="shared" si="117"/>
        <v>0.01628989362</v>
      </c>
      <c r="DN176" s="520">
        <f t="shared" si="117"/>
        <v>0.00850507033</v>
      </c>
      <c r="DO176" s="520">
        <f t="shared" si="117"/>
        <v>0.006811547194</v>
      </c>
      <c r="DP176" s="520">
        <f t="shared" si="117"/>
        <v>0.005476804124</v>
      </c>
      <c r="DQ176" s="520">
        <f t="shared" si="117"/>
        <v>0.00320410125</v>
      </c>
      <c r="DR176" s="520">
        <f t="shared" si="117"/>
        <v>0.01660811242</v>
      </c>
      <c r="DS176" s="520">
        <f t="shared" si="117"/>
        <v>0.00754005655</v>
      </c>
      <c r="DT176" s="520">
        <f t="shared" si="117"/>
        <v>0.006548175865</v>
      </c>
      <c r="DU176" s="520">
        <f t="shared" si="117"/>
        <v>0.004956629492</v>
      </c>
      <c r="DV176" s="520">
        <f t="shared" si="117"/>
        <v>0.009556103576</v>
      </c>
      <c r="DW176" s="520">
        <f t="shared" si="117"/>
        <v>0.002748091603</v>
      </c>
      <c r="DX176" s="520">
        <f t="shared" si="117"/>
        <v>0.009744214373</v>
      </c>
      <c r="DY176" s="520">
        <f t="shared" si="117"/>
        <v>0.006634499397</v>
      </c>
      <c r="DZ176" s="520">
        <f t="shared" si="117"/>
        <v>0.004793289395</v>
      </c>
      <c r="EA176" s="520">
        <f t="shared" si="117"/>
        <v>0.01013714967</v>
      </c>
      <c r="EB176" s="520">
        <f t="shared" si="117"/>
        <v>0.008559622196</v>
      </c>
      <c r="EC176" s="520">
        <f t="shared" si="117"/>
        <v>0.005267778753</v>
      </c>
      <c r="ED176" s="520">
        <f t="shared" si="117"/>
        <v>0.005531295488</v>
      </c>
      <c r="EE176" s="520">
        <f t="shared" si="117"/>
        <v>0.008975101332</v>
      </c>
      <c r="EF176" s="520">
        <f t="shared" si="117"/>
        <v>0.01090387374</v>
      </c>
      <c r="EG176" s="520">
        <f t="shared" si="117"/>
        <v>0.00851546977</v>
      </c>
      <c r="EH176" s="520">
        <f t="shared" si="117"/>
        <v>0.006191950464</v>
      </c>
      <c r="EI176" s="520">
        <f t="shared" si="117"/>
        <v>0.01006993007</v>
      </c>
      <c r="EJ176" s="520">
        <f t="shared" si="117"/>
        <v>0.004430905566</v>
      </c>
      <c r="EK176" s="520">
        <f t="shared" si="117"/>
        <v>0.007444168734</v>
      </c>
      <c r="EL176" s="520">
        <f t="shared" si="117"/>
        <v>0.009031198686</v>
      </c>
      <c r="EM176" s="520">
        <f t="shared" si="117"/>
        <v>0.008950366151</v>
      </c>
      <c r="EN176" s="520">
        <f t="shared" si="117"/>
        <v>0.007795698925</v>
      </c>
      <c r="EO176" s="520">
        <f t="shared" si="117"/>
        <v>0.008535609496</v>
      </c>
      <c r="EP176" s="520">
        <f t="shared" si="117"/>
        <v>0.005818566517</v>
      </c>
      <c r="EQ176" s="520">
        <f t="shared" si="117"/>
        <v>0.004733105443</v>
      </c>
      <c r="ER176" s="520">
        <f t="shared" si="117"/>
        <v>0.007589636221</v>
      </c>
      <c r="ES176" s="520">
        <f t="shared" si="117"/>
        <v>0.007792207792</v>
      </c>
      <c r="ET176" s="520">
        <f t="shared" si="117"/>
        <v>0.01726804124</v>
      </c>
      <c r="EU176" s="520">
        <f t="shared" si="117"/>
        <v>0.0076007094</v>
      </c>
      <c r="EV176" s="520">
        <f t="shared" si="117"/>
        <v>0.01056072416</v>
      </c>
      <c r="EW176" s="520">
        <f t="shared" si="117"/>
        <v>0.003234635481</v>
      </c>
      <c r="EX176" s="520">
        <f t="shared" si="117"/>
        <v>0.00496031746</v>
      </c>
      <c r="EY176" s="520">
        <f t="shared" si="117"/>
        <v>0.009624876604</v>
      </c>
      <c r="EZ176" s="520">
        <f t="shared" si="117"/>
        <v>0.009044243461</v>
      </c>
      <c r="FA176" s="520">
        <f t="shared" si="117"/>
        <v>0.009447674419</v>
      </c>
      <c r="FB176" s="520">
        <f t="shared" si="117"/>
        <v>0.01103911687</v>
      </c>
      <c r="FC176" s="520">
        <f t="shared" si="117"/>
        <v>0.007358177071</v>
      </c>
      <c r="FD176" s="520">
        <f t="shared" si="117"/>
        <v>0.005183788878</v>
      </c>
      <c r="FE176" s="520">
        <f t="shared" si="117"/>
        <v>0.007266760431</v>
      </c>
      <c r="FF176" s="520">
        <f t="shared" si="117"/>
        <v>0.01186874564</v>
      </c>
      <c r="FG176" s="520">
        <f t="shared" si="117"/>
        <v>0.009889604416</v>
      </c>
      <c r="FH176" s="520">
        <f t="shared" si="117"/>
        <v>0.008881803689</v>
      </c>
      <c r="FI176" s="520">
        <f t="shared" si="117"/>
        <v>0.01218961625</v>
      </c>
      <c r="FJ176" s="520">
        <f t="shared" si="117"/>
        <v>0.009366636931</v>
      </c>
      <c r="FK176" s="520">
        <f t="shared" si="117"/>
        <v>0.01546619532</v>
      </c>
      <c r="FL176" s="520">
        <f t="shared" si="117"/>
        <v>0.009573542211</v>
      </c>
      <c r="FM176" s="520">
        <f t="shared" si="117"/>
        <v>0.01034482759</v>
      </c>
      <c r="FN176" s="520">
        <f t="shared" si="117"/>
        <v>0.006612627986</v>
      </c>
      <c r="FO176" s="520">
        <f t="shared" si="117"/>
        <v>0.009324009324</v>
      </c>
      <c r="FP176" s="520">
        <f t="shared" si="117"/>
        <v>0.01028763384</v>
      </c>
      <c r="FQ176" s="520">
        <f t="shared" si="117"/>
        <v>0.01517040732</v>
      </c>
      <c r="FR176" s="520">
        <f t="shared" si="117"/>
        <v>0.01371545548</v>
      </c>
      <c r="FS176" s="520">
        <f t="shared" si="117"/>
        <v>0.01433764136</v>
      </c>
      <c r="FT176" s="520">
        <f t="shared" si="117"/>
        <v>0.009954210631</v>
      </c>
      <c r="FU176" s="520">
        <f t="shared" si="117"/>
        <v>0.00670214863</v>
      </c>
      <c r="FV176" s="520">
        <f t="shared" si="117"/>
        <v>0.009203054631</v>
      </c>
      <c r="FW176" s="520">
        <f t="shared" si="117"/>
        <v>0.0075669383</v>
      </c>
      <c r="FX176" s="520">
        <f t="shared" si="117"/>
        <v>0.006547275178</v>
      </c>
      <c r="FY176" s="520">
        <f t="shared" si="117"/>
        <v>0.006313372872</v>
      </c>
      <c r="FZ176" s="520">
        <f t="shared" si="117"/>
        <v>0.00608365019</v>
      </c>
      <c r="GA176" s="520">
        <f t="shared" si="117"/>
        <v>0.005857898715</v>
      </c>
      <c r="GB176" s="520">
        <f t="shared" si="117"/>
        <v>0.00638737554</v>
      </c>
      <c r="GC176" s="520">
        <f t="shared" si="117"/>
        <v>0.00896023894</v>
      </c>
      <c r="GD176" s="520">
        <f t="shared" si="117"/>
        <v>0.00795559667</v>
      </c>
      <c r="GE176" s="520">
        <f t="shared" si="117"/>
        <v>0.005690161527</v>
      </c>
      <c r="GF176" s="520">
        <f t="shared" si="117"/>
        <v>0.00365030115</v>
      </c>
      <c r="GG176" s="520">
        <f t="shared" si="117"/>
        <v>0.001454809965</v>
      </c>
      <c r="GH176" s="520">
        <f t="shared" si="117"/>
        <v>0.002179044852</v>
      </c>
      <c r="GI176" s="520">
        <f t="shared" si="117"/>
        <v>0.00217430694</v>
      </c>
      <c r="GJ176" s="520">
        <f t="shared" si="117"/>
        <v>0.002350388718</v>
      </c>
      <c r="GK176" s="520">
        <f t="shared" si="117"/>
        <v>0.005050505051</v>
      </c>
      <c r="GL176" s="520">
        <f t="shared" si="117"/>
        <v>0.00664034458</v>
      </c>
      <c r="GM176" s="520">
        <f t="shared" si="117"/>
        <v>0.003209128187</v>
      </c>
      <c r="GN176" s="520">
        <f t="shared" si="117"/>
        <v>0.004265150169</v>
      </c>
      <c r="GO176" s="520">
        <f t="shared" si="117"/>
        <v>0.003008317112</v>
      </c>
      <c r="GP176" s="520">
        <f t="shared" si="117"/>
        <v>0.005469301341</v>
      </c>
      <c r="GQ176" s="520">
        <f t="shared" si="117"/>
        <v>0.007194244604</v>
      </c>
      <c r="GR176" s="520">
        <f t="shared" si="117"/>
        <v>0.01341463415</v>
      </c>
      <c r="GS176" s="520">
        <f t="shared" si="117"/>
        <v>0.01048650507</v>
      </c>
      <c r="GT176" s="520">
        <f t="shared" si="117"/>
        <v>0.009186798231</v>
      </c>
      <c r="GU176" s="520">
        <f t="shared" si="117"/>
        <v>0.01567768038</v>
      </c>
      <c r="GV176" s="520">
        <f t="shared" si="117"/>
        <v>0.00846473029</v>
      </c>
      <c r="GW176" s="520">
        <f t="shared" si="117"/>
        <v>0.01382488479</v>
      </c>
      <c r="GX176" s="520">
        <f t="shared" si="117"/>
        <v>0.01363636364</v>
      </c>
      <c r="GY176" s="520">
        <f t="shared" si="117"/>
        <v>0.01249199231</v>
      </c>
      <c r="GZ176" s="520">
        <f t="shared" si="117"/>
        <v>0.01645049035</v>
      </c>
      <c r="HA176" s="520">
        <f t="shared" si="117"/>
        <v>0.01338313103</v>
      </c>
      <c r="HB176" s="520">
        <f t="shared" si="117"/>
        <v>0.008753071253</v>
      </c>
      <c r="HC176" s="520">
        <f t="shared" si="117"/>
        <v>0.01400517583</v>
      </c>
      <c r="HD176" s="520">
        <f t="shared" si="117"/>
        <v>0.01306110194</v>
      </c>
      <c r="HE176" s="520">
        <f t="shared" si="117"/>
        <v>0.01733847066</v>
      </c>
      <c r="HF176" s="520">
        <f t="shared" si="117"/>
        <v>0.02039329934</v>
      </c>
      <c r="HG176" s="520">
        <f t="shared" si="117"/>
        <v>0.02169878658</v>
      </c>
      <c r="HH176" s="520">
        <f t="shared" si="117"/>
        <v>0.01774486517</v>
      </c>
      <c r="HI176" s="520">
        <f t="shared" si="117"/>
        <v>0.01729818781</v>
      </c>
      <c r="HJ176" s="520">
        <f t="shared" si="117"/>
        <v>0.02091767881</v>
      </c>
      <c r="HK176" s="520">
        <f t="shared" si="117"/>
        <v>0.02947785856</v>
      </c>
      <c r="HL176" s="520">
        <f t="shared" si="117"/>
        <v>0.03582434515</v>
      </c>
      <c r="HM176" s="520">
        <f t="shared" si="117"/>
        <v>0.04499814057</v>
      </c>
      <c r="HN176" s="520">
        <f t="shared" si="117"/>
        <v>0.0487544484</v>
      </c>
      <c r="HO176" s="520">
        <f t="shared" si="117"/>
        <v>0.0355163443</v>
      </c>
      <c r="HP176" s="520">
        <f t="shared" si="117"/>
        <v>0.03757509558</v>
      </c>
      <c r="HQ176" s="520">
        <f t="shared" si="117"/>
        <v>0.03674070955</v>
      </c>
      <c r="HR176" s="520">
        <f t="shared" si="117"/>
        <v>0.04112510154</v>
      </c>
      <c r="HS176" s="412"/>
      <c r="HT176" s="412"/>
      <c r="HU176" s="412"/>
      <c r="HV176" s="412"/>
      <c r="HW176" s="412"/>
      <c r="HX176" s="412"/>
      <c r="HY176" s="412"/>
      <c r="HZ176" s="412"/>
      <c r="IA176" s="412"/>
      <c r="IB176" s="412"/>
      <c r="IC176" s="412"/>
    </row>
    <row r="177">
      <c r="A177" s="453" t="s">
        <v>86</v>
      </c>
      <c r="B177" s="515">
        <v>0.0</v>
      </c>
      <c r="C177" s="515">
        <v>0.0</v>
      </c>
      <c r="D177" s="515">
        <v>0.0</v>
      </c>
      <c r="E177" s="515">
        <v>0.0</v>
      </c>
      <c r="F177" s="515">
        <v>0.0</v>
      </c>
      <c r="G177" s="515">
        <v>0.0</v>
      </c>
      <c r="H177" s="515">
        <v>0.0</v>
      </c>
      <c r="I177" s="515">
        <v>0.0</v>
      </c>
      <c r="J177" s="515">
        <v>0.0</v>
      </c>
      <c r="K177" s="516">
        <v>0.0</v>
      </c>
      <c r="L177" s="518">
        <v>0.0</v>
      </c>
      <c r="M177" s="518">
        <f t="shared" ref="M177:HR177" si="118">(M37/L37)-1</f>
        <v>0</v>
      </c>
      <c r="N177" s="518">
        <f t="shared" si="118"/>
        <v>0</v>
      </c>
      <c r="O177" s="517">
        <f t="shared" si="118"/>
        <v>3</v>
      </c>
      <c r="P177" s="517">
        <f t="shared" si="118"/>
        <v>0.125</v>
      </c>
      <c r="Q177" s="518">
        <f t="shared" si="118"/>
        <v>0</v>
      </c>
      <c r="R177" s="518">
        <f t="shared" si="118"/>
        <v>0.1111111111</v>
      </c>
      <c r="S177" s="518">
        <f t="shared" si="118"/>
        <v>0.4</v>
      </c>
      <c r="T177" s="518">
        <f t="shared" si="118"/>
        <v>0.2142857143</v>
      </c>
      <c r="U177" s="518">
        <f t="shared" si="118"/>
        <v>0.2352941176</v>
      </c>
      <c r="V177" s="518">
        <f t="shared" si="118"/>
        <v>0.04761904762</v>
      </c>
      <c r="W177" s="518">
        <f t="shared" si="118"/>
        <v>0</v>
      </c>
      <c r="X177" s="518">
        <f t="shared" si="118"/>
        <v>0.2727272727</v>
      </c>
      <c r="Y177" s="518">
        <f t="shared" si="118"/>
        <v>0.1428571429</v>
      </c>
      <c r="Z177" s="518">
        <f t="shared" si="118"/>
        <v>0.125</v>
      </c>
      <c r="AA177" s="518">
        <f t="shared" si="118"/>
        <v>0.25</v>
      </c>
      <c r="AB177" s="518">
        <f t="shared" si="118"/>
        <v>0.06666666667</v>
      </c>
      <c r="AC177" s="518">
        <f t="shared" si="118"/>
        <v>0.125</v>
      </c>
      <c r="AD177" s="518">
        <f t="shared" si="118"/>
        <v>0.1111111111</v>
      </c>
      <c r="AE177" s="518">
        <f t="shared" si="118"/>
        <v>0.1666666667</v>
      </c>
      <c r="AF177" s="518">
        <f t="shared" si="118"/>
        <v>0.1714285714</v>
      </c>
      <c r="AG177" s="518">
        <f t="shared" si="118"/>
        <v>0.2682926829</v>
      </c>
      <c r="AH177" s="518">
        <f t="shared" si="118"/>
        <v>0.125</v>
      </c>
      <c r="AI177" s="518">
        <f t="shared" si="118"/>
        <v>0.06837606838</v>
      </c>
      <c r="AJ177" s="518">
        <f t="shared" si="118"/>
        <v>0.08</v>
      </c>
      <c r="AK177" s="518">
        <f t="shared" si="118"/>
        <v>0.05925925926</v>
      </c>
      <c r="AL177" s="518">
        <f t="shared" si="118"/>
        <v>0.06993006993</v>
      </c>
      <c r="AM177" s="518">
        <f t="shared" si="118"/>
        <v>0.02614379085</v>
      </c>
      <c r="AN177" s="518">
        <f t="shared" si="118"/>
        <v>0.03821656051</v>
      </c>
      <c r="AO177" s="518">
        <f t="shared" si="118"/>
        <v>0.0490797546</v>
      </c>
      <c r="AP177" s="518">
        <f t="shared" si="118"/>
        <v>0.02339181287</v>
      </c>
      <c r="AQ177" s="518">
        <f t="shared" si="118"/>
        <v>0</v>
      </c>
      <c r="AR177" s="518">
        <f t="shared" si="118"/>
        <v>0.02285714286</v>
      </c>
      <c r="AS177" s="518">
        <f t="shared" si="118"/>
        <v>0.01117318436</v>
      </c>
      <c r="AT177" s="518">
        <f t="shared" si="118"/>
        <v>0.02209944751</v>
      </c>
      <c r="AU177" s="518">
        <f t="shared" si="118"/>
        <v>0.1189189189</v>
      </c>
      <c r="AV177" s="518">
        <f t="shared" si="118"/>
        <v>0.009661835749</v>
      </c>
      <c r="AW177" s="518">
        <f t="shared" si="118"/>
        <v>0.02870813397</v>
      </c>
      <c r="AX177" s="518">
        <f t="shared" si="118"/>
        <v>0.01860465116</v>
      </c>
      <c r="AY177" s="518">
        <f t="shared" si="118"/>
        <v>0.05479452055</v>
      </c>
      <c r="AZ177" s="518">
        <f t="shared" si="118"/>
        <v>0.05194805195</v>
      </c>
      <c r="BA177" s="518">
        <f t="shared" si="118"/>
        <v>0.05761316872</v>
      </c>
      <c r="BB177" s="518">
        <f t="shared" si="118"/>
        <v>0.1517509728</v>
      </c>
      <c r="BC177" s="518">
        <f t="shared" si="118"/>
        <v>0.1689189189</v>
      </c>
      <c r="BD177" s="518">
        <f t="shared" si="118"/>
        <v>0.03179190751</v>
      </c>
      <c r="BE177" s="518">
        <f t="shared" si="118"/>
        <v>0.1036414566</v>
      </c>
      <c r="BF177" s="518">
        <f t="shared" si="118"/>
        <v>0.07614213198</v>
      </c>
      <c r="BG177" s="518">
        <f t="shared" si="118"/>
        <v>0.009433962264</v>
      </c>
      <c r="BH177" s="518">
        <f t="shared" si="118"/>
        <v>0.01401869159</v>
      </c>
      <c r="BI177" s="518">
        <f t="shared" si="118"/>
        <v>0.01382488479</v>
      </c>
      <c r="BJ177" s="518">
        <f t="shared" si="118"/>
        <v>0.009090909091</v>
      </c>
      <c r="BK177" s="518">
        <f t="shared" si="118"/>
        <v>0</v>
      </c>
      <c r="BL177" s="518">
        <f t="shared" si="118"/>
        <v>0.01576576577</v>
      </c>
      <c r="BM177" s="518">
        <f t="shared" si="118"/>
        <v>0.0199556541</v>
      </c>
      <c r="BN177" s="518">
        <f t="shared" si="118"/>
        <v>0.01739130435</v>
      </c>
      <c r="BO177" s="518">
        <f t="shared" si="118"/>
        <v>0.01923076923</v>
      </c>
      <c r="BP177" s="518">
        <f t="shared" si="118"/>
        <v>0.002096436059</v>
      </c>
      <c r="BQ177" s="518">
        <f t="shared" si="118"/>
        <v>0.006276150628</v>
      </c>
      <c r="BR177" s="518">
        <f t="shared" si="118"/>
        <v>0.008316008316</v>
      </c>
      <c r="BS177" s="518">
        <f t="shared" si="118"/>
        <v>0.00824742268</v>
      </c>
      <c r="BT177" s="518">
        <f t="shared" si="118"/>
        <v>0.00408997955</v>
      </c>
      <c r="BU177" s="518">
        <f t="shared" si="118"/>
        <v>0.002036659878</v>
      </c>
      <c r="BV177" s="518">
        <f t="shared" si="118"/>
        <v>0.002032520325</v>
      </c>
      <c r="BW177" s="518">
        <f t="shared" si="118"/>
        <v>0.01419878296</v>
      </c>
      <c r="BX177" s="518">
        <f t="shared" si="118"/>
        <v>0.004</v>
      </c>
      <c r="BY177" s="518">
        <f t="shared" si="118"/>
        <v>0</v>
      </c>
      <c r="BZ177" s="518">
        <f t="shared" si="118"/>
        <v>0.001992031873</v>
      </c>
      <c r="CA177" s="518">
        <f t="shared" si="118"/>
        <v>0.009940357853</v>
      </c>
      <c r="CB177" s="518">
        <f t="shared" si="118"/>
        <v>0.009842519685</v>
      </c>
      <c r="CC177" s="518">
        <f t="shared" si="118"/>
        <v>0.007797270955</v>
      </c>
      <c r="CD177" s="518">
        <f t="shared" si="118"/>
        <v>0.01934235977</v>
      </c>
      <c r="CE177" s="518">
        <f t="shared" si="118"/>
        <v>0.01138519924</v>
      </c>
      <c r="CF177" s="518">
        <f t="shared" si="118"/>
        <v>0.01313320826</v>
      </c>
      <c r="CG177" s="518">
        <f t="shared" si="118"/>
        <v>0.003703703704</v>
      </c>
      <c r="CH177" s="518">
        <f t="shared" si="118"/>
        <v>0.007380073801</v>
      </c>
      <c r="CI177" s="518">
        <f t="shared" si="118"/>
        <v>0.003663003663</v>
      </c>
      <c r="CJ177" s="518">
        <f t="shared" si="118"/>
        <v>0.007299270073</v>
      </c>
      <c r="CK177" s="518">
        <f t="shared" si="118"/>
        <v>0</v>
      </c>
      <c r="CL177" s="518">
        <f t="shared" si="118"/>
        <v>0.001811594203</v>
      </c>
      <c r="CM177" s="518">
        <f t="shared" si="118"/>
        <v>0.00904159132</v>
      </c>
      <c r="CN177" s="518">
        <f t="shared" si="118"/>
        <v>0.001792114695</v>
      </c>
      <c r="CO177" s="518">
        <f t="shared" si="118"/>
        <v>0</v>
      </c>
      <c r="CP177" s="518">
        <f t="shared" si="118"/>
        <v>0.001788908766</v>
      </c>
      <c r="CQ177" s="518">
        <f t="shared" si="118"/>
        <v>0.007142857143</v>
      </c>
      <c r="CR177" s="518">
        <f t="shared" si="118"/>
        <v>0.007092198582</v>
      </c>
      <c r="CS177" s="518">
        <f t="shared" si="118"/>
        <v>0.00176056338</v>
      </c>
      <c r="CT177" s="518">
        <f t="shared" si="118"/>
        <v>0</v>
      </c>
      <c r="CU177" s="518">
        <f t="shared" si="118"/>
        <v>0.008787346221</v>
      </c>
      <c r="CV177" s="518">
        <f t="shared" si="118"/>
        <v>0.008710801394</v>
      </c>
      <c r="CW177" s="518">
        <f t="shared" si="118"/>
        <v>0</v>
      </c>
      <c r="CX177" s="518">
        <f t="shared" si="118"/>
        <v>0.003454231434</v>
      </c>
      <c r="CY177" s="518">
        <f t="shared" si="118"/>
        <v>0.01032702238</v>
      </c>
      <c r="CZ177" s="518">
        <f t="shared" si="118"/>
        <v>0.001703577513</v>
      </c>
      <c r="DA177" s="518">
        <f t="shared" si="118"/>
        <v>0</v>
      </c>
      <c r="DB177" s="518">
        <f t="shared" si="118"/>
        <v>0.003401360544</v>
      </c>
      <c r="DC177" s="518">
        <f t="shared" si="118"/>
        <v>0.01016949153</v>
      </c>
      <c r="DD177" s="518">
        <f t="shared" si="118"/>
        <v>0.005033557047</v>
      </c>
      <c r="DE177" s="518">
        <f t="shared" si="118"/>
        <v>0.003338898164</v>
      </c>
      <c r="DF177" s="518">
        <f t="shared" si="118"/>
        <v>0.003327787022</v>
      </c>
      <c r="DG177" s="518">
        <f t="shared" si="118"/>
        <v>0.01990049751</v>
      </c>
      <c r="DH177" s="518">
        <f t="shared" si="118"/>
        <v>0.00325203252</v>
      </c>
      <c r="DI177" s="518">
        <f t="shared" si="118"/>
        <v>0.03079416532</v>
      </c>
      <c r="DJ177" s="518">
        <f t="shared" si="118"/>
        <v>0.01100628931</v>
      </c>
      <c r="DK177" s="518">
        <f t="shared" si="118"/>
        <v>0.00466562986</v>
      </c>
      <c r="DL177" s="518">
        <f t="shared" si="118"/>
        <v>0.004643962848</v>
      </c>
      <c r="DM177" s="518">
        <f t="shared" si="118"/>
        <v>0.006163328197</v>
      </c>
      <c r="DN177" s="518">
        <f t="shared" si="118"/>
        <v>0.006125574273</v>
      </c>
      <c r="DO177" s="518">
        <f t="shared" si="118"/>
        <v>0.01369863014</v>
      </c>
      <c r="DP177" s="518">
        <f t="shared" si="118"/>
        <v>0.001501501502</v>
      </c>
      <c r="DQ177" s="518">
        <f t="shared" si="118"/>
        <v>0</v>
      </c>
      <c r="DR177" s="518">
        <f t="shared" si="118"/>
        <v>0.01499250375</v>
      </c>
      <c r="DS177" s="518">
        <f t="shared" si="118"/>
        <v>0.005908419498</v>
      </c>
      <c r="DT177" s="518">
        <f t="shared" si="118"/>
        <v>0.005873715125</v>
      </c>
      <c r="DU177" s="518">
        <f t="shared" si="118"/>
        <v>0.002919708029</v>
      </c>
      <c r="DV177" s="518">
        <f t="shared" si="118"/>
        <v>0.001455604076</v>
      </c>
      <c r="DW177" s="518">
        <f t="shared" si="118"/>
        <v>0.002906976744</v>
      </c>
      <c r="DX177" s="518">
        <f t="shared" si="118"/>
        <v>0.004347826087</v>
      </c>
      <c r="DY177" s="518">
        <f t="shared" si="118"/>
        <v>0</v>
      </c>
      <c r="DZ177" s="518">
        <f t="shared" si="118"/>
        <v>0.01298701299</v>
      </c>
      <c r="EA177" s="518">
        <f t="shared" si="118"/>
        <v>0.005698005698</v>
      </c>
      <c r="EB177" s="518">
        <f t="shared" si="118"/>
        <v>0.007082152975</v>
      </c>
      <c r="EC177" s="518">
        <f t="shared" si="118"/>
        <v>0.002812939522</v>
      </c>
      <c r="ED177" s="518">
        <f t="shared" si="118"/>
        <v>0.002805049088</v>
      </c>
      <c r="EE177" s="518">
        <f t="shared" si="118"/>
        <v>0</v>
      </c>
      <c r="EF177" s="518">
        <f t="shared" si="118"/>
        <v>0.004195804196</v>
      </c>
      <c r="EG177" s="518">
        <f t="shared" si="118"/>
        <v>0.01114206128</v>
      </c>
      <c r="EH177" s="518">
        <f t="shared" si="118"/>
        <v>0.02066115702</v>
      </c>
      <c r="EI177" s="518">
        <f t="shared" si="118"/>
        <v>0.005398110661</v>
      </c>
      <c r="EJ177" s="518">
        <f t="shared" si="118"/>
        <v>0.001342281879</v>
      </c>
      <c r="EK177" s="518">
        <f t="shared" si="118"/>
        <v>0.02010723861</v>
      </c>
      <c r="EL177" s="518">
        <f t="shared" si="118"/>
        <v>0.01708278581</v>
      </c>
      <c r="EM177" s="518">
        <f t="shared" si="118"/>
        <v>0.005167958656</v>
      </c>
      <c r="EN177" s="518">
        <f t="shared" si="118"/>
        <v>0.01156812339</v>
      </c>
      <c r="EO177" s="518">
        <f t="shared" si="118"/>
        <v>0.0292249047</v>
      </c>
      <c r="EP177" s="518">
        <f t="shared" si="118"/>
        <v>0.02345679012</v>
      </c>
      <c r="EQ177" s="518">
        <f t="shared" si="118"/>
        <v>0.003618817853</v>
      </c>
      <c r="ER177" s="518">
        <f t="shared" si="118"/>
        <v>0.01802884615</v>
      </c>
      <c r="ES177" s="518">
        <f t="shared" si="118"/>
        <v>0.03305785124</v>
      </c>
      <c r="ET177" s="518">
        <f t="shared" si="118"/>
        <v>0.01371428571</v>
      </c>
      <c r="EU177" s="518">
        <f t="shared" si="118"/>
        <v>0.01691093574</v>
      </c>
      <c r="EV177" s="518">
        <f t="shared" si="118"/>
        <v>0.01884700665</v>
      </c>
      <c r="EW177" s="518">
        <f t="shared" si="118"/>
        <v>0.02611534276</v>
      </c>
      <c r="EX177" s="518">
        <f t="shared" si="118"/>
        <v>0.02120890774</v>
      </c>
      <c r="EY177" s="518">
        <f t="shared" si="118"/>
        <v>0.01765316719</v>
      </c>
      <c r="EZ177" s="518">
        <f t="shared" si="118"/>
        <v>0.01734693878</v>
      </c>
      <c r="FA177" s="518">
        <f t="shared" si="118"/>
        <v>0.02908726179</v>
      </c>
      <c r="FB177" s="518">
        <f t="shared" si="118"/>
        <v>0.03996101365</v>
      </c>
      <c r="FC177" s="518">
        <f t="shared" si="118"/>
        <v>0.04967197751</v>
      </c>
      <c r="FD177" s="518">
        <f t="shared" si="118"/>
        <v>0.03571428571</v>
      </c>
      <c r="FE177" s="518">
        <f t="shared" si="118"/>
        <v>0.04137931034</v>
      </c>
      <c r="FF177" s="518">
        <f t="shared" si="118"/>
        <v>0.02483443709</v>
      </c>
      <c r="FG177" s="518">
        <f t="shared" si="118"/>
        <v>0.0605815832</v>
      </c>
      <c r="FH177" s="518">
        <f t="shared" si="118"/>
        <v>0.046458492</v>
      </c>
      <c r="FI177" s="518">
        <f t="shared" si="118"/>
        <v>0.03347889374</v>
      </c>
      <c r="FJ177" s="518">
        <f t="shared" si="118"/>
        <v>0.0485915493</v>
      </c>
      <c r="FK177" s="518">
        <f t="shared" si="118"/>
        <v>0.05708529214</v>
      </c>
      <c r="FL177" s="518">
        <f t="shared" si="118"/>
        <v>0.03303684879</v>
      </c>
      <c r="FM177" s="518">
        <f t="shared" si="118"/>
        <v>0.03136531365</v>
      </c>
      <c r="FN177" s="518">
        <f t="shared" si="118"/>
        <v>0.03577817531</v>
      </c>
      <c r="FO177" s="518">
        <f t="shared" si="118"/>
        <v>0.03914795625</v>
      </c>
      <c r="FP177" s="518">
        <f t="shared" si="118"/>
        <v>0.04930747922</v>
      </c>
      <c r="FQ177" s="518">
        <f t="shared" si="118"/>
        <v>0.0343189018</v>
      </c>
      <c r="FR177" s="518">
        <f t="shared" si="118"/>
        <v>0.04389994895</v>
      </c>
      <c r="FS177" s="518">
        <f t="shared" si="118"/>
        <v>0.0293398533</v>
      </c>
      <c r="FT177" s="518">
        <f t="shared" si="118"/>
        <v>0.04418052257</v>
      </c>
      <c r="FU177" s="518">
        <f t="shared" si="118"/>
        <v>0.02729754322</v>
      </c>
      <c r="FV177" s="518">
        <f t="shared" si="118"/>
        <v>0.03144375554</v>
      </c>
      <c r="FW177" s="518">
        <f t="shared" si="118"/>
        <v>0.01803349077</v>
      </c>
      <c r="FX177" s="518">
        <f t="shared" si="118"/>
        <v>0.01897933361</v>
      </c>
      <c r="FY177" s="518">
        <f t="shared" si="118"/>
        <v>0.02193708609</v>
      </c>
      <c r="FZ177" s="518">
        <f t="shared" si="118"/>
        <v>0.03037667072</v>
      </c>
      <c r="GA177" s="518">
        <f t="shared" si="118"/>
        <v>0.01336477987</v>
      </c>
      <c r="GB177" s="518">
        <f t="shared" si="118"/>
        <v>0.01629169899</v>
      </c>
      <c r="GC177" s="518">
        <f t="shared" si="118"/>
        <v>0.01679389313</v>
      </c>
      <c r="GD177" s="518">
        <f t="shared" si="118"/>
        <v>0.01539039039</v>
      </c>
      <c r="GE177" s="518">
        <f t="shared" si="118"/>
        <v>0.01552680222</v>
      </c>
      <c r="GF177" s="518">
        <f t="shared" si="118"/>
        <v>0.0163815071</v>
      </c>
      <c r="GG177" s="518">
        <f t="shared" si="118"/>
        <v>0.007163323782</v>
      </c>
      <c r="GH177" s="518">
        <f t="shared" si="118"/>
        <v>0.009246088193</v>
      </c>
      <c r="GI177" s="518">
        <f t="shared" si="118"/>
        <v>0.01338971106</v>
      </c>
      <c r="GJ177" s="518">
        <f t="shared" si="118"/>
        <v>0.01112656467</v>
      </c>
      <c r="GK177" s="518">
        <f t="shared" si="118"/>
        <v>0.01341127923</v>
      </c>
      <c r="GL177" s="518">
        <f t="shared" si="118"/>
        <v>0.02680692229</v>
      </c>
      <c r="GM177" s="518">
        <f t="shared" si="118"/>
        <v>0.01817580965</v>
      </c>
      <c r="GN177" s="518">
        <f t="shared" si="118"/>
        <v>0.01493021746</v>
      </c>
      <c r="GO177" s="518">
        <f t="shared" si="118"/>
        <v>0.01311160857</v>
      </c>
      <c r="GP177" s="518">
        <f t="shared" si="118"/>
        <v>0.01672979798</v>
      </c>
      <c r="GQ177" s="518">
        <f t="shared" si="118"/>
        <v>0.04160198696</v>
      </c>
      <c r="GR177" s="518">
        <f t="shared" si="118"/>
        <v>0.0217585693</v>
      </c>
      <c r="GS177" s="518">
        <f t="shared" si="118"/>
        <v>0.02800466744</v>
      </c>
      <c r="GT177" s="518">
        <f t="shared" si="118"/>
        <v>0.01560726447</v>
      </c>
      <c r="GU177" s="518">
        <f t="shared" si="118"/>
        <v>0.02514668902</v>
      </c>
      <c r="GV177" s="518">
        <f t="shared" si="118"/>
        <v>0.02262196784</v>
      </c>
      <c r="GW177" s="518">
        <f t="shared" si="118"/>
        <v>0.03038379531</v>
      </c>
      <c r="GX177" s="518">
        <f t="shared" si="118"/>
        <v>0.03698913606</v>
      </c>
      <c r="GY177" s="518">
        <f t="shared" si="118"/>
        <v>0.03192816164</v>
      </c>
      <c r="GZ177" s="518">
        <f t="shared" si="118"/>
        <v>0.03649987914</v>
      </c>
      <c r="HA177" s="518">
        <f t="shared" si="118"/>
        <v>0.04454291045</v>
      </c>
      <c r="HB177" s="518">
        <f t="shared" si="118"/>
        <v>0.03348961822</v>
      </c>
      <c r="HC177" s="518">
        <f t="shared" si="118"/>
        <v>0.02743573126</v>
      </c>
      <c r="HD177" s="518">
        <f t="shared" si="118"/>
        <v>0.04079058032</v>
      </c>
      <c r="HE177" s="518">
        <f t="shared" si="118"/>
        <v>0.03636363636</v>
      </c>
      <c r="HF177" s="518">
        <f t="shared" si="118"/>
        <v>0.04444444444</v>
      </c>
      <c r="HG177" s="518">
        <f t="shared" si="118"/>
        <v>0.04553938037</v>
      </c>
      <c r="HH177" s="518">
        <f t="shared" si="118"/>
        <v>0.03980721171</v>
      </c>
      <c r="HI177" s="518">
        <f t="shared" si="118"/>
        <v>0.03467811159</v>
      </c>
      <c r="HJ177" s="518">
        <f t="shared" si="118"/>
        <v>0.03301808528</v>
      </c>
      <c r="HK177" s="518">
        <f t="shared" si="118"/>
        <v>0.0309990363</v>
      </c>
      <c r="HL177" s="518">
        <f t="shared" si="118"/>
        <v>0.04876148933</v>
      </c>
      <c r="HM177" s="518">
        <f t="shared" si="118"/>
        <v>0.05763517528</v>
      </c>
      <c r="HN177" s="518">
        <f t="shared" si="118"/>
        <v>0.05084269663</v>
      </c>
      <c r="HO177" s="518">
        <f t="shared" si="118"/>
        <v>0.04423950815</v>
      </c>
      <c r="HP177" s="518">
        <f t="shared" si="118"/>
        <v>0.03634967362</v>
      </c>
      <c r="HQ177" s="518">
        <f t="shared" si="118"/>
        <v>0.03927380511</v>
      </c>
      <c r="HR177" s="518">
        <f t="shared" si="118"/>
        <v>0.04087938206</v>
      </c>
      <c r="HS177" s="412"/>
      <c r="HT177" s="412"/>
      <c r="HU177" s="412"/>
      <c r="HV177" s="412"/>
      <c r="HW177" s="412"/>
      <c r="HX177" s="412"/>
      <c r="HY177" s="412"/>
      <c r="HZ177" s="412"/>
      <c r="IA177" s="412"/>
      <c r="IB177" s="412"/>
      <c r="IC177" s="412"/>
    </row>
    <row r="178">
      <c r="A178" s="453" t="s">
        <v>87</v>
      </c>
      <c r="B178" s="515">
        <v>0.0</v>
      </c>
      <c r="C178" s="515">
        <v>0.0</v>
      </c>
      <c r="D178" s="516">
        <v>0.0</v>
      </c>
      <c r="E178" s="518">
        <f t="shared" ref="E178:HR178" si="119">(E38/D38)-1</f>
        <v>0</v>
      </c>
      <c r="F178" s="517">
        <f t="shared" si="119"/>
        <v>1</v>
      </c>
      <c r="G178" s="517">
        <f t="shared" si="119"/>
        <v>0.5</v>
      </c>
      <c r="H178" s="517">
        <f t="shared" si="119"/>
        <v>0.3333333333</v>
      </c>
      <c r="I178" s="518">
        <f t="shared" si="119"/>
        <v>0</v>
      </c>
      <c r="J178" s="517">
        <f t="shared" si="119"/>
        <v>0.75</v>
      </c>
      <c r="K178" s="517">
        <f t="shared" si="119"/>
        <v>0.1428571429</v>
      </c>
      <c r="L178" s="517">
        <f t="shared" si="119"/>
        <v>0.625</v>
      </c>
      <c r="M178" s="517">
        <f t="shared" si="119"/>
        <v>0.1538461538</v>
      </c>
      <c r="N178" s="517">
        <f t="shared" si="119"/>
        <v>0.8</v>
      </c>
      <c r="O178" s="517">
        <f t="shared" si="119"/>
        <v>0.4074074074</v>
      </c>
      <c r="P178" s="517">
        <f t="shared" si="119"/>
        <v>0.05263157895</v>
      </c>
      <c r="Q178" s="517">
        <f t="shared" si="119"/>
        <v>0.325</v>
      </c>
      <c r="R178" s="517">
        <f t="shared" si="119"/>
        <v>0.09433962264</v>
      </c>
      <c r="S178" s="519">
        <f t="shared" si="119"/>
        <v>0.1379310345</v>
      </c>
      <c r="T178" s="519">
        <f t="shared" si="119"/>
        <v>0.196969697</v>
      </c>
      <c r="U178" s="519">
        <f t="shared" si="119"/>
        <v>0.2784810127</v>
      </c>
      <c r="V178" s="519">
        <f t="shared" si="119"/>
        <v>0.3267326733</v>
      </c>
      <c r="W178" s="519">
        <f t="shared" si="119"/>
        <v>0.1194029851</v>
      </c>
      <c r="X178" s="519">
        <f t="shared" si="119"/>
        <v>0.1</v>
      </c>
      <c r="Y178" s="519">
        <f t="shared" si="119"/>
        <v>0.1696969697</v>
      </c>
      <c r="Z178" s="519">
        <f t="shared" si="119"/>
        <v>0.1088082902</v>
      </c>
      <c r="AA178" s="519">
        <f t="shared" si="119"/>
        <v>0.09345794393</v>
      </c>
      <c r="AB178" s="519">
        <f t="shared" si="119"/>
        <v>0.1025641026</v>
      </c>
      <c r="AC178" s="519">
        <f t="shared" si="119"/>
        <v>0.06201550388</v>
      </c>
      <c r="AD178" s="519">
        <f t="shared" si="119"/>
        <v>0.1897810219</v>
      </c>
      <c r="AE178" s="519">
        <f t="shared" si="119"/>
        <v>0.03680981595</v>
      </c>
      <c r="AF178" s="519">
        <f t="shared" si="119"/>
        <v>0.1834319527</v>
      </c>
      <c r="AG178" s="519">
        <f t="shared" si="119"/>
        <v>0.0175</v>
      </c>
      <c r="AH178" s="519">
        <f t="shared" si="119"/>
        <v>0.1498771499</v>
      </c>
      <c r="AI178" s="519">
        <f t="shared" si="119"/>
        <v>0.04273504274</v>
      </c>
      <c r="AJ178" s="519">
        <f t="shared" si="119"/>
        <v>0.07991803279</v>
      </c>
      <c r="AK178" s="519">
        <f t="shared" si="119"/>
        <v>0.02277039848</v>
      </c>
      <c r="AL178" s="519">
        <f t="shared" si="119"/>
        <v>0.05380333952</v>
      </c>
      <c r="AM178" s="519">
        <f t="shared" si="119"/>
        <v>0.1214788732</v>
      </c>
      <c r="AN178" s="519">
        <f t="shared" si="119"/>
        <v>0.03610675039</v>
      </c>
      <c r="AO178" s="519">
        <f t="shared" si="119"/>
        <v>0.05606060606</v>
      </c>
      <c r="AP178" s="519">
        <f t="shared" si="119"/>
        <v>0.01721664275</v>
      </c>
      <c r="AQ178" s="519">
        <f t="shared" si="119"/>
        <v>0.0197461213</v>
      </c>
      <c r="AR178" s="519">
        <f t="shared" si="119"/>
        <v>0.05670816044</v>
      </c>
      <c r="AS178" s="519">
        <f t="shared" si="119"/>
        <v>0.0719895288</v>
      </c>
      <c r="AT178" s="519">
        <f t="shared" si="119"/>
        <v>0.09035409035</v>
      </c>
      <c r="AU178" s="519">
        <f t="shared" si="119"/>
        <v>0.06270996641</v>
      </c>
      <c r="AV178" s="519">
        <f t="shared" si="119"/>
        <v>0.1001053741</v>
      </c>
      <c r="AW178" s="519">
        <f t="shared" si="119"/>
        <v>0.0316091954</v>
      </c>
      <c r="AX178" s="519">
        <f t="shared" si="119"/>
        <v>0.03806870938</v>
      </c>
      <c r="AY178" s="519">
        <f t="shared" si="119"/>
        <v>0.02325581395</v>
      </c>
      <c r="AZ178" s="519">
        <f t="shared" si="119"/>
        <v>0.05944055944</v>
      </c>
      <c r="BA178" s="519">
        <f t="shared" si="119"/>
        <v>0.01897689769</v>
      </c>
      <c r="BB178" s="519">
        <f t="shared" si="119"/>
        <v>0.03481781377</v>
      </c>
      <c r="BC178" s="519">
        <f t="shared" si="119"/>
        <v>0.04929577465</v>
      </c>
      <c r="BD178" s="519">
        <f t="shared" si="119"/>
        <v>0.05294556301</v>
      </c>
      <c r="BE178" s="519">
        <f t="shared" si="119"/>
        <v>0.03470254958</v>
      </c>
      <c r="BF178" s="519">
        <f t="shared" si="119"/>
        <v>0.04038329911</v>
      </c>
      <c r="BG178" s="519">
        <f t="shared" si="119"/>
        <v>0.02828947368</v>
      </c>
      <c r="BH178" s="519">
        <f t="shared" si="119"/>
        <v>0.01087651951</v>
      </c>
      <c r="BI178" s="519">
        <f t="shared" si="119"/>
        <v>0.0253164557</v>
      </c>
      <c r="BJ178" s="519">
        <f t="shared" si="119"/>
        <v>0.01543209877</v>
      </c>
      <c r="BK178" s="519">
        <f t="shared" si="119"/>
        <v>0.04741641337</v>
      </c>
      <c r="BL178" s="519">
        <f t="shared" si="119"/>
        <v>0.02669762043</v>
      </c>
      <c r="BM178" s="519">
        <f t="shared" si="119"/>
        <v>0.0113058225</v>
      </c>
      <c r="BN178" s="519">
        <f t="shared" si="119"/>
        <v>0.02012297373</v>
      </c>
      <c r="BO178" s="519">
        <f t="shared" si="119"/>
        <v>0.02465753425</v>
      </c>
      <c r="BP178" s="519">
        <f t="shared" si="119"/>
        <v>0.01764705882</v>
      </c>
      <c r="BQ178" s="519">
        <f t="shared" si="119"/>
        <v>0.05202312139</v>
      </c>
      <c r="BR178" s="519">
        <f t="shared" si="119"/>
        <v>0.01098901099</v>
      </c>
      <c r="BS178" s="519">
        <f t="shared" si="119"/>
        <v>0.01581027668</v>
      </c>
      <c r="BT178" s="519">
        <f t="shared" si="119"/>
        <v>0.02140077821</v>
      </c>
      <c r="BU178" s="519">
        <f t="shared" si="119"/>
        <v>0.0119047619</v>
      </c>
      <c r="BV178" s="519">
        <f t="shared" si="119"/>
        <v>0.007529411765</v>
      </c>
      <c r="BW178" s="519">
        <f t="shared" si="119"/>
        <v>0.008874357777</v>
      </c>
      <c r="BX178" s="519">
        <f t="shared" si="119"/>
        <v>0.002777777778</v>
      </c>
      <c r="BY178" s="519">
        <f t="shared" si="119"/>
        <v>0.02770083102</v>
      </c>
      <c r="BZ178" s="519">
        <f t="shared" si="119"/>
        <v>0.01392632525</v>
      </c>
      <c r="CA178" s="519">
        <f t="shared" si="119"/>
        <v>0.00841825432</v>
      </c>
      <c r="CB178" s="519">
        <f t="shared" si="119"/>
        <v>0.00834797891</v>
      </c>
      <c r="CC178" s="519">
        <f t="shared" si="119"/>
        <v>0.03093681917</v>
      </c>
      <c r="CD178" s="519">
        <f t="shared" si="119"/>
        <v>0.01394759087</v>
      </c>
      <c r="CE178" s="519">
        <f t="shared" si="119"/>
        <v>0.007919966653</v>
      </c>
      <c r="CF178" s="519">
        <f t="shared" si="119"/>
        <v>0.0153019024</v>
      </c>
      <c r="CG178" s="519">
        <f t="shared" si="119"/>
        <v>0.006517311609</v>
      </c>
      <c r="CH178" s="519">
        <f t="shared" si="119"/>
        <v>0.01659247268</v>
      </c>
      <c r="CI178" s="519">
        <f t="shared" si="119"/>
        <v>0.007165605096</v>
      </c>
      <c r="CJ178" s="519">
        <f t="shared" si="119"/>
        <v>0.01027667984</v>
      </c>
      <c r="CK178" s="519">
        <f t="shared" si="119"/>
        <v>0.009780907668</v>
      </c>
      <c r="CL178" s="519">
        <f t="shared" si="119"/>
        <v>0.005036807439</v>
      </c>
      <c r="CM178" s="519">
        <f t="shared" si="119"/>
        <v>0.01387818042</v>
      </c>
      <c r="CN178" s="519">
        <f t="shared" si="119"/>
        <v>0.003422053232</v>
      </c>
      <c r="CO178" s="519">
        <f t="shared" si="119"/>
        <v>0.003789314134</v>
      </c>
      <c r="CP178" s="519">
        <f t="shared" si="119"/>
        <v>0.004152510381</v>
      </c>
      <c r="CQ178" s="519">
        <f t="shared" si="119"/>
        <v>0.007518796992</v>
      </c>
      <c r="CR178" s="519">
        <f t="shared" si="119"/>
        <v>0.007462686567</v>
      </c>
      <c r="CS178" s="519">
        <f t="shared" si="119"/>
        <v>0.002962962963</v>
      </c>
      <c r="CT178" s="519">
        <f t="shared" si="119"/>
        <v>0.005908419498</v>
      </c>
      <c r="CU178" s="519">
        <f t="shared" si="119"/>
        <v>0.004405286344</v>
      </c>
      <c r="CV178" s="519">
        <f t="shared" si="119"/>
        <v>0.001096491228</v>
      </c>
      <c r="CW178" s="519">
        <f t="shared" si="119"/>
        <v>0.003650967506</v>
      </c>
      <c r="CX178" s="519">
        <f t="shared" si="119"/>
        <v>0.0003637686431</v>
      </c>
      <c r="CY178" s="519">
        <f t="shared" si="119"/>
        <v>0.006181818182</v>
      </c>
      <c r="CZ178" s="519">
        <f t="shared" si="119"/>
        <v>0</v>
      </c>
      <c r="DA178" s="519">
        <f t="shared" si="119"/>
        <v>0</v>
      </c>
      <c r="DB178" s="519">
        <f t="shared" si="119"/>
        <v>0.003975424648</v>
      </c>
      <c r="DC178" s="519">
        <f t="shared" si="119"/>
        <v>0.01295896328</v>
      </c>
      <c r="DD178" s="519">
        <f t="shared" si="119"/>
        <v>0.003909026297</v>
      </c>
      <c r="DE178" s="519">
        <f t="shared" si="119"/>
        <v>0.004601769912</v>
      </c>
      <c r="DF178" s="519">
        <f t="shared" si="119"/>
        <v>0.004580690627</v>
      </c>
      <c r="DG178" s="519">
        <f t="shared" si="119"/>
        <v>0.0007015082427</v>
      </c>
      <c r="DH178" s="519">
        <f t="shared" si="119"/>
        <v>0.001402032948</v>
      </c>
      <c r="DI178" s="519">
        <f t="shared" si="119"/>
        <v>0.003500175009</v>
      </c>
      <c r="DJ178" s="519">
        <f t="shared" si="119"/>
        <v>0.003836763167</v>
      </c>
      <c r="DK178" s="519">
        <f t="shared" si="119"/>
        <v>0.002084781098</v>
      </c>
      <c r="DL178" s="519">
        <f t="shared" si="119"/>
        <v>0.006241331484</v>
      </c>
      <c r="DM178" s="519">
        <f t="shared" si="119"/>
        <v>0.002067539628</v>
      </c>
      <c r="DN178" s="519">
        <f t="shared" si="119"/>
        <v>0.0006877579092</v>
      </c>
      <c r="DO178" s="519">
        <f t="shared" si="119"/>
        <v>0.001030927835</v>
      </c>
      <c r="DP178" s="519">
        <f t="shared" si="119"/>
        <v>0.002059732235</v>
      </c>
      <c r="DQ178" s="519">
        <f t="shared" si="119"/>
        <v>0.001712915382</v>
      </c>
      <c r="DR178" s="519">
        <f t="shared" si="119"/>
        <v>0.002051983584</v>
      </c>
      <c r="DS178" s="519">
        <f t="shared" si="119"/>
        <v>0.001023890785</v>
      </c>
      <c r="DT178" s="519">
        <f t="shared" si="119"/>
        <v>0.001022843505</v>
      </c>
      <c r="DU178" s="519">
        <f t="shared" si="119"/>
        <v>0</v>
      </c>
      <c r="DV178" s="519">
        <f t="shared" si="119"/>
        <v>0.001702997275</v>
      </c>
      <c r="DW178" s="519">
        <f t="shared" si="119"/>
        <v>0.003060183611</v>
      </c>
      <c r="DX178" s="519">
        <f t="shared" si="119"/>
        <v>0.0006779661017</v>
      </c>
      <c r="DY178" s="519">
        <f t="shared" si="119"/>
        <v>0.001693766938</v>
      </c>
      <c r="DZ178" s="519">
        <f t="shared" si="119"/>
        <v>0.00439634765</v>
      </c>
      <c r="EA178" s="519">
        <f t="shared" si="119"/>
        <v>0.0006734006734</v>
      </c>
      <c r="EB178" s="519">
        <f t="shared" si="119"/>
        <v>0.0006729475101</v>
      </c>
      <c r="EC178" s="519">
        <f t="shared" si="119"/>
        <v>0.0003362474781</v>
      </c>
      <c r="ED178" s="519">
        <f t="shared" si="119"/>
        <v>0.00268907563</v>
      </c>
      <c r="EE178" s="519">
        <f t="shared" si="119"/>
        <v>0.002681863895</v>
      </c>
      <c r="EF178" s="519">
        <f t="shared" si="119"/>
        <v>0.008692744901</v>
      </c>
      <c r="EG178" s="519">
        <f t="shared" si="119"/>
        <v>0.002651640703</v>
      </c>
      <c r="EH178" s="519">
        <f t="shared" si="119"/>
        <v>0.005619834711</v>
      </c>
      <c r="EI178" s="519">
        <f t="shared" si="119"/>
        <v>0.002958579882</v>
      </c>
      <c r="EJ178" s="519">
        <f t="shared" si="119"/>
        <v>0.007210750574</v>
      </c>
      <c r="EK178" s="519">
        <f t="shared" si="119"/>
        <v>0.000976244712</v>
      </c>
      <c r="EL178" s="519">
        <f t="shared" si="119"/>
        <v>0.005851755527</v>
      </c>
      <c r="EM178" s="519">
        <f t="shared" si="119"/>
        <v>0.002262443439</v>
      </c>
      <c r="EN178" s="519">
        <f t="shared" si="119"/>
        <v>0.009351821993</v>
      </c>
      <c r="EO178" s="519">
        <f t="shared" si="119"/>
        <v>0.006709265176</v>
      </c>
      <c r="EP178" s="519">
        <f t="shared" si="119"/>
        <v>0.003173595684</v>
      </c>
      <c r="EQ178" s="519">
        <f t="shared" si="119"/>
        <v>0.002847200253</v>
      </c>
      <c r="ER178" s="519">
        <f t="shared" si="119"/>
        <v>0.009779179811</v>
      </c>
      <c r="ES178" s="519">
        <f t="shared" si="119"/>
        <v>0.005310840362</v>
      </c>
      <c r="ET178" s="519">
        <f t="shared" si="119"/>
        <v>0.001553760099</v>
      </c>
      <c r="EU178" s="519">
        <f t="shared" si="119"/>
        <v>0.01085944772</v>
      </c>
      <c r="EV178" s="519">
        <f t="shared" si="119"/>
        <v>0.004604051565</v>
      </c>
      <c r="EW178" s="519">
        <f t="shared" si="119"/>
        <v>0.004888481515</v>
      </c>
      <c r="EX178" s="519">
        <f t="shared" si="119"/>
        <v>0.005168744299</v>
      </c>
      <c r="EY178" s="519">
        <f t="shared" si="119"/>
        <v>0.01421657592</v>
      </c>
      <c r="EZ178" s="519">
        <f t="shared" si="119"/>
        <v>0.006561288398</v>
      </c>
      <c r="FA178" s="519">
        <f t="shared" si="119"/>
        <v>0.01155555556</v>
      </c>
      <c r="FB178" s="519">
        <f t="shared" si="119"/>
        <v>0.006444053896</v>
      </c>
      <c r="FC178" s="519">
        <f t="shared" si="119"/>
        <v>0.0101862631</v>
      </c>
      <c r="FD178" s="519">
        <f t="shared" si="119"/>
        <v>0.00345721694</v>
      </c>
      <c r="FE178" s="519">
        <f t="shared" si="119"/>
        <v>0.005167958656</v>
      </c>
      <c r="FF178" s="519">
        <f t="shared" si="119"/>
        <v>0.007712082262</v>
      </c>
      <c r="FG178" s="519">
        <f t="shared" si="119"/>
        <v>0.008786848073</v>
      </c>
      <c r="FH178" s="519">
        <f t="shared" si="119"/>
        <v>0.006462489463</v>
      </c>
      <c r="FI178" s="519">
        <f t="shared" si="119"/>
        <v>0.005862646566</v>
      </c>
      <c r="FJ178" s="519">
        <f t="shared" si="119"/>
        <v>0.01582014988</v>
      </c>
      <c r="FK178" s="519">
        <f t="shared" si="119"/>
        <v>0.003005464481</v>
      </c>
      <c r="FL178" s="519">
        <f t="shared" si="119"/>
        <v>0.004630890765</v>
      </c>
      <c r="FM178" s="519">
        <f t="shared" si="119"/>
        <v>0.008947939262</v>
      </c>
      <c r="FN178" s="519">
        <f t="shared" si="119"/>
        <v>0.008331093792</v>
      </c>
      <c r="FO178" s="519">
        <f t="shared" si="119"/>
        <v>0.005597014925</v>
      </c>
      <c r="FP178" s="519">
        <f t="shared" si="119"/>
        <v>0.007951232441</v>
      </c>
      <c r="FQ178" s="519">
        <f t="shared" si="119"/>
        <v>0.008151459374</v>
      </c>
      <c r="FR178" s="519">
        <f t="shared" si="119"/>
        <v>0.006259780908</v>
      </c>
      <c r="FS178" s="519">
        <f t="shared" si="119"/>
        <v>0.005184033178</v>
      </c>
      <c r="FT178" s="519">
        <f t="shared" si="119"/>
        <v>0.01134605467</v>
      </c>
      <c r="FU178" s="519">
        <f t="shared" si="119"/>
        <v>0.003824579296</v>
      </c>
      <c r="FV178" s="519">
        <f t="shared" si="119"/>
        <v>0.007112014224</v>
      </c>
      <c r="FW178" s="519">
        <f t="shared" si="119"/>
        <v>0.007566204288</v>
      </c>
      <c r="FX178" s="519">
        <f t="shared" si="119"/>
        <v>0.01101376721</v>
      </c>
      <c r="FY178" s="519">
        <f t="shared" si="119"/>
        <v>0.002475860361</v>
      </c>
      <c r="FZ178" s="519">
        <f t="shared" si="119"/>
        <v>0.002469745616</v>
      </c>
      <c r="GA178" s="519">
        <f t="shared" si="119"/>
        <v>0.008622813501</v>
      </c>
      <c r="GB178" s="519">
        <f t="shared" si="119"/>
        <v>0.003175378603</v>
      </c>
      <c r="GC178" s="519">
        <f t="shared" si="119"/>
        <v>0.005843681519</v>
      </c>
      <c r="GD178" s="519">
        <f t="shared" si="119"/>
        <v>0.006535947712</v>
      </c>
      <c r="GE178" s="519">
        <f t="shared" si="119"/>
        <v>0.005531505532</v>
      </c>
      <c r="GF178" s="519">
        <f t="shared" si="119"/>
        <v>0.001913417843</v>
      </c>
      <c r="GG178" s="519">
        <f t="shared" si="119"/>
        <v>0.00143232275</v>
      </c>
      <c r="GH178" s="519">
        <f t="shared" si="119"/>
        <v>0.01168057211</v>
      </c>
      <c r="GI178" s="519">
        <f t="shared" si="119"/>
        <v>0.008011310085</v>
      </c>
      <c r="GJ178" s="519">
        <f t="shared" si="119"/>
        <v>0.004675081814</v>
      </c>
      <c r="GK178" s="519">
        <f t="shared" si="119"/>
        <v>0.01093531875</v>
      </c>
      <c r="GL178" s="519">
        <f t="shared" si="119"/>
        <v>0.00253164557</v>
      </c>
      <c r="GM178" s="519">
        <f t="shared" si="119"/>
        <v>0.003673094582</v>
      </c>
      <c r="GN178" s="519">
        <f t="shared" si="119"/>
        <v>0.002058554437</v>
      </c>
      <c r="GO178" s="519">
        <f t="shared" si="119"/>
        <v>0.01369550331</v>
      </c>
      <c r="GP178" s="519">
        <f t="shared" si="119"/>
        <v>0.01058320198</v>
      </c>
      <c r="GQ178" s="519">
        <f t="shared" si="119"/>
        <v>0.005570409982</v>
      </c>
      <c r="GR178" s="519">
        <f t="shared" si="119"/>
        <v>0.008198537558</v>
      </c>
      <c r="GS178" s="519">
        <f t="shared" si="119"/>
        <v>0.01824175824</v>
      </c>
      <c r="GT178" s="519">
        <f t="shared" si="119"/>
        <v>0.009712928988</v>
      </c>
      <c r="GU178" s="519">
        <f t="shared" si="119"/>
        <v>0.001923899102</v>
      </c>
      <c r="GV178" s="519">
        <f t="shared" si="119"/>
        <v>0.01002773629</v>
      </c>
      <c r="GW178" s="519">
        <f t="shared" si="119"/>
        <v>0.009716941276</v>
      </c>
      <c r="GX178" s="519">
        <f t="shared" si="119"/>
        <v>0.01213389121</v>
      </c>
      <c r="GY178" s="519">
        <f t="shared" si="119"/>
        <v>0.01074824308</v>
      </c>
      <c r="GZ178" s="519">
        <f t="shared" si="119"/>
        <v>0.01288343558</v>
      </c>
      <c r="HA178" s="519">
        <f t="shared" si="119"/>
        <v>0.009892994145</v>
      </c>
      <c r="HB178" s="519">
        <f t="shared" si="119"/>
        <v>0.005597760896</v>
      </c>
      <c r="HC178" s="519">
        <f t="shared" si="119"/>
        <v>0.01272365805</v>
      </c>
      <c r="HD178" s="519">
        <f t="shared" si="119"/>
        <v>0.01354534747</v>
      </c>
      <c r="HE178" s="519">
        <f t="shared" si="119"/>
        <v>0.01859384079</v>
      </c>
      <c r="HF178" s="519">
        <f t="shared" si="119"/>
        <v>0.01920517209</v>
      </c>
      <c r="HG178" s="519">
        <f t="shared" si="119"/>
        <v>0.01175373134</v>
      </c>
      <c r="HH178" s="519">
        <f t="shared" si="119"/>
        <v>0.01143278628</v>
      </c>
      <c r="HI178" s="519">
        <f t="shared" si="119"/>
        <v>0.01586144029</v>
      </c>
      <c r="HJ178" s="519">
        <f t="shared" si="119"/>
        <v>0.02512562814</v>
      </c>
      <c r="HK178" s="519">
        <f t="shared" si="119"/>
        <v>0.03221288515</v>
      </c>
      <c r="HL178" s="519">
        <f t="shared" si="119"/>
        <v>0.04375848033</v>
      </c>
      <c r="HM178" s="519">
        <f t="shared" si="119"/>
        <v>0.0406239844</v>
      </c>
      <c r="HN178" s="519">
        <f t="shared" si="119"/>
        <v>0.03778888195</v>
      </c>
      <c r="HO178" s="519">
        <f t="shared" si="119"/>
        <v>0.02798675895</v>
      </c>
      <c r="HP178" s="519">
        <f t="shared" si="119"/>
        <v>0.02912763466</v>
      </c>
      <c r="HQ178" s="519">
        <f t="shared" si="119"/>
        <v>0.04864172948</v>
      </c>
      <c r="HR178" s="519">
        <f t="shared" si="119"/>
        <v>0.04272345043</v>
      </c>
      <c r="HS178" s="412"/>
      <c r="HT178" s="412"/>
      <c r="HU178" s="412"/>
      <c r="HV178" s="412"/>
      <c r="HW178" s="412"/>
      <c r="HX178" s="412"/>
      <c r="HY178" s="412"/>
      <c r="HZ178" s="412"/>
      <c r="IA178" s="412"/>
      <c r="IB178" s="412"/>
      <c r="IC178" s="412"/>
    </row>
    <row r="179">
      <c r="A179" s="453" t="s">
        <v>88</v>
      </c>
      <c r="B179" s="515">
        <v>0.0</v>
      </c>
      <c r="C179" s="515">
        <v>0.0</v>
      </c>
      <c r="D179" s="515">
        <v>0.0</v>
      </c>
      <c r="E179" s="515">
        <v>0.0</v>
      </c>
      <c r="F179" s="515">
        <v>0.0</v>
      </c>
      <c r="G179" s="515">
        <v>0.0</v>
      </c>
      <c r="H179" s="515">
        <v>0.0</v>
      </c>
      <c r="I179" s="516">
        <v>0.0</v>
      </c>
      <c r="J179" s="517">
        <f t="shared" ref="J179:HR179" si="120">(J39/I39)-1</f>
        <v>2</v>
      </c>
      <c r="K179" s="517">
        <f t="shared" si="120"/>
        <v>1</v>
      </c>
      <c r="L179" s="517">
        <f t="shared" si="120"/>
        <v>0.1666666667</v>
      </c>
      <c r="M179" s="517">
        <f t="shared" si="120"/>
        <v>0.1428571429</v>
      </c>
      <c r="N179" s="517">
        <f t="shared" si="120"/>
        <v>0.375</v>
      </c>
      <c r="O179" s="518">
        <f t="shared" si="120"/>
        <v>0</v>
      </c>
      <c r="P179" s="518">
        <f t="shared" si="120"/>
        <v>0.2727272727</v>
      </c>
      <c r="Q179" s="518">
        <f t="shared" si="120"/>
        <v>0.2142857143</v>
      </c>
      <c r="R179" s="518">
        <f t="shared" si="120"/>
        <v>0.1176470588</v>
      </c>
      <c r="S179" s="518">
        <f t="shared" si="120"/>
        <v>0.3157894737</v>
      </c>
      <c r="T179" s="518">
        <f t="shared" si="120"/>
        <v>0.16</v>
      </c>
      <c r="U179" s="518">
        <f t="shared" si="120"/>
        <v>0.03448275862</v>
      </c>
      <c r="V179" s="518">
        <f t="shared" si="120"/>
        <v>0.2333333333</v>
      </c>
      <c r="W179" s="518">
        <f t="shared" si="120"/>
        <v>0.1621621622</v>
      </c>
      <c r="X179" s="518">
        <f t="shared" si="120"/>
        <v>0.2325581395</v>
      </c>
      <c r="Y179" s="518">
        <f t="shared" si="120"/>
        <v>0.1509433962</v>
      </c>
      <c r="Z179" s="518">
        <f t="shared" si="120"/>
        <v>0.1639344262</v>
      </c>
      <c r="AA179" s="518">
        <f t="shared" si="120"/>
        <v>0.07042253521</v>
      </c>
      <c r="AB179" s="518">
        <f t="shared" si="120"/>
        <v>0.05263157895</v>
      </c>
      <c r="AC179" s="518">
        <f t="shared" si="120"/>
        <v>0.1875</v>
      </c>
      <c r="AD179" s="518">
        <f t="shared" si="120"/>
        <v>0.09473684211</v>
      </c>
      <c r="AE179" s="518">
        <f t="shared" si="120"/>
        <v>0.06730769231</v>
      </c>
      <c r="AF179" s="518">
        <f t="shared" si="120"/>
        <v>0.1261261261</v>
      </c>
      <c r="AG179" s="518">
        <f t="shared" si="120"/>
        <v>0.088</v>
      </c>
      <c r="AH179" s="518">
        <f t="shared" si="120"/>
        <v>0.09558823529</v>
      </c>
      <c r="AI179" s="518">
        <f t="shared" si="120"/>
        <v>0.04697986577</v>
      </c>
      <c r="AJ179" s="518">
        <f t="shared" si="120"/>
        <v>0.07692307692</v>
      </c>
      <c r="AK179" s="518">
        <f t="shared" si="120"/>
        <v>0.07142857143</v>
      </c>
      <c r="AL179" s="518">
        <f t="shared" si="120"/>
        <v>0.07777777778</v>
      </c>
      <c r="AM179" s="518">
        <f t="shared" si="120"/>
        <v>0.07731958763</v>
      </c>
      <c r="AN179" s="518">
        <f t="shared" si="120"/>
        <v>0.05263157895</v>
      </c>
      <c r="AO179" s="518">
        <f t="shared" si="120"/>
        <v>0.004545454545</v>
      </c>
      <c r="AP179" s="518">
        <f t="shared" si="120"/>
        <v>0.01809954751</v>
      </c>
      <c r="AQ179" s="518">
        <f t="shared" si="120"/>
        <v>0.04</v>
      </c>
      <c r="AR179" s="518">
        <f t="shared" si="120"/>
        <v>0.03846153846</v>
      </c>
      <c r="AS179" s="518">
        <f t="shared" si="120"/>
        <v>0.01234567901</v>
      </c>
      <c r="AT179" s="518">
        <f t="shared" si="120"/>
        <v>0.02032520325</v>
      </c>
      <c r="AU179" s="518">
        <f t="shared" si="120"/>
        <v>0.03187250996</v>
      </c>
      <c r="AV179" s="518">
        <f t="shared" si="120"/>
        <v>0.01544401544</v>
      </c>
      <c r="AW179" s="518">
        <f t="shared" si="120"/>
        <v>0.01140684411</v>
      </c>
      <c r="AX179" s="518">
        <f t="shared" si="120"/>
        <v>0.01503759398</v>
      </c>
      <c r="AY179" s="521">
        <f t="shared" si="120"/>
        <v>0.02222222222</v>
      </c>
      <c r="AZ179" s="518">
        <f t="shared" si="120"/>
        <v>0.01086956522</v>
      </c>
      <c r="BA179" s="518">
        <f t="shared" si="120"/>
        <v>0.03225806452</v>
      </c>
      <c r="BB179" s="518">
        <f t="shared" si="120"/>
        <v>0.07986111111</v>
      </c>
      <c r="BC179" s="518">
        <f t="shared" si="120"/>
        <v>0.006430868167</v>
      </c>
      <c r="BD179" s="518">
        <f t="shared" si="120"/>
        <v>0.009584664537</v>
      </c>
      <c r="BE179" s="518">
        <f t="shared" si="120"/>
        <v>0.02848101266</v>
      </c>
      <c r="BF179" s="518">
        <f t="shared" si="120"/>
        <v>0.009230769231</v>
      </c>
      <c r="BG179" s="518">
        <f t="shared" si="120"/>
        <v>0.003048780488</v>
      </c>
      <c r="BH179" s="518">
        <f t="shared" si="120"/>
        <v>0.02431610942</v>
      </c>
      <c r="BI179" s="518">
        <f t="shared" si="120"/>
        <v>0.0118694362</v>
      </c>
      <c r="BJ179" s="518">
        <f t="shared" si="120"/>
        <v>0.02639296188</v>
      </c>
      <c r="BK179" s="518">
        <f t="shared" si="120"/>
        <v>0.03714285714</v>
      </c>
      <c r="BL179" s="518">
        <f t="shared" si="120"/>
        <v>0.00826446281</v>
      </c>
      <c r="BM179" s="518">
        <f t="shared" si="120"/>
        <v>0</v>
      </c>
      <c r="BN179" s="518">
        <f t="shared" si="120"/>
        <v>0.005464480874</v>
      </c>
      <c r="BO179" s="518">
        <f t="shared" si="120"/>
        <v>0.005434782609</v>
      </c>
      <c r="BP179" s="518">
        <f t="shared" si="120"/>
        <v>0</v>
      </c>
      <c r="BQ179" s="518">
        <f t="shared" si="120"/>
        <v>0.002702702703</v>
      </c>
      <c r="BR179" s="518">
        <f t="shared" si="120"/>
        <v>0</v>
      </c>
      <c r="BS179" s="518">
        <f t="shared" si="120"/>
        <v>0</v>
      </c>
      <c r="BT179" s="518">
        <f t="shared" si="120"/>
        <v>0</v>
      </c>
      <c r="BU179" s="518">
        <f t="shared" si="120"/>
        <v>0.00539083558</v>
      </c>
      <c r="BV179" s="518">
        <f t="shared" si="120"/>
        <v>0</v>
      </c>
      <c r="BW179" s="518">
        <f t="shared" si="120"/>
        <v>0.002680965147</v>
      </c>
      <c r="BX179" s="518">
        <f t="shared" si="120"/>
        <v>0</v>
      </c>
      <c r="BY179" s="518">
        <f t="shared" si="120"/>
        <v>0</v>
      </c>
      <c r="BZ179" s="518">
        <f t="shared" si="120"/>
        <v>0</v>
      </c>
      <c r="CA179" s="518">
        <f t="shared" si="120"/>
        <v>0</v>
      </c>
      <c r="CB179" s="518">
        <f t="shared" si="120"/>
        <v>0.002673796791</v>
      </c>
      <c r="CC179" s="518">
        <f t="shared" si="120"/>
        <v>0.002666666667</v>
      </c>
      <c r="CD179" s="518">
        <f t="shared" si="120"/>
        <v>0.002659574468</v>
      </c>
      <c r="CE179" s="518">
        <f t="shared" si="120"/>
        <v>0.005305039788</v>
      </c>
      <c r="CF179" s="518">
        <f t="shared" si="120"/>
        <v>0</v>
      </c>
      <c r="CG179" s="518">
        <f t="shared" si="120"/>
        <v>0</v>
      </c>
      <c r="CH179" s="518">
        <f t="shared" si="120"/>
        <v>0</v>
      </c>
      <c r="CI179" s="518">
        <f t="shared" si="120"/>
        <v>0.005277044855</v>
      </c>
      <c r="CJ179" s="518">
        <f t="shared" si="120"/>
        <v>0.005249343832</v>
      </c>
      <c r="CK179" s="518">
        <f t="shared" si="120"/>
        <v>0</v>
      </c>
      <c r="CL179" s="518">
        <f t="shared" si="120"/>
        <v>0.01305483029</v>
      </c>
      <c r="CM179" s="518">
        <f t="shared" si="120"/>
        <v>0</v>
      </c>
      <c r="CN179" s="518">
        <f t="shared" si="120"/>
        <v>0</v>
      </c>
      <c r="CO179" s="518">
        <f t="shared" si="120"/>
        <v>0.002577319588</v>
      </c>
      <c r="CP179" s="518">
        <f t="shared" si="120"/>
        <v>0</v>
      </c>
      <c r="CQ179" s="518">
        <f t="shared" si="120"/>
        <v>0</v>
      </c>
      <c r="CR179" s="518">
        <f t="shared" si="120"/>
        <v>0.002570694087</v>
      </c>
      <c r="CS179" s="518">
        <f t="shared" si="120"/>
        <v>0.005128205128</v>
      </c>
      <c r="CT179" s="518">
        <f t="shared" si="120"/>
        <v>0.01275510204</v>
      </c>
      <c r="CU179" s="518">
        <f t="shared" si="120"/>
        <v>0.02770780856</v>
      </c>
      <c r="CV179" s="518">
        <f t="shared" si="120"/>
        <v>0.01225490196</v>
      </c>
      <c r="CW179" s="518">
        <f t="shared" si="120"/>
        <v>0.004842615012</v>
      </c>
      <c r="CX179" s="518">
        <f t="shared" si="120"/>
        <v>0.01927710843</v>
      </c>
      <c r="CY179" s="518">
        <f t="shared" si="120"/>
        <v>0.0378250591</v>
      </c>
      <c r="CZ179" s="518">
        <f t="shared" si="120"/>
        <v>0.04555808656</v>
      </c>
      <c r="DA179" s="518">
        <f t="shared" si="120"/>
        <v>0.03050108932</v>
      </c>
      <c r="DB179" s="518">
        <f t="shared" si="120"/>
        <v>0.02748414376</v>
      </c>
      <c r="DC179" s="518">
        <f t="shared" si="120"/>
        <v>0.03909465021</v>
      </c>
      <c r="DD179" s="518">
        <f t="shared" si="120"/>
        <v>0.02376237624</v>
      </c>
      <c r="DE179" s="518">
        <f t="shared" si="120"/>
        <v>0.0251450677</v>
      </c>
      <c r="DF179" s="518">
        <f t="shared" si="120"/>
        <v>0.01320754717</v>
      </c>
      <c r="DG179" s="518">
        <f t="shared" si="120"/>
        <v>0.02420856611</v>
      </c>
      <c r="DH179" s="518">
        <f t="shared" si="120"/>
        <v>0.01454545455</v>
      </c>
      <c r="DI179" s="518">
        <f t="shared" si="120"/>
        <v>0.01433691756</v>
      </c>
      <c r="DJ179" s="518">
        <f t="shared" si="120"/>
        <v>0.02120141343</v>
      </c>
      <c r="DK179" s="518">
        <f t="shared" si="120"/>
        <v>0.02076124567</v>
      </c>
      <c r="DL179" s="518">
        <f t="shared" si="120"/>
        <v>0.02372881356</v>
      </c>
      <c r="DM179" s="518">
        <f t="shared" si="120"/>
        <v>0.0298013245</v>
      </c>
      <c r="DN179" s="518">
        <f t="shared" si="120"/>
        <v>0.02250803859</v>
      </c>
      <c r="DO179" s="518">
        <f t="shared" si="120"/>
        <v>0.01886792453</v>
      </c>
      <c r="DP179" s="518">
        <f t="shared" si="120"/>
        <v>0.003086419753</v>
      </c>
      <c r="DQ179" s="518">
        <f t="shared" si="120"/>
        <v>0.03076923077</v>
      </c>
      <c r="DR179" s="518">
        <f t="shared" si="120"/>
        <v>0.01940298507</v>
      </c>
      <c r="DS179" s="518">
        <f t="shared" si="120"/>
        <v>0.01756954612</v>
      </c>
      <c r="DT179" s="518">
        <f t="shared" si="120"/>
        <v>0.05755395683</v>
      </c>
      <c r="DU179" s="518">
        <f t="shared" si="120"/>
        <v>0.03673469388</v>
      </c>
      <c r="DV179" s="518">
        <f t="shared" si="120"/>
        <v>0.01706036745</v>
      </c>
      <c r="DW179" s="518">
        <f t="shared" si="120"/>
        <v>0.02193548387</v>
      </c>
      <c r="DX179" s="518">
        <f t="shared" si="120"/>
        <v>0.03409090909</v>
      </c>
      <c r="DY179" s="518">
        <f t="shared" si="120"/>
        <v>0.008547008547</v>
      </c>
      <c r="DZ179" s="518">
        <f t="shared" si="120"/>
        <v>0.01937046005</v>
      </c>
      <c r="EA179" s="518">
        <f t="shared" si="120"/>
        <v>0.0106888361</v>
      </c>
      <c r="EB179" s="518">
        <f t="shared" si="120"/>
        <v>0.05405405405</v>
      </c>
      <c r="EC179" s="518">
        <f t="shared" si="120"/>
        <v>0.06911928651</v>
      </c>
      <c r="ED179" s="518">
        <f t="shared" si="120"/>
        <v>0.01251303441</v>
      </c>
      <c r="EE179" s="518">
        <f t="shared" si="120"/>
        <v>0.009268795057</v>
      </c>
      <c r="EF179" s="518">
        <f t="shared" si="120"/>
        <v>0.03673469388</v>
      </c>
      <c r="EG179" s="518">
        <f t="shared" si="120"/>
        <v>0.01771653543</v>
      </c>
      <c r="EH179" s="518">
        <f t="shared" si="120"/>
        <v>0.02417794971</v>
      </c>
      <c r="EI179" s="518">
        <f t="shared" si="120"/>
        <v>0.01605288008</v>
      </c>
      <c r="EJ179" s="518">
        <f t="shared" si="120"/>
        <v>0.02044609665</v>
      </c>
      <c r="EK179" s="518">
        <f t="shared" si="120"/>
        <v>0.007285974499</v>
      </c>
      <c r="EL179" s="518">
        <f t="shared" si="120"/>
        <v>0.01537070524</v>
      </c>
      <c r="EM179" s="518">
        <f t="shared" si="120"/>
        <v>0.017809439</v>
      </c>
      <c r="EN179" s="518">
        <f t="shared" si="120"/>
        <v>0.006124234471</v>
      </c>
      <c r="EO179" s="518">
        <f t="shared" si="120"/>
        <v>0.01826086957</v>
      </c>
      <c r="EP179" s="518">
        <f t="shared" si="120"/>
        <v>0.01024765158</v>
      </c>
      <c r="EQ179" s="518">
        <f t="shared" si="120"/>
        <v>0.005071851226</v>
      </c>
      <c r="ER179" s="518">
        <f t="shared" si="120"/>
        <v>0.01597981497</v>
      </c>
      <c r="ES179" s="518">
        <f t="shared" si="120"/>
        <v>0.0190397351</v>
      </c>
      <c r="ET179" s="518">
        <f t="shared" si="120"/>
        <v>0.03655564582</v>
      </c>
      <c r="EU179" s="518">
        <f t="shared" si="120"/>
        <v>0.02194357367</v>
      </c>
      <c r="EV179" s="518">
        <f t="shared" si="120"/>
        <v>0.01993865031</v>
      </c>
      <c r="EW179" s="518">
        <f t="shared" si="120"/>
        <v>0.01729323308</v>
      </c>
      <c r="EX179" s="518">
        <f t="shared" si="120"/>
        <v>0.0310421286</v>
      </c>
      <c r="EY179" s="518">
        <f t="shared" si="120"/>
        <v>0.029390681</v>
      </c>
      <c r="EZ179" s="518">
        <f t="shared" si="120"/>
        <v>0.02228412256</v>
      </c>
      <c r="FA179" s="518">
        <f t="shared" si="120"/>
        <v>0.02247956403</v>
      </c>
      <c r="FB179" s="518">
        <f t="shared" si="120"/>
        <v>0.02331778814</v>
      </c>
      <c r="FC179" s="518">
        <f t="shared" si="120"/>
        <v>0.02864583333</v>
      </c>
      <c r="FD179" s="518">
        <f t="shared" si="120"/>
        <v>0.01772151899</v>
      </c>
      <c r="FE179" s="518">
        <f t="shared" si="120"/>
        <v>0.02300995025</v>
      </c>
      <c r="FF179" s="518">
        <f t="shared" si="120"/>
        <v>0.009726443769</v>
      </c>
      <c r="FG179" s="518">
        <f t="shared" si="120"/>
        <v>0.01324503311</v>
      </c>
      <c r="FH179" s="518">
        <f t="shared" si="120"/>
        <v>0.02733214498</v>
      </c>
      <c r="FI179" s="518">
        <f t="shared" si="120"/>
        <v>0.02255639098</v>
      </c>
      <c r="FJ179" s="518">
        <f t="shared" si="120"/>
        <v>0.02036199095</v>
      </c>
      <c r="FK179" s="518">
        <f t="shared" si="120"/>
        <v>0.02106430155</v>
      </c>
      <c r="FL179" s="518">
        <f t="shared" si="120"/>
        <v>0.02008686211</v>
      </c>
      <c r="FM179" s="518">
        <f t="shared" si="120"/>
        <v>0.02075572113</v>
      </c>
      <c r="FN179" s="518">
        <f t="shared" si="120"/>
        <v>0.01720542231</v>
      </c>
      <c r="FO179" s="518">
        <f t="shared" si="120"/>
        <v>0.01332649923</v>
      </c>
      <c r="FP179" s="518">
        <f t="shared" si="120"/>
        <v>0.02326757714</v>
      </c>
      <c r="FQ179" s="518">
        <f t="shared" si="120"/>
        <v>0.01581809194</v>
      </c>
      <c r="FR179" s="518">
        <f t="shared" si="120"/>
        <v>0.02189781022</v>
      </c>
      <c r="FS179" s="518">
        <f t="shared" si="120"/>
        <v>0.01</v>
      </c>
      <c r="FT179" s="518">
        <f t="shared" si="120"/>
        <v>0.02781706742</v>
      </c>
      <c r="FU179" s="518">
        <f t="shared" si="120"/>
        <v>0.02247706422</v>
      </c>
      <c r="FV179" s="518">
        <f t="shared" si="120"/>
        <v>0.01480484522</v>
      </c>
      <c r="FW179" s="518">
        <f t="shared" si="120"/>
        <v>0.03094606543</v>
      </c>
      <c r="FX179" s="518">
        <f t="shared" si="120"/>
        <v>0.0180102916</v>
      </c>
      <c r="FY179" s="518">
        <f t="shared" si="120"/>
        <v>0.01263689975</v>
      </c>
      <c r="FZ179" s="518">
        <f t="shared" si="120"/>
        <v>0.01331114809</v>
      </c>
      <c r="GA179" s="518">
        <f t="shared" si="120"/>
        <v>0.01067323481</v>
      </c>
      <c r="GB179" s="518">
        <f t="shared" si="120"/>
        <v>0.01868399675</v>
      </c>
      <c r="GC179" s="518">
        <f t="shared" si="120"/>
        <v>0.01275917065</v>
      </c>
      <c r="GD179" s="518">
        <f t="shared" si="120"/>
        <v>0.03622047244</v>
      </c>
      <c r="GE179" s="518">
        <f t="shared" si="120"/>
        <v>0.02203647416</v>
      </c>
      <c r="GF179" s="518">
        <f t="shared" si="120"/>
        <v>0.01226765799</v>
      </c>
      <c r="GG179" s="518">
        <f t="shared" si="120"/>
        <v>0.008446566287</v>
      </c>
      <c r="GH179" s="518">
        <f t="shared" si="120"/>
        <v>0.005826656956</v>
      </c>
      <c r="GI179" s="518">
        <f t="shared" si="120"/>
        <v>0.007965242578</v>
      </c>
      <c r="GJ179" s="518">
        <f t="shared" si="120"/>
        <v>0.006106321839</v>
      </c>
      <c r="GK179" s="518">
        <f t="shared" si="120"/>
        <v>0.01642270618</v>
      </c>
      <c r="GL179" s="518">
        <f t="shared" si="120"/>
        <v>0.01369863014</v>
      </c>
      <c r="GM179" s="518">
        <f t="shared" si="120"/>
        <v>0.01143451143</v>
      </c>
      <c r="GN179" s="518">
        <f t="shared" si="120"/>
        <v>0.01404590613</v>
      </c>
      <c r="GO179" s="518">
        <f t="shared" si="120"/>
        <v>0.006756756757</v>
      </c>
      <c r="GP179" s="518">
        <f t="shared" si="120"/>
        <v>0.01140939597</v>
      </c>
      <c r="GQ179" s="518">
        <f t="shared" si="120"/>
        <v>0.01360318514</v>
      </c>
      <c r="GR179" s="518">
        <f t="shared" si="120"/>
        <v>0.01538461538</v>
      </c>
      <c r="GS179" s="518">
        <f t="shared" si="120"/>
        <v>0.02224371373</v>
      </c>
      <c r="GT179" s="518">
        <f t="shared" si="120"/>
        <v>0.01955219174</v>
      </c>
      <c r="GU179" s="518">
        <f t="shared" si="120"/>
        <v>0.01793999381</v>
      </c>
      <c r="GV179" s="518">
        <f t="shared" si="120"/>
        <v>0.009115770283</v>
      </c>
      <c r="GW179" s="518">
        <f t="shared" si="120"/>
        <v>0.007226738934</v>
      </c>
      <c r="GX179" s="518">
        <f t="shared" si="120"/>
        <v>0.01853512706</v>
      </c>
      <c r="GY179" s="518">
        <f t="shared" si="120"/>
        <v>0.01614323452</v>
      </c>
      <c r="GZ179" s="518">
        <f t="shared" si="120"/>
        <v>0.02079722704</v>
      </c>
      <c r="HA179" s="518">
        <f t="shared" si="120"/>
        <v>0.01980758347</v>
      </c>
      <c r="HB179" s="518">
        <f t="shared" si="120"/>
        <v>0.02025527192</v>
      </c>
      <c r="HC179" s="518">
        <f t="shared" si="120"/>
        <v>0.03127549633</v>
      </c>
      <c r="HD179" s="518">
        <f t="shared" si="120"/>
        <v>0.02478902954</v>
      </c>
      <c r="HE179" s="518">
        <f t="shared" si="120"/>
        <v>0.02753474009</v>
      </c>
      <c r="HF179" s="518">
        <f t="shared" si="120"/>
        <v>0.0545955422</v>
      </c>
      <c r="HG179" s="518">
        <f t="shared" si="120"/>
        <v>0.03348373308</v>
      </c>
      <c r="HH179" s="518">
        <f t="shared" si="120"/>
        <v>0.03239889706</v>
      </c>
      <c r="HI179" s="518">
        <f t="shared" si="120"/>
        <v>0.03160471845</v>
      </c>
      <c r="HJ179" s="518">
        <f t="shared" si="120"/>
        <v>0.02955771305</v>
      </c>
      <c r="HK179" s="518">
        <f t="shared" si="120"/>
        <v>0.0295473596</v>
      </c>
      <c r="HL179" s="518">
        <f t="shared" si="120"/>
        <v>0.05210665581</v>
      </c>
      <c r="HM179" s="518">
        <f t="shared" si="120"/>
        <v>0.07119365448</v>
      </c>
      <c r="HN179" s="518">
        <f t="shared" si="120"/>
        <v>0.06266931551</v>
      </c>
      <c r="HO179" s="518">
        <f t="shared" si="120"/>
        <v>0.0535350102</v>
      </c>
      <c r="HP179" s="518">
        <f t="shared" si="120"/>
        <v>0.05387965801</v>
      </c>
      <c r="HQ179" s="518">
        <f t="shared" si="120"/>
        <v>0.05984999235</v>
      </c>
      <c r="HR179" s="518">
        <f t="shared" si="120"/>
        <v>0.04607163489</v>
      </c>
      <c r="HS179" s="412"/>
      <c r="HT179" s="412"/>
      <c r="HU179" s="412"/>
      <c r="HV179" s="412"/>
      <c r="HW179" s="412"/>
      <c r="HX179" s="412"/>
      <c r="HY179" s="412"/>
      <c r="HZ179" s="412"/>
      <c r="IA179" s="412"/>
      <c r="IB179" s="412"/>
      <c r="IC179" s="412"/>
    </row>
    <row r="180">
      <c r="A180" s="453" t="s">
        <v>89</v>
      </c>
      <c r="B180" s="515">
        <v>0.0</v>
      </c>
      <c r="C180" s="515">
        <v>0.0</v>
      </c>
      <c r="D180" s="515">
        <v>0.0</v>
      </c>
      <c r="E180" s="515">
        <v>0.0</v>
      </c>
      <c r="F180" s="515">
        <v>0.0</v>
      </c>
      <c r="G180" s="515">
        <v>0.0</v>
      </c>
      <c r="H180" s="515">
        <v>0.0</v>
      </c>
      <c r="I180" s="515">
        <v>0.0</v>
      </c>
      <c r="J180" s="515">
        <v>0.0</v>
      </c>
      <c r="K180" s="515">
        <v>0.0</v>
      </c>
      <c r="L180" s="515">
        <v>0.0</v>
      </c>
      <c r="M180" s="515">
        <v>0.0</v>
      </c>
      <c r="N180" s="515">
        <v>0.0</v>
      </c>
      <c r="O180" s="516">
        <v>0.0</v>
      </c>
      <c r="P180" s="517">
        <f t="shared" ref="P180:HR180" si="121">(P40/O40)-1</f>
        <v>0</v>
      </c>
      <c r="Q180" s="517">
        <f t="shared" si="121"/>
        <v>0.375</v>
      </c>
      <c r="R180" s="517">
        <f t="shared" si="121"/>
        <v>0.2727272727</v>
      </c>
      <c r="S180" s="517">
        <f t="shared" si="121"/>
        <v>0.2857142857</v>
      </c>
      <c r="T180" s="519">
        <f t="shared" si="121"/>
        <v>0</v>
      </c>
      <c r="U180" s="519">
        <f t="shared" si="121"/>
        <v>0.1666666667</v>
      </c>
      <c r="V180" s="519">
        <f t="shared" si="121"/>
        <v>0.04761904762</v>
      </c>
      <c r="W180" s="519">
        <f t="shared" si="121"/>
        <v>0.2272727273</v>
      </c>
      <c r="X180" s="519">
        <f t="shared" si="121"/>
        <v>0.1481481481</v>
      </c>
      <c r="Y180" s="519">
        <f t="shared" si="121"/>
        <v>0.06451612903</v>
      </c>
      <c r="Z180" s="519">
        <f t="shared" si="121"/>
        <v>0.1212121212</v>
      </c>
      <c r="AA180" s="519">
        <f t="shared" si="121"/>
        <v>0.2702702703</v>
      </c>
      <c r="AB180" s="519">
        <f t="shared" si="121"/>
        <v>0.5319148936</v>
      </c>
      <c r="AC180" s="519">
        <f t="shared" si="121"/>
        <v>0.05555555556</v>
      </c>
      <c r="AD180" s="519">
        <f t="shared" si="121"/>
        <v>0.1052631579</v>
      </c>
      <c r="AE180" s="519">
        <f t="shared" si="121"/>
        <v>0.869047619</v>
      </c>
      <c r="AF180" s="519">
        <f t="shared" si="121"/>
        <v>0.2675159236</v>
      </c>
      <c r="AG180" s="519">
        <f t="shared" si="121"/>
        <v>0.1256281407</v>
      </c>
      <c r="AH180" s="519">
        <f t="shared" si="121"/>
        <v>0.07589285714</v>
      </c>
      <c r="AI180" s="519">
        <f t="shared" si="121"/>
        <v>0.01659751037</v>
      </c>
      <c r="AJ180" s="519">
        <f t="shared" si="121"/>
        <v>0.07755102041</v>
      </c>
      <c r="AK180" s="519">
        <f t="shared" si="121"/>
        <v>0.04924242424</v>
      </c>
      <c r="AL180" s="519">
        <f t="shared" si="121"/>
        <v>0.01083032491</v>
      </c>
      <c r="AM180" s="519">
        <f t="shared" si="121"/>
        <v>0.03571428571</v>
      </c>
      <c r="AN180" s="519">
        <f t="shared" si="121"/>
        <v>0.07931034483</v>
      </c>
      <c r="AO180" s="519">
        <f t="shared" si="121"/>
        <v>0.07348242812</v>
      </c>
      <c r="AP180" s="519">
        <f t="shared" si="121"/>
        <v>0.02678571429</v>
      </c>
      <c r="AQ180" s="519">
        <f t="shared" si="121"/>
        <v>0.02028985507</v>
      </c>
      <c r="AR180" s="519">
        <f t="shared" si="121"/>
        <v>0.01988636364</v>
      </c>
      <c r="AS180" s="519">
        <f t="shared" si="121"/>
        <v>0.02228412256</v>
      </c>
      <c r="AT180" s="519">
        <f t="shared" si="121"/>
        <v>0.05449591281</v>
      </c>
      <c r="AU180" s="519">
        <f t="shared" si="121"/>
        <v>0.02842377261</v>
      </c>
      <c r="AV180" s="519">
        <f t="shared" si="121"/>
        <v>0.02010050251</v>
      </c>
      <c r="AW180" s="519">
        <f t="shared" si="121"/>
        <v>0.03694581281</v>
      </c>
      <c r="AX180" s="519">
        <f t="shared" si="121"/>
        <v>0.04038004751</v>
      </c>
      <c r="AY180" s="519">
        <f t="shared" si="121"/>
        <v>0.03196347032</v>
      </c>
      <c r="AZ180" s="519">
        <f t="shared" si="121"/>
        <v>0.01769911504</v>
      </c>
      <c r="BA180" s="519">
        <f t="shared" si="121"/>
        <v>0.02391304348</v>
      </c>
      <c r="BB180" s="519">
        <f t="shared" si="121"/>
        <v>0.006369426752</v>
      </c>
      <c r="BC180" s="519">
        <f t="shared" si="121"/>
        <v>0.008438818565</v>
      </c>
      <c r="BD180" s="519">
        <f t="shared" si="121"/>
        <v>0.01046025105</v>
      </c>
      <c r="BE180" s="519">
        <f t="shared" si="121"/>
        <v>0.07246376812</v>
      </c>
      <c r="BF180" s="519">
        <f t="shared" si="121"/>
        <v>0.03667953668</v>
      </c>
      <c r="BG180" s="519">
        <f t="shared" si="121"/>
        <v>0.01303538175</v>
      </c>
      <c r="BH180" s="519">
        <f t="shared" si="121"/>
        <v>0.01102941176</v>
      </c>
      <c r="BI180" s="519">
        <f t="shared" si="121"/>
        <v>0.007272727273</v>
      </c>
      <c r="BJ180" s="519">
        <f t="shared" si="121"/>
        <v>0.005415162455</v>
      </c>
      <c r="BK180" s="519">
        <f t="shared" si="121"/>
        <v>0</v>
      </c>
      <c r="BL180" s="519">
        <f t="shared" si="121"/>
        <v>0.007181328546</v>
      </c>
      <c r="BM180" s="519">
        <f t="shared" si="121"/>
        <v>0</v>
      </c>
      <c r="BN180" s="519">
        <f t="shared" si="121"/>
        <v>0.008912655971</v>
      </c>
      <c r="BO180" s="519">
        <f t="shared" si="121"/>
        <v>0.008833922261</v>
      </c>
      <c r="BP180" s="519">
        <f t="shared" si="121"/>
        <v>0.001751313485</v>
      </c>
      <c r="BQ180" s="519">
        <f t="shared" si="121"/>
        <v>0.003496503497</v>
      </c>
      <c r="BR180" s="519">
        <f t="shared" si="121"/>
        <v>0.005226480836</v>
      </c>
      <c r="BS180" s="519">
        <f t="shared" si="121"/>
        <v>0</v>
      </c>
      <c r="BT180" s="519">
        <f t="shared" si="121"/>
        <v>0</v>
      </c>
      <c r="BU180" s="519">
        <f t="shared" si="121"/>
        <v>0.001733102253</v>
      </c>
      <c r="BV180" s="519">
        <f t="shared" si="121"/>
        <v>0.005190311419</v>
      </c>
      <c r="BW180" s="519">
        <f t="shared" si="121"/>
        <v>0.001721170396</v>
      </c>
      <c r="BX180" s="519">
        <f t="shared" si="121"/>
        <v>0</v>
      </c>
      <c r="BY180" s="519">
        <f t="shared" si="121"/>
        <v>0</v>
      </c>
      <c r="BZ180" s="519">
        <f t="shared" si="121"/>
        <v>0.001718213058</v>
      </c>
      <c r="CA180" s="519">
        <f t="shared" si="121"/>
        <v>0.001715265866</v>
      </c>
      <c r="CB180" s="519">
        <f t="shared" si="121"/>
        <v>0.005136986301</v>
      </c>
      <c r="CC180" s="519">
        <f t="shared" si="121"/>
        <v>0.003407155026</v>
      </c>
      <c r="CD180" s="519">
        <f t="shared" si="121"/>
        <v>0.001697792869</v>
      </c>
      <c r="CE180" s="519">
        <f t="shared" si="121"/>
        <v>0.001694915254</v>
      </c>
      <c r="CF180" s="519">
        <f t="shared" si="121"/>
        <v>0.001692047377</v>
      </c>
      <c r="CG180" s="519">
        <f t="shared" si="121"/>
        <v>0</v>
      </c>
      <c r="CH180" s="519">
        <f t="shared" si="121"/>
        <v>0.001689189189</v>
      </c>
      <c r="CI180" s="519">
        <f t="shared" si="121"/>
        <v>0</v>
      </c>
      <c r="CJ180" s="519">
        <f t="shared" si="121"/>
        <v>0</v>
      </c>
      <c r="CK180" s="519">
        <f t="shared" si="121"/>
        <v>0</v>
      </c>
      <c r="CL180" s="519">
        <f t="shared" si="121"/>
        <v>0</v>
      </c>
      <c r="CM180" s="519">
        <f t="shared" si="121"/>
        <v>0</v>
      </c>
      <c r="CN180" s="519">
        <f t="shared" si="121"/>
        <v>0.001686340641</v>
      </c>
      <c r="CO180" s="519">
        <f t="shared" si="121"/>
        <v>0.001683501684</v>
      </c>
      <c r="CP180" s="519">
        <f t="shared" si="121"/>
        <v>0.006722689076</v>
      </c>
      <c r="CQ180" s="519">
        <f t="shared" si="121"/>
        <v>0.003338898164</v>
      </c>
      <c r="CR180" s="519">
        <f t="shared" si="121"/>
        <v>0</v>
      </c>
      <c r="CS180" s="519">
        <f t="shared" si="121"/>
        <v>0</v>
      </c>
      <c r="CT180" s="519">
        <f t="shared" si="121"/>
        <v>0.001663893511</v>
      </c>
      <c r="CU180" s="519">
        <f t="shared" si="121"/>
        <v>0.001661129568</v>
      </c>
      <c r="CV180" s="519">
        <f t="shared" si="121"/>
        <v>0.004975124378</v>
      </c>
      <c r="CW180" s="519">
        <f t="shared" si="121"/>
        <v>0.003300330033</v>
      </c>
      <c r="CX180" s="519">
        <f t="shared" si="121"/>
        <v>0.003289473684</v>
      </c>
      <c r="CY180" s="519">
        <f t="shared" si="121"/>
        <v>0.006557377049</v>
      </c>
      <c r="CZ180" s="519">
        <f t="shared" si="121"/>
        <v>0.01954397394</v>
      </c>
      <c r="DA180" s="519">
        <f t="shared" si="121"/>
        <v>0</v>
      </c>
      <c r="DB180" s="519">
        <f t="shared" si="121"/>
        <v>0.001597444089</v>
      </c>
      <c r="DC180" s="519">
        <f t="shared" si="121"/>
        <v>0.004784688995</v>
      </c>
      <c r="DD180" s="519">
        <f t="shared" si="121"/>
        <v>0.01746031746</v>
      </c>
      <c r="DE180" s="519">
        <f t="shared" si="121"/>
        <v>0.004680187207</v>
      </c>
      <c r="DF180" s="519">
        <f t="shared" si="121"/>
        <v>0.007763975155</v>
      </c>
      <c r="DG180" s="519">
        <f t="shared" si="121"/>
        <v>0.004622496148</v>
      </c>
      <c r="DH180" s="519">
        <f t="shared" si="121"/>
        <v>0</v>
      </c>
      <c r="DI180" s="519">
        <f t="shared" si="121"/>
        <v>0</v>
      </c>
      <c r="DJ180" s="519">
        <f t="shared" si="121"/>
        <v>0.001533742331</v>
      </c>
      <c r="DK180" s="519">
        <f t="shared" si="121"/>
        <v>0.01225114855</v>
      </c>
      <c r="DL180" s="519">
        <f t="shared" si="121"/>
        <v>0</v>
      </c>
      <c r="DM180" s="519">
        <f t="shared" si="121"/>
        <v>0.00756429652</v>
      </c>
      <c r="DN180" s="519">
        <f t="shared" si="121"/>
        <v>0.004504504505</v>
      </c>
      <c r="DO180" s="519">
        <f t="shared" si="121"/>
        <v>0</v>
      </c>
      <c r="DP180" s="519">
        <f t="shared" si="121"/>
        <v>0.004484304933</v>
      </c>
      <c r="DQ180" s="519">
        <f t="shared" si="121"/>
        <v>0.005952380952</v>
      </c>
      <c r="DR180" s="519">
        <f t="shared" si="121"/>
        <v>0.002958579882</v>
      </c>
      <c r="DS180" s="519">
        <f t="shared" si="121"/>
        <v>0.001474926254</v>
      </c>
      <c r="DT180" s="519">
        <f t="shared" si="121"/>
        <v>0</v>
      </c>
      <c r="DU180" s="519">
        <f t="shared" si="121"/>
        <v>0.0029455081</v>
      </c>
      <c r="DV180" s="519">
        <f t="shared" si="121"/>
        <v>0.004405286344</v>
      </c>
      <c r="DW180" s="519">
        <f t="shared" si="121"/>
        <v>0.001461988304</v>
      </c>
      <c r="DX180" s="519">
        <f t="shared" si="121"/>
        <v>0.007299270073</v>
      </c>
      <c r="DY180" s="519">
        <f t="shared" si="121"/>
        <v>0.004347826087</v>
      </c>
      <c r="DZ180" s="519">
        <f t="shared" si="121"/>
        <v>0.001443001443</v>
      </c>
      <c r="EA180" s="519">
        <f t="shared" si="121"/>
        <v>0.00288184438</v>
      </c>
      <c r="EB180" s="519">
        <f t="shared" si="121"/>
        <v>0</v>
      </c>
      <c r="EC180" s="519">
        <f t="shared" si="121"/>
        <v>0</v>
      </c>
      <c r="ED180" s="519">
        <f t="shared" si="121"/>
        <v>0.008620689655</v>
      </c>
      <c r="EE180" s="519">
        <f t="shared" si="121"/>
        <v>0.007122507123</v>
      </c>
      <c r="EF180" s="519">
        <f t="shared" si="121"/>
        <v>0.008486562942</v>
      </c>
      <c r="EG180" s="519">
        <f t="shared" si="121"/>
        <v>0</v>
      </c>
      <c r="EH180" s="519">
        <f t="shared" si="121"/>
        <v>0.005610098177</v>
      </c>
      <c r="EI180" s="519">
        <f t="shared" si="121"/>
        <v>0.004184100418</v>
      </c>
      <c r="EJ180" s="519">
        <f t="shared" si="121"/>
        <v>0.005555555556</v>
      </c>
      <c r="EK180" s="519">
        <f t="shared" si="121"/>
        <v>0</v>
      </c>
      <c r="EL180" s="519">
        <f t="shared" si="121"/>
        <v>0.002762430939</v>
      </c>
      <c r="EM180" s="519">
        <f t="shared" si="121"/>
        <v>0.001377410468</v>
      </c>
      <c r="EN180" s="519">
        <f t="shared" si="121"/>
        <v>0.01237964237</v>
      </c>
      <c r="EO180" s="519">
        <f t="shared" si="121"/>
        <v>0.004076086957</v>
      </c>
      <c r="EP180" s="519">
        <f t="shared" si="121"/>
        <v>0.01353179973</v>
      </c>
      <c r="EQ180" s="519">
        <f t="shared" si="121"/>
        <v>0.001335113485</v>
      </c>
      <c r="ER180" s="519">
        <f t="shared" si="121"/>
        <v>0.005333333333</v>
      </c>
      <c r="ES180" s="519">
        <f t="shared" si="121"/>
        <v>0.01326259947</v>
      </c>
      <c r="ET180" s="519">
        <f t="shared" si="121"/>
        <v>0.01178010471</v>
      </c>
      <c r="EU180" s="519">
        <f t="shared" si="121"/>
        <v>0.02199223803</v>
      </c>
      <c r="EV180" s="519">
        <f t="shared" si="121"/>
        <v>0.01392405063</v>
      </c>
      <c r="EW180" s="519">
        <f t="shared" si="121"/>
        <v>0.01123595506</v>
      </c>
      <c r="EX180" s="519">
        <f t="shared" si="121"/>
        <v>0.01111111111</v>
      </c>
      <c r="EY180" s="519">
        <f t="shared" si="121"/>
        <v>0.003663003663</v>
      </c>
      <c r="EZ180" s="519">
        <f t="shared" si="121"/>
        <v>0.006082725061</v>
      </c>
      <c r="FA180" s="519">
        <f t="shared" si="121"/>
        <v>0.01330108827</v>
      </c>
      <c r="FB180" s="519">
        <f t="shared" si="121"/>
        <v>0.009546539379</v>
      </c>
      <c r="FC180" s="519">
        <f t="shared" si="121"/>
        <v>0.02836879433</v>
      </c>
      <c r="FD180" s="519">
        <f t="shared" si="121"/>
        <v>0.005747126437</v>
      </c>
      <c r="FE180" s="519">
        <f t="shared" si="121"/>
        <v>0.01371428571</v>
      </c>
      <c r="FF180" s="519">
        <f t="shared" si="121"/>
        <v>0.03833145434</v>
      </c>
      <c r="FG180" s="519">
        <f t="shared" si="121"/>
        <v>0.007600434311</v>
      </c>
      <c r="FH180" s="519">
        <f t="shared" si="121"/>
        <v>0.0150862069</v>
      </c>
      <c r="FI180" s="519">
        <f t="shared" si="121"/>
        <v>0.02335456476</v>
      </c>
      <c r="FJ180" s="519">
        <f t="shared" si="121"/>
        <v>0.01141078838</v>
      </c>
      <c r="FK180" s="519">
        <f t="shared" si="121"/>
        <v>0.01333333333</v>
      </c>
      <c r="FL180" s="519">
        <f t="shared" si="121"/>
        <v>0.02834008097</v>
      </c>
      <c r="FM180" s="519">
        <f t="shared" si="121"/>
        <v>0.01673228346</v>
      </c>
      <c r="FN180" s="519">
        <f t="shared" si="121"/>
        <v>0.01645692159</v>
      </c>
      <c r="FO180" s="519">
        <f t="shared" si="121"/>
        <v>0.02</v>
      </c>
      <c r="FP180" s="519">
        <f t="shared" si="121"/>
        <v>0.0289449113</v>
      </c>
      <c r="FQ180" s="519">
        <f t="shared" si="121"/>
        <v>0.01633393829</v>
      </c>
      <c r="FR180" s="519">
        <f t="shared" si="121"/>
        <v>0.005357142857</v>
      </c>
      <c r="FS180" s="519">
        <f t="shared" si="121"/>
        <v>0.02397868561</v>
      </c>
      <c r="FT180" s="519">
        <f t="shared" si="121"/>
        <v>0.02601908066</v>
      </c>
      <c r="FU180" s="519">
        <f t="shared" si="121"/>
        <v>0.01944209637</v>
      </c>
      <c r="FV180" s="519">
        <f t="shared" si="121"/>
        <v>0.01990049751</v>
      </c>
      <c r="FW180" s="519">
        <f t="shared" si="121"/>
        <v>0.03089430894</v>
      </c>
      <c r="FX180" s="519">
        <f t="shared" si="121"/>
        <v>0.01813880126</v>
      </c>
      <c r="FY180" s="519">
        <f t="shared" si="121"/>
        <v>0.01704105345</v>
      </c>
      <c r="FZ180" s="519">
        <f t="shared" si="121"/>
        <v>0.01523229246</v>
      </c>
      <c r="GA180" s="519">
        <f t="shared" si="121"/>
        <v>0.02625656414</v>
      </c>
      <c r="GB180" s="519">
        <f t="shared" si="121"/>
        <v>0.01169590643</v>
      </c>
      <c r="GC180" s="519">
        <f t="shared" si="121"/>
        <v>0.02384393064</v>
      </c>
      <c r="GD180" s="519">
        <f t="shared" si="121"/>
        <v>0.007762879323</v>
      </c>
      <c r="GE180" s="519">
        <f t="shared" si="121"/>
        <v>0.009103641457</v>
      </c>
      <c r="GF180" s="519">
        <f t="shared" si="121"/>
        <v>0.01318528799</v>
      </c>
      <c r="GG180" s="519">
        <f t="shared" si="121"/>
        <v>0.0102739726</v>
      </c>
      <c r="GH180" s="519">
        <f t="shared" si="121"/>
        <v>0.005423728814</v>
      </c>
      <c r="GI180" s="519">
        <f t="shared" si="121"/>
        <v>0.009440323668</v>
      </c>
      <c r="GJ180" s="519">
        <f t="shared" si="121"/>
        <v>0.01336005344</v>
      </c>
      <c r="GK180" s="519">
        <f t="shared" si="121"/>
        <v>0.009887936717</v>
      </c>
      <c r="GL180" s="519">
        <f t="shared" si="121"/>
        <v>0.03524804178</v>
      </c>
      <c r="GM180" s="519">
        <f t="shared" si="121"/>
        <v>0.0132408575</v>
      </c>
      <c r="GN180" s="519">
        <f t="shared" si="121"/>
        <v>0.01493466086</v>
      </c>
      <c r="GO180" s="519">
        <f t="shared" si="121"/>
        <v>0.01348865727</v>
      </c>
      <c r="GP180" s="519">
        <f t="shared" si="121"/>
        <v>0.02117362371</v>
      </c>
      <c r="GQ180" s="519">
        <f t="shared" si="121"/>
        <v>0.008886255924</v>
      </c>
      <c r="GR180" s="519">
        <f t="shared" si="121"/>
        <v>0.02466236054</v>
      </c>
      <c r="GS180" s="519">
        <f t="shared" si="121"/>
        <v>0.02005730659</v>
      </c>
      <c r="GT180" s="519">
        <f t="shared" si="121"/>
        <v>0.01460674157</v>
      </c>
      <c r="GU180" s="519">
        <f t="shared" si="121"/>
        <v>0.01162790698</v>
      </c>
      <c r="GV180" s="519">
        <f t="shared" si="121"/>
        <v>0.007115489874</v>
      </c>
      <c r="GW180" s="519">
        <f t="shared" si="121"/>
        <v>0.02934782609</v>
      </c>
      <c r="GX180" s="519">
        <f t="shared" si="121"/>
        <v>0.02164730729</v>
      </c>
      <c r="GY180" s="519">
        <f t="shared" si="121"/>
        <v>0.08372093023</v>
      </c>
      <c r="GZ180" s="519">
        <f t="shared" si="121"/>
        <v>0.07916070577</v>
      </c>
      <c r="HA180" s="519">
        <f t="shared" si="121"/>
        <v>0.03181617322</v>
      </c>
      <c r="HB180" s="519">
        <f t="shared" si="121"/>
        <v>0.06509635974</v>
      </c>
      <c r="HC180" s="519">
        <f t="shared" si="121"/>
        <v>0.0482509047</v>
      </c>
      <c r="HD180" s="519">
        <f t="shared" si="121"/>
        <v>0.02991944764</v>
      </c>
      <c r="HE180" s="519">
        <f t="shared" si="121"/>
        <v>0.06666666667</v>
      </c>
      <c r="HF180" s="519">
        <f t="shared" si="121"/>
        <v>0.07611731844</v>
      </c>
      <c r="HG180" s="519">
        <f t="shared" si="121"/>
        <v>0.03569110967</v>
      </c>
      <c r="HH180" s="519">
        <f t="shared" si="121"/>
        <v>0.07174185464</v>
      </c>
      <c r="HI180" s="519">
        <f t="shared" si="121"/>
        <v>0.03186202865</v>
      </c>
      <c r="HJ180" s="519">
        <f t="shared" si="121"/>
        <v>0.0433427762</v>
      </c>
      <c r="HK180" s="519">
        <f t="shared" si="121"/>
        <v>0.04995927233</v>
      </c>
      <c r="HL180" s="519">
        <f t="shared" si="121"/>
        <v>0.08042410137</v>
      </c>
      <c r="HM180" s="519">
        <f t="shared" si="121"/>
        <v>0.07754906654</v>
      </c>
      <c r="HN180" s="519">
        <f t="shared" si="121"/>
        <v>0.1230564194</v>
      </c>
      <c r="HO180" s="519">
        <f t="shared" si="121"/>
        <v>0.02689873418</v>
      </c>
      <c r="HP180" s="519">
        <f t="shared" si="121"/>
        <v>0.04969183359</v>
      </c>
      <c r="HQ180" s="519">
        <f t="shared" si="121"/>
        <v>0.06256880734</v>
      </c>
      <c r="HR180" s="519">
        <f t="shared" si="121"/>
        <v>0.06147470212</v>
      </c>
      <c r="HS180" s="412"/>
      <c r="HT180" s="412"/>
      <c r="HU180" s="412"/>
      <c r="HV180" s="412"/>
      <c r="HW180" s="412"/>
      <c r="HX180" s="412"/>
      <c r="HY180" s="412"/>
      <c r="HZ180" s="412"/>
      <c r="IA180" s="412"/>
      <c r="IB180" s="412"/>
      <c r="IC180" s="412"/>
    </row>
    <row r="181">
      <c r="A181" s="453" t="s">
        <v>90</v>
      </c>
      <c r="B181" s="515">
        <v>0.0</v>
      </c>
      <c r="C181" s="515">
        <v>0.0</v>
      </c>
      <c r="D181" s="515">
        <v>0.0</v>
      </c>
      <c r="E181" s="515">
        <v>0.0</v>
      </c>
      <c r="F181" s="515">
        <v>0.0</v>
      </c>
      <c r="G181" s="515">
        <v>0.0</v>
      </c>
      <c r="H181" s="516">
        <v>0.0</v>
      </c>
      <c r="I181" s="517">
        <f t="shared" ref="I181:HR181" si="122">(I41/H41)-1</f>
        <v>1</v>
      </c>
      <c r="J181" s="517">
        <f t="shared" si="122"/>
        <v>2</v>
      </c>
      <c r="K181" s="517">
        <f t="shared" si="122"/>
        <v>0.1666666667</v>
      </c>
      <c r="L181" s="517">
        <f t="shared" si="122"/>
        <v>1.142857143</v>
      </c>
      <c r="M181" s="517">
        <f t="shared" si="122"/>
        <v>0.1333333333</v>
      </c>
      <c r="N181" s="517">
        <f t="shared" si="122"/>
        <v>0.05882352941</v>
      </c>
      <c r="O181" s="517">
        <f t="shared" si="122"/>
        <v>0.2222222222</v>
      </c>
      <c r="P181" s="517">
        <f t="shared" si="122"/>
        <v>0</v>
      </c>
      <c r="Q181" s="517">
        <f t="shared" si="122"/>
        <v>0.1363636364</v>
      </c>
      <c r="R181" s="518">
        <f t="shared" si="122"/>
        <v>0.12</v>
      </c>
      <c r="S181" s="518">
        <f t="shared" si="122"/>
        <v>0.1071428571</v>
      </c>
      <c r="T181" s="518">
        <f t="shared" si="122"/>
        <v>0.2580645161</v>
      </c>
      <c r="U181" s="518">
        <f t="shared" si="122"/>
        <v>0.2307692308</v>
      </c>
      <c r="V181" s="518">
        <f t="shared" si="122"/>
        <v>0.125</v>
      </c>
      <c r="W181" s="518">
        <f t="shared" si="122"/>
        <v>0.1111111111</v>
      </c>
      <c r="X181" s="518">
        <f t="shared" si="122"/>
        <v>0.2333333333</v>
      </c>
      <c r="Y181" s="518">
        <f t="shared" si="122"/>
        <v>0.05405405405</v>
      </c>
      <c r="Z181" s="518">
        <f t="shared" si="122"/>
        <v>0.1153846154</v>
      </c>
      <c r="AA181" s="518">
        <f t="shared" si="122"/>
        <v>0.2068965517</v>
      </c>
      <c r="AB181" s="518">
        <f t="shared" si="122"/>
        <v>0.08571428571</v>
      </c>
      <c r="AC181" s="518">
        <f t="shared" si="122"/>
        <v>0.1578947368</v>
      </c>
      <c r="AD181" s="518">
        <f t="shared" si="122"/>
        <v>0.007575757576</v>
      </c>
      <c r="AE181" s="518">
        <f t="shared" si="122"/>
        <v>0.1353383459</v>
      </c>
      <c r="AF181" s="518">
        <f t="shared" si="122"/>
        <v>0.04635761589</v>
      </c>
      <c r="AG181" s="518">
        <f t="shared" si="122"/>
        <v>0.04430379747</v>
      </c>
      <c r="AH181" s="518">
        <f t="shared" si="122"/>
        <v>0.05454545455</v>
      </c>
      <c r="AI181" s="518">
        <f t="shared" si="122"/>
        <v>0.04022988506</v>
      </c>
      <c r="AJ181" s="518">
        <f t="shared" si="122"/>
        <v>0.06077348066</v>
      </c>
      <c r="AK181" s="518">
        <f t="shared" si="122"/>
        <v>0.04166666667</v>
      </c>
      <c r="AL181" s="518">
        <f t="shared" si="122"/>
        <v>0.025</v>
      </c>
      <c r="AM181" s="518">
        <f t="shared" si="122"/>
        <v>0.08292682927</v>
      </c>
      <c r="AN181" s="518">
        <f t="shared" si="122"/>
        <v>0.01351351351</v>
      </c>
      <c r="AO181" s="518">
        <f t="shared" si="122"/>
        <v>0.04</v>
      </c>
      <c r="AP181" s="518">
        <f t="shared" si="122"/>
        <v>0.02564102564</v>
      </c>
      <c r="AQ181" s="518">
        <f t="shared" si="122"/>
        <v>0.02083333333</v>
      </c>
      <c r="AR181" s="518">
        <f t="shared" si="122"/>
        <v>0.1020408163</v>
      </c>
      <c r="AS181" s="518">
        <f t="shared" si="122"/>
        <v>0.03333333333</v>
      </c>
      <c r="AT181" s="518">
        <f t="shared" si="122"/>
        <v>0.0394265233</v>
      </c>
      <c r="AU181" s="518">
        <f t="shared" si="122"/>
        <v>0.01034482759</v>
      </c>
      <c r="AV181" s="518">
        <f t="shared" si="122"/>
        <v>0.05119453925</v>
      </c>
      <c r="AW181" s="518">
        <f t="shared" si="122"/>
        <v>0.00974025974</v>
      </c>
      <c r="AX181" s="518">
        <f t="shared" si="122"/>
        <v>0.04501607717</v>
      </c>
      <c r="AY181" s="518">
        <f t="shared" si="122"/>
        <v>0.02153846154</v>
      </c>
      <c r="AZ181" s="518">
        <f t="shared" si="122"/>
        <v>0.01204819277</v>
      </c>
      <c r="BA181" s="518">
        <f t="shared" si="122"/>
        <v>0.01785714286</v>
      </c>
      <c r="BB181" s="518">
        <f t="shared" si="122"/>
        <v>0.01169590643</v>
      </c>
      <c r="BC181" s="518">
        <f t="shared" si="122"/>
        <v>0.01445086705</v>
      </c>
      <c r="BD181" s="518">
        <f t="shared" si="122"/>
        <v>0.005698005698</v>
      </c>
      <c r="BE181" s="518">
        <f t="shared" si="122"/>
        <v>0.008498583569</v>
      </c>
      <c r="BF181" s="518">
        <f t="shared" si="122"/>
        <v>0.008426966292</v>
      </c>
      <c r="BG181" s="518">
        <f t="shared" si="122"/>
        <v>0.00278551532</v>
      </c>
      <c r="BH181" s="518">
        <f t="shared" si="122"/>
        <v>0.01388888889</v>
      </c>
      <c r="BI181" s="518">
        <f t="shared" si="122"/>
        <v>0.005479452055</v>
      </c>
      <c r="BJ181" s="518">
        <f t="shared" si="122"/>
        <v>0.01907356948</v>
      </c>
      <c r="BK181" s="518">
        <f t="shared" si="122"/>
        <v>0</v>
      </c>
      <c r="BL181" s="518">
        <f t="shared" si="122"/>
        <v>0.005347593583</v>
      </c>
      <c r="BM181" s="518">
        <f t="shared" si="122"/>
        <v>0.01063829787</v>
      </c>
      <c r="BN181" s="518">
        <f t="shared" si="122"/>
        <v>0.002631578947</v>
      </c>
      <c r="BO181" s="518">
        <f t="shared" si="122"/>
        <v>0.007874015748</v>
      </c>
      <c r="BP181" s="518">
        <f t="shared" si="122"/>
        <v>0.005208333333</v>
      </c>
      <c r="BQ181" s="518">
        <f t="shared" si="122"/>
        <v>0.00518134715</v>
      </c>
      <c r="BR181" s="518">
        <f t="shared" si="122"/>
        <v>0.01030927835</v>
      </c>
      <c r="BS181" s="518">
        <f t="shared" si="122"/>
        <v>0.01020408163</v>
      </c>
      <c r="BT181" s="518">
        <f t="shared" si="122"/>
        <v>0.005050505051</v>
      </c>
      <c r="BU181" s="518">
        <f t="shared" si="122"/>
        <v>0.005025125628</v>
      </c>
      <c r="BV181" s="518">
        <f t="shared" si="122"/>
        <v>0.0025</v>
      </c>
      <c r="BW181" s="518">
        <f t="shared" si="122"/>
        <v>0</v>
      </c>
      <c r="BX181" s="518">
        <f t="shared" si="122"/>
        <v>0.002493765586</v>
      </c>
      <c r="BY181" s="518">
        <f t="shared" si="122"/>
        <v>0.01741293532</v>
      </c>
      <c r="BZ181" s="518">
        <f t="shared" si="122"/>
        <v>0</v>
      </c>
      <c r="CA181" s="518">
        <f t="shared" si="122"/>
        <v>0.00488997555</v>
      </c>
      <c r="CB181" s="518">
        <f t="shared" si="122"/>
        <v>0.01459854015</v>
      </c>
      <c r="CC181" s="518">
        <f t="shared" si="122"/>
        <v>0.007194244604</v>
      </c>
      <c r="CD181" s="518">
        <f t="shared" si="122"/>
        <v>0.002380952381</v>
      </c>
      <c r="CE181" s="518">
        <f t="shared" si="122"/>
        <v>0.03087885986</v>
      </c>
      <c r="CF181" s="518">
        <f t="shared" si="122"/>
        <v>0.02764976959</v>
      </c>
      <c r="CG181" s="518">
        <f t="shared" si="122"/>
        <v>0.006726457399</v>
      </c>
      <c r="CH181" s="518">
        <f t="shared" si="122"/>
        <v>0.04454342984</v>
      </c>
      <c r="CI181" s="518">
        <f t="shared" si="122"/>
        <v>0.03411513859</v>
      </c>
      <c r="CJ181" s="518">
        <f t="shared" si="122"/>
        <v>0.00206185567</v>
      </c>
      <c r="CK181" s="518">
        <f t="shared" si="122"/>
        <v>0</v>
      </c>
      <c r="CL181" s="518">
        <f t="shared" si="122"/>
        <v>0.01440329218</v>
      </c>
      <c r="CM181" s="518">
        <f t="shared" si="122"/>
        <v>0.004056795132</v>
      </c>
      <c r="CN181" s="518">
        <f t="shared" si="122"/>
        <v>0</v>
      </c>
      <c r="CO181" s="518">
        <f t="shared" si="122"/>
        <v>0.01616161616</v>
      </c>
      <c r="CP181" s="518">
        <f t="shared" si="122"/>
        <v>0.001988071571</v>
      </c>
      <c r="CQ181" s="518">
        <f t="shared" si="122"/>
        <v>0.001984126984</v>
      </c>
      <c r="CR181" s="518">
        <f t="shared" si="122"/>
        <v>0.005940594059</v>
      </c>
      <c r="CS181" s="518">
        <f t="shared" si="122"/>
        <v>0.01181102362</v>
      </c>
      <c r="CT181" s="518">
        <f t="shared" si="122"/>
        <v>0.001945525292</v>
      </c>
      <c r="CU181" s="518">
        <f t="shared" si="122"/>
        <v>0.007766990291</v>
      </c>
      <c r="CV181" s="518">
        <f t="shared" si="122"/>
        <v>0.001926782274</v>
      </c>
      <c r="CW181" s="518">
        <f t="shared" si="122"/>
        <v>0.003846153846</v>
      </c>
      <c r="CX181" s="518">
        <f t="shared" si="122"/>
        <v>0.003831417625</v>
      </c>
      <c r="CY181" s="518">
        <f t="shared" si="122"/>
        <v>0.01145038168</v>
      </c>
      <c r="CZ181" s="518">
        <f t="shared" si="122"/>
        <v>0.02452830189</v>
      </c>
      <c r="DA181" s="518">
        <f t="shared" si="122"/>
        <v>0.001841620626</v>
      </c>
      <c r="DB181" s="518">
        <f t="shared" si="122"/>
        <v>0.01654411765</v>
      </c>
      <c r="DC181" s="518">
        <f t="shared" si="122"/>
        <v>0.0198915009</v>
      </c>
      <c r="DD181" s="518">
        <f t="shared" si="122"/>
        <v>0.01063829787</v>
      </c>
      <c r="DE181" s="518">
        <f t="shared" si="122"/>
        <v>0.02631578947</v>
      </c>
      <c r="DF181" s="518">
        <f t="shared" si="122"/>
        <v>0.008547008547</v>
      </c>
      <c r="DG181" s="518">
        <f t="shared" si="122"/>
        <v>0.0186440678</v>
      </c>
      <c r="DH181" s="518">
        <f t="shared" si="122"/>
        <v>0.008319467554</v>
      </c>
      <c r="DI181" s="518">
        <f t="shared" si="122"/>
        <v>0.006600660066</v>
      </c>
      <c r="DJ181" s="518">
        <f t="shared" si="122"/>
        <v>0.006557377049</v>
      </c>
      <c r="DK181" s="518">
        <f t="shared" si="122"/>
        <v>0.008143322476</v>
      </c>
      <c r="DL181" s="518">
        <f t="shared" si="122"/>
        <v>0.004846526656</v>
      </c>
      <c r="DM181" s="518">
        <f t="shared" si="122"/>
        <v>0.01607717042</v>
      </c>
      <c r="DN181" s="518">
        <f t="shared" si="122"/>
        <v>0.01582278481</v>
      </c>
      <c r="DO181" s="518">
        <f t="shared" si="122"/>
        <v>0.01401869159</v>
      </c>
      <c r="DP181" s="518">
        <f t="shared" si="122"/>
        <v>0</v>
      </c>
      <c r="DQ181" s="518">
        <f t="shared" si="122"/>
        <v>0.01075268817</v>
      </c>
      <c r="DR181" s="518">
        <f t="shared" si="122"/>
        <v>0.009118541033</v>
      </c>
      <c r="DS181" s="518">
        <f t="shared" si="122"/>
        <v>0.006024096386</v>
      </c>
      <c r="DT181" s="518">
        <f t="shared" si="122"/>
        <v>0.01497005988</v>
      </c>
      <c r="DU181" s="518">
        <f t="shared" si="122"/>
        <v>0.02064896755</v>
      </c>
      <c r="DV181" s="518">
        <f t="shared" si="122"/>
        <v>0.03757225434</v>
      </c>
      <c r="DW181" s="518">
        <f t="shared" si="122"/>
        <v>0.0208913649</v>
      </c>
      <c r="DX181" s="518">
        <f t="shared" si="122"/>
        <v>0.0136425648</v>
      </c>
      <c r="DY181" s="518">
        <f t="shared" si="122"/>
        <v>0.005383580081</v>
      </c>
      <c r="DZ181" s="518">
        <f t="shared" si="122"/>
        <v>0.01740294511</v>
      </c>
      <c r="EA181" s="518">
        <f t="shared" si="122"/>
        <v>0.01842105263</v>
      </c>
      <c r="EB181" s="518">
        <f t="shared" si="122"/>
        <v>0.05167958656</v>
      </c>
      <c r="EC181" s="518">
        <f t="shared" si="122"/>
        <v>0.009828009828</v>
      </c>
      <c r="ED181" s="518">
        <f t="shared" si="122"/>
        <v>0.01459854015</v>
      </c>
      <c r="EE181" s="518">
        <f t="shared" si="122"/>
        <v>0.01318944844</v>
      </c>
      <c r="EF181" s="518">
        <f t="shared" si="122"/>
        <v>0.004733727811</v>
      </c>
      <c r="EG181" s="518">
        <f t="shared" si="122"/>
        <v>0.01295641932</v>
      </c>
      <c r="EH181" s="518">
        <f t="shared" si="122"/>
        <v>0.01744186047</v>
      </c>
      <c r="EI181" s="518">
        <f t="shared" si="122"/>
        <v>0.008</v>
      </c>
      <c r="EJ181" s="518">
        <f t="shared" si="122"/>
        <v>0</v>
      </c>
      <c r="EK181" s="518">
        <f t="shared" si="122"/>
        <v>0.002267573696</v>
      </c>
      <c r="EL181" s="518">
        <f t="shared" si="122"/>
        <v>0.007918552036</v>
      </c>
      <c r="EM181" s="518">
        <f t="shared" si="122"/>
        <v>0.001122334456</v>
      </c>
      <c r="EN181" s="518">
        <f t="shared" si="122"/>
        <v>0.007847533632</v>
      </c>
      <c r="EO181" s="518">
        <f t="shared" si="122"/>
        <v>0.01334816463</v>
      </c>
      <c r="EP181" s="518">
        <f t="shared" si="122"/>
        <v>0.01427003293</v>
      </c>
      <c r="EQ181" s="518">
        <f t="shared" si="122"/>
        <v>0.003246753247</v>
      </c>
      <c r="ER181" s="518">
        <f t="shared" si="122"/>
        <v>0</v>
      </c>
      <c r="ES181" s="518">
        <f t="shared" si="122"/>
        <v>0.01941747573</v>
      </c>
      <c r="ET181" s="518">
        <f t="shared" si="122"/>
        <v>0.01164021164</v>
      </c>
      <c r="EU181" s="518">
        <f t="shared" si="122"/>
        <v>0.02092050209</v>
      </c>
      <c r="EV181" s="518">
        <f t="shared" si="122"/>
        <v>0.01844262295</v>
      </c>
      <c r="EW181" s="518">
        <f t="shared" si="122"/>
        <v>0.007042253521</v>
      </c>
      <c r="EX181" s="518">
        <f t="shared" si="122"/>
        <v>0.01298701299</v>
      </c>
      <c r="EY181" s="518">
        <f t="shared" si="122"/>
        <v>0.007889546351</v>
      </c>
      <c r="EZ181" s="518">
        <f t="shared" si="122"/>
        <v>0.02446183953</v>
      </c>
      <c r="FA181" s="518">
        <f t="shared" si="122"/>
        <v>0.01241642789</v>
      </c>
      <c r="FB181" s="518">
        <f t="shared" si="122"/>
        <v>0.01320754717</v>
      </c>
      <c r="FC181" s="518">
        <f t="shared" si="122"/>
        <v>0.02048417132</v>
      </c>
      <c r="FD181" s="518">
        <f t="shared" si="122"/>
        <v>0.01551094891</v>
      </c>
      <c r="FE181" s="518">
        <f t="shared" si="122"/>
        <v>0.01527403414</v>
      </c>
      <c r="FF181" s="518">
        <f t="shared" si="122"/>
        <v>0.007079646018</v>
      </c>
      <c r="FG181" s="518">
        <f t="shared" si="122"/>
        <v>0.03427065026</v>
      </c>
      <c r="FH181" s="518">
        <f t="shared" si="122"/>
        <v>0.03908241291</v>
      </c>
      <c r="FI181" s="518">
        <f t="shared" si="122"/>
        <v>0.01880621423</v>
      </c>
      <c r="FJ181" s="518">
        <f t="shared" si="122"/>
        <v>0.01284109149</v>
      </c>
      <c r="FK181" s="518">
        <f t="shared" si="122"/>
        <v>0</v>
      </c>
      <c r="FL181" s="518">
        <f t="shared" si="122"/>
        <v>0.004754358162</v>
      </c>
      <c r="FM181" s="518">
        <f t="shared" si="122"/>
        <v>0.01498422713</v>
      </c>
      <c r="FN181" s="518">
        <f t="shared" si="122"/>
        <v>0.02175602176</v>
      </c>
      <c r="FO181" s="518">
        <f t="shared" si="122"/>
        <v>0.01216730038</v>
      </c>
      <c r="FP181" s="518">
        <f t="shared" si="122"/>
        <v>0.01577761082</v>
      </c>
      <c r="FQ181" s="518">
        <f t="shared" si="122"/>
        <v>0.01701183432</v>
      </c>
      <c r="FR181" s="518">
        <f t="shared" si="122"/>
        <v>0.008727272727</v>
      </c>
      <c r="FS181" s="518">
        <f t="shared" si="122"/>
        <v>0.005046863735</v>
      </c>
      <c r="FT181" s="518">
        <f t="shared" si="122"/>
        <v>0.02080344333</v>
      </c>
      <c r="FU181" s="518">
        <f t="shared" si="122"/>
        <v>0.01405481377</v>
      </c>
      <c r="FV181" s="518">
        <f t="shared" si="122"/>
        <v>0.009702009702</v>
      </c>
      <c r="FW181" s="518">
        <f t="shared" si="122"/>
        <v>0.01853122855</v>
      </c>
      <c r="FX181" s="518">
        <f t="shared" si="122"/>
        <v>0.01078167116</v>
      </c>
      <c r="FY181" s="518">
        <f t="shared" si="122"/>
        <v>0.046</v>
      </c>
      <c r="FZ181" s="518">
        <f t="shared" si="122"/>
        <v>0.01147227533</v>
      </c>
      <c r="GA181" s="518">
        <f t="shared" si="122"/>
        <v>0.008191556396</v>
      </c>
      <c r="GB181" s="518">
        <f t="shared" si="122"/>
        <v>0.011875</v>
      </c>
      <c r="GC181" s="518">
        <f t="shared" si="122"/>
        <v>0.02470660902</v>
      </c>
      <c r="GD181" s="518">
        <f t="shared" si="122"/>
        <v>0.01627486438</v>
      </c>
      <c r="GE181" s="518">
        <f t="shared" si="122"/>
        <v>0.008896797153</v>
      </c>
      <c r="GF181" s="518">
        <f t="shared" si="122"/>
        <v>0.007642563198</v>
      </c>
      <c r="GG181" s="518">
        <f t="shared" si="122"/>
        <v>0.007584597433</v>
      </c>
      <c r="GH181" s="518">
        <f t="shared" si="122"/>
        <v>0.003474232774</v>
      </c>
      <c r="GI181" s="518">
        <f t="shared" si="122"/>
        <v>0.01096364686</v>
      </c>
      <c r="GJ181" s="518">
        <f t="shared" si="122"/>
        <v>0.01198630137</v>
      </c>
      <c r="GK181" s="518">
        <f t="shared" si="122"/>
        <v>0.0146644106</v>
      </c>
      <c r="GL181" s="518">
        <f t="shared" si="122"/>
        <v>0.0161200667</v>
      </c>
      <c r="GM181" s="518">
        <f t="shared" si="122"/>
        <v>0.01422319475</v>
      </c>
      <c r="GN181" s="518">
        <f t="shared" si="122"/>
        <v>0.002157497303</v>
      </c>
      <c r="GO181" s="518">
        <f t="shared" si="122"/>
        <v>0.01184068891</v>
      </c>
      <c r="GP181" s="518">
        <f t="shared" si="122"/>
        <v>0.02234042553</v>
      </c>
      <c r="GQ181" s="518">
        <f t="shared" si="122"/>
        <v>0.001560874089</v>
      </c>
      <c r="GR181" s="518">
        <f t="shared" si="122"/>
        <v>0.02025974026</v>
      </c>
      <c r="GS181" s="518">
        <f t="shared" si="122"/>
        <v>0.06211812627</v>
      </c>
      <c r="GT181" s="518">
        <f t="shared" si="122"/>
        <v>0.01677852349</v>
      </c>
      <c r="GU181" s="518">
        <f t="shared" si="122"/>
        <v>0.02263083451</v>
      </c>
      <c r="GV181" s="518">
        <f t="shared" si="122"/>
        <v>0.009681881051</v>
      </c>
      <c r="GW181" s="518">
        <f t="shared" si="122"/>
        <v>0.02100456621</v>
      </c>
      <c r="GX181" s="518">
        <f t="shared" si="122"/>
        <v>0.0259391771</v>
      </c>
      <c r="GY181" s="518">
        <f t="shared" si="122"/>
        <v>0.02571926765</v>
      </c>
      <c r="GZ181" s="518">
        <f t="shared" si="122"/>
        <v>0.02549936252</v>
      </c>
      <c r="HA181" s="518">
        <f t="shared" si="122"/>
        <v>0.03191048487</v>
      </c>
      <c r="HB181" s="518">
        <f t="shared" si="122"/>
        <v>0.03493975904</v>
      </c>
      <c r="HC181" s="518">
        <f t="shared" si="122"/>
        <v>0.01125339542</v>
      </c>
      <c r="HD181" s="518">
        <f t="shared" si="122"/>
        <v>0.03146584804</v>
      </c>
      <c r="HE181" s="518">
        <f t="shared" si="122"/>
        <v>0.03645833333</v>
      </c>
      <c r="HF181" s="518">
        <f t="shared" si="122"/>
        <v>0.03481694185</v>
      </c>
      <c r="HG181" s="518">
        <f t="shared" si="122"/>
        <v>0.04023586542</v>
      </c>
      <c r="HH181" s="518">
        <f t="shared" si="122"/>
        <v>0.03401133711</v>
      </c>
      <c r="HI181" s="518">
        <f t="shared" si="122"/>
        <v>0.05546597872</v>
      </c>
      <c r="HJ181" s="518">
        <f t="shared" si="122"/>
        <v>0.04216315307</v>
      </c>
      <c r="HK181" s="518">
        <f t="shared" si="122"/>
        <v>0.03107593081</v>
      </c>
      <c r="HL181" s="518">
        <f t="shared" si="122"/>
        <v>0.05800398067</v>
      </c>
      <c r="HM181" s="518">
        <f t="shared" si="122"/>
        <v>0.04971781779</v>
      </c>
      <c r="HN181" s="518">
        <f t="shared" si="122"/>
        <v>0.06426011265</v>
      </c>
      <c r="HO181" s="518">
        <f t="shared" si="122"/>
        <v>0.07312966081</v>
      </c>
      <c r="HP181" s="518">
        <f t="shared" si="122"/>
        <v>0.08495852948</v>
      </c>
      <c r="HQ181" s="518">
        <f t="shared" si="122"/>
        <v>0.03367768595</v>
      </c>
      <c r="HR181" s="518">
        <f t="shared" si="122"/>
        <v>0.05116929842</v>
      </c>
      <c r="HS181" s="412"/>
      <c r="HT181" s="412"/>
      <c r="HU181" s="412"/>
      <c r="HV181" s="412"/>
      <c r="HW181" s="412"/>
      <c r="HX181" s="412"/>
      <c r="HY181" s="412"/>
      <c r="HZ181" s="412"/>
      <c r="IA181" s="412"/>
      <c r="IB181" s="412"/>
      <c r="IC181" s="412"/>
    </row>
    <row r="182">
      <c r="A182" s="453" t="s">
        <v>91</v>
      </c>
      <c r="B182" s="515">
        <v>0.0</v>
      </c>
      <c r="C182" s="515">
        <v>0.0</v>
      </c>
      <c r="D182" s="515">
        <v>0.0</v>
      </c>
      <c r="E182" s="515">
        <v>0.0</v>
      </c>
      <c r="F182" s="515">
        <v>0.0</v>
      </c>
      <c r="G182" s="515">
        <v>0.0</v>
      </c>
      <c r="H182" s="515">
        <v>0.0</v>
      </c>
      <c r="I182" s="516">
        <v>0.0</v>
      </c>
      <c r="J182" s="517">
        <f t="shared" ref="J182:HR182" si="123">(J42/I42)-1</f>
        <v>1</v>
      </c>
      <c r="K182" s="518">
        <f t="shared" si="123"/>
        <v>0</v>
      </c>
      <c r="L182" s="517">
        <f t="shared" si="123"/>
        <v>1</v>
      </c>
      <c r="M182" s="518">
        <f t="shared" si="123"/>
        <v>0</v>
      </c>
      <c r="N182" s="517">
        <f t="shared" si="123"/>
        <v>0.5</v>
      </c>
      <c r="O182" s="517">
        <f t="shared" si="123"/>
        <v>0.3333333333</v>
      </c>
      <c r="P182" s="517">
        <f t="shared" si="123"/>
        <v>0.125</v>
      </c>
      <c r="Q182" s="517">
        <f t="shared" si="123"/>
        <v>0.1111111111</v>
      </c>
      <c r="R182" s="518">
        <f t="shared" si="123"/>
        <v>0</v>
      </c>
      <c r="S182" s="518">
        <f t="shared" si="123"/>
        <v>0</v>
      </c>
      <c r="T182" s="518">
        <f t="shared" si="123"/>
        <v>0.4</v>
      </c>
      <c r="U182" s="518">
        <f t="shared" si="123"/>
        <v>0.3571428571</v>
      </c>
      <c r="V182" s="518">
        <f t="shared" si="123"/>
        <v>0.1052631579</v>
      </c>
      <c r="W182" s="518">
        <f t="shared" si="123"/>
        <v>0.09523809524</v>
      </c>
      <c r="X182" s="518">
        <f t="shared" si="123"/>
        <v>0.1304347826</v>
      </c>
      <c r="Y182" s="518">
        <f t="shared" si="123"/>
        <v>0.07692307692</v>
      </c>
      <c r="Z182" s="518">
        <f t="shared" si="123"/>
        <v>0.1071428571</v>
      </c>
      <c r="AA182" s="518">
        <f t="shared" si="123"/>
        <v>0.3870967742</v>
      </c>
      <c r="AB182" s="518">
        <f t="shared" si="123"/>
        <v>0.2558139535</v>
      </c>
      <c r="AC182" s="518">
        <f t="shared" si="123"/>
        <v>0.2962962963</v>
      </c>
      <c r="AD182" s="518">
        <f t="shared" si="123"/>
        <v>0.07142857143</v>
      </c>
      <c r="AE182" s="518">
        <f t="shared" si="123"/>
        <v>0.04</v>
      </c>
      <c r="AF182" s="518">
        <f t="shared" si="123"/>
        <v>0.1538461538</v>
      </c>
      <c r="AG182" s="518">
        <f t="shared" si="123"/>
        <v>0</v>
      </c>
      <c r="AH182" s="518">
        <f t="shared" si="123"/>
        <v>0.04444444444</v>
      </c>
      <c r="AI182" s="518">
        <f t="shared" si="123"/>
        <v>0.07446808511</v>
      </c>
      <c r="AJ182" s="518">
        <f t="shared" si="123"/>
        <v>0.05940594059</v>
      </c>
      <c r="AK182" s="518">
        <f t="shared" si="123"/>
        <v>0.08411214953</v>
      </c>
      <c r="AL182" s="518">
        <f t="shared" si="123"/>
        <v>0.0775862069</v>
      </c>
      <c r="AM182" s="518">
        <f t="shared" si="123"/>
        <v>0.04</v>
      </c>
      <c r="AN182" s="518">
        <f t="shared" si="123"/>
        <v>0.1</v>
      </c>
      <c r="AO182" s="518">
        <f t="shared" si="123"/>
        <v>0.05594405594</v>
      </c>
      <c r="AP182" s="518">
        <f t="shared" si="123"/>
        <v>0.1324503311</v>
      </c>
      <c r="AQ182" s="518">
        <f t="shared" si="123"/>
        <v>0.2046783626</v>
      </c>
      <c r="AR182" s="518">
        <f t="shared" si="123"/>
        <v>0.06310679612</v>
      </c>
      <c r="AS182" s="518">
        <f t="shared" si="123"/>
        <v>0.0502283105</v>
      </c>
      <c r="AT182" s="518">
        <f t="shared" si="123"/>
        <v>0.1043478261</v>
      </c>
      <c r="AU182" s="518">
        <f t="shared" si="123"/>
        <v>0.06692913386</v>
      </c>
      <c r="AV182" s="518">
        <f t="shared" si="123"/>
        <v>0.0184501845</v>
      </c>
      <c r="AW182" s="518">
        <f t="shared" si="123"/>
        <v>0.05797101449</v>
      </c>
      <c r="AX182" s="518">
        <f t="shared" si="123"/>
        <v>0.02054794521</v>
      </c>
      <c r="AY182" s="518">
        <f t="shared" si="123"/>
        <v>0.08724832215</v>
      </c>
      <c r="AZ182" s="518">
        <f t="shared" si="123"/>
        <v>0.01851851852</v>
      </c>
      <c r="BA182" s="518">
        <f t="shared" si="123"/>
        <v>0.04545454545</v>
      </c>
      <c r="BB182" s="518">
        <f t="shared" si="123"/>
        <v>0.02028985507</v>
      </c>
      <c r="BC182" s="518">
        <f t="shared" si="123"/>
        <v>0.03125</v>
      </c>
      <c r="BD182" s="518">
        <f t="shared" si="123"/>
        <v>0.02754820937</v>
      </c>
      <c r="BE182" s="518">
        <f t="shared" si="123"/>
        <v>0.01340482574</v>
      </c>
      <c r="BF182" s="518">
        <f t="shared" si="123"/>
        <v>0.03174603175</v>
      </c>
      <c r="BG182" s="518">
        <f t="shared" si="123"/>
        <v>0.01025641026</v>
      </c>
      <c r="BH182" s="518">
        <f t="shared" si="123"/>
        <v>0.01015228426</v>
      </c>
      <c r="BI182" s="518">
        <f t="shared" si="123"/>
        <v>0.02261306533</v>
      </c>
      <c r="BJ182" s="518">
        <f t="shared" si="123"/>
        <v>0.03685503686</v>
      </c>
      <c r="BK182" s="518">
        <f t="shared" si="123"/>
        <v>0.0308056872</v>
      </c>
      <c r="BL182" s="518">
        <f t="shared" si="123"/>
        <v>0.01149425287</v>
      </c>
      <c r="BM182" s="518">
        <f t="shared" si="123"/>
        <v>0.02272727273</v>
      </c>
      <c r="BN182" s="518">
        <f t="shared" si="123"/>
        <v>0.02</v>
      </c>
      <c r="BO182" s="518">
        <f t="shared" si="123"/>
        <v>0.0348583878</v>
      </c>
      <c r="BP182" s="518">
        <f t="shared" si="123"/>
        <v>0.006315789474</v>
      </c>
      <c r="BQ182" s="518">
        <f t="shared" si="123"/>
        <v>0.02510460251</v>
      </c>
      <c r="BR182" s="518">
        <f t="shared" si="123"/>
        <v>0.01020408163</v>
      </c>
      <c r="BS182" s="518">
        <f t="shared" si="123"/>
        <v>0.006060606061</v>
      </c>
      <c r="BT182" s="518">
        <f t="shared" si="123"/>
        <v>0.008032128514</v>
      </c>
      <c r="BU182" s="518">
        <f t="shared" si="123"/>
        <v>0.01593625498</v>
      </c>
      <c r="BV182" s="518">
        <f t="shared" si="123"/>
        <v>0.03333333333</v>
      </c>
      <c r="BW182" s="518">
        <f t="shared" si="123"/>
        <v>0.01518026565</v>
      </c>
      <c r="BX182" s="518">
        <f t="shared" si="123"/>
        <v>0.01682242991</v>
      </c>
      <c r="BY182" s="518">
        <f t="shared" si="123"/>
        <v>0.01286764706</v>
      </c>
      <c r="BZ182" s="518">
        <f t="shared" si="123"/>
        <v>0.007259528131</v>
      </c>
      <c r="CA182" s="518">
        <f t="shared" si="123"/>
        <v>0.02342342342</v>
      </c>
      <c r="CB182" s="518">
        <f t="shared" si="123"/>
        <v>0.01408450704</v>
      </c>
      <c r="CC182" s="518">
        <f t="shared" si="123"/>
        <v>0.01736111111</v>
      </c>
      <c r="CD182" s="518">
        <f t="shared" si="123"/>
        <v>0.006825938567</v>
      </c>
      <c r="CE182" s="518">
        <f t="shared" si="123"/>
        <v>0.005084745763</v>
      </c>
      <c r="CF182" s="518">
        <f t="shared" si="123"/>
        <v>0.008431703204</v>
      </c>
      <c r="CG182" s="518">
        <f t="shared" si="123"/>
        <v>0.005016722408</v>
      </c>
      <c r="CH182" s="518">
        <f t="shared" si="123"/>
        <v>0.0149750416</v>
      </c>
      <c r="CI182" s="518">
        <f t="shared" si="123"/>
        <v>0.01967213115</v>
      </c>
      <c r="CJ182" s="518">
        <f t="shared" si="123"/>
        <v>0.01446945338</v>
      </c>
      <c r="CK182" s="518">
        <f t="shared" si="123"/>
        <v>0.01743264659</v>
      </c>
      <c r="CL182" s="518">
        <f t="shared" si="123"/>
        <v>0.001557632399</v>
      </c>
      <c r="CM182" s="518">
        <f t="shared" si="123"/>
        <v>0.01399688958</v>
      </c>
      <c r="CN182" s="518">
        <f t="shared" si="123"/>
        <v>0.02147239264</v>
      </c>
      <c r="CO182" s="518">
        <f t="shared" si="123"/>
        <v>0.02852852853</v>
      </c>
      <c r="CP182" s="518">
        <f t="shared" si="123"/>
        <v>0.01167883212</v>
      </c>
      <c r="CQ182" s="518">
        <f t="shared" si="123"/>
        <v>0.01154401154</v>
      </c>
      <c r="CR182" s="518">
        <f t="shared" si="123"/>
        <v>0.02710413695</v>
      </c>
      <c r="CS182" s="518">
        <f t="shared" si="123"/>
        <v>0.01111111111</v>
      </c>
      <c r="CT182" s="518">
        <f t="shared" si="123"/>
        <v>0.01236263736</v>
      </c>
      <c r="CU182" s="518">
        <f t="shared" si="123"/>
        <v>0.01356852103</v>
      </c>
      <c r="CV182" s="518">
        <f t="shared" si="123"/>
        <v>0.01740294511</v>
      </c>
      <c r="CW182" s="518">
        <f t="shared" si="123"/>
        <v>0.003947368421</v>
      </c>
      <c r="CX182" s="518">
        <f t="shared" si="123"/>
        <v>0.01179554391</v>
      </c>
      <c r="CY182" s="518">
        <f t="shared" si="123"/>
        <v>0.02331606218</v>
      </c>
      <c r="CZ182" s="518">
        <f t="shared" si="123"/>
        <v>0.006329113924</v>
      </c>
      <c r="DA182" s="518">
        <f t="shared" si="123"/>
        <v>0.01006289308</v>
      </c>
      <c r="DB182" s="518">
        <f t="shared" si="123"/>
        <v>0.0099626401</v>
      </c>
      <c r="DC182" s="518">
        <f t="shared" si="123"/>
        <v>0.008631319359</v>
      </c>
      <c r="DD182" s="518">
        <f t="shared" si="123"/>
        <v>0.007334963325</v>
      </c>
      <c r="DE182" s="518">
        <f t="shared" si="123"/>
        <v>0.01213592233</v>
      </c>
      <c r="DF182" s="518">
        <f t="shared" si="123"/>
        <v>0.00479616307</v>
      </c>
      <c r="DG182" s="518">
        <f t="shared" si="123"/>
        <v>0.01670644391</v>
      </c>
      <c r="DH182" s="518">
        <f t="shared" si="123"/>
        <v>0</v>
      </c>
      <c r="DI182" s="518">
        <f t="shared" si="123"/>
        <v>0.005868544601</v>
      </c>
      <c r="DJ182" s="518">
        <f t="shared" si="123"/>
        <v>0.01050175029</v>
      </c>
      <c r="DK182" s="518">
        <f t="shared" si="123"/>
        <v>0.02655889145</v>
      </c>
      <c r="DL182" s="518">
        <f t="shared" si="123"/>
        <v>0.003374578178</v>
      </c>
      <c r="DM182" s="518">
        <f t="shared" si="123"/>
        <v>0.0235426009</v>
      </c>
      <c r="DN182" s="518">
        <f t="shared" si="123"/>
        <v>0.02081051479</v>
      </c>
      <c r="DO182" s="518">
        <f t="shared" si="123"/>
        <v>0.008583690987</v>
      </c>
      <c r="DP182" s="518">
        <f t="shared" si="123"/>
        <v>0.001063829787</v>
      </c>
      <c r="DQ182" s="518">
        <f t="shared" si="123"/>
        <v>0.007438894793</v>
      </c>
      <c r="DR182" s="518">
        <f t="shared" si="123"/>
        <v>0.007383966245</v>
      </c>
      <c r="DS182" s="518">
        <f t="shared" si="123"/>
        <v>0.00942408377</v>
      </c>
      <c r="DT182" s="518">
        <f t="shared" si="123"/>
        <v>0.003112033195</v>
      </c>
      <c r="DU182" s="518">
        <f t="shared" si="123"/>
        <v>0.005170630817</v>
      </c>
      <c r="DV182" s="518">
        <f t="shared" si="123"/>
        <v>0.001028806584</v>
      </c>
      <c r="DW182" s="518">
        <f t="shared" si="123"/>
        <v>0.003083247688</v>
      </c>
      <c r="DX182" s="518">
        <f t="shared" si="123"/>
        <v>0.004098360656</v>
      </c>
      <c r="DY182" s="518">
        <f t="shared" si="123"/>
        <v>0.00612244898</v>
      </c>
      <c r="DZ182" s="518">
        <f t="shared" si="123"/>
        <v>0.009127789047</v>
      </c>
      <c r="EA182" s="518">
        <f t="shared" si="123"/>
        <v>0.008040201005</v>
      </c>
      <c r="EB182" s="518">
        <f t="shared" si="123"/>
        <v>0.005982053838</v>
      </c>
      <c r="EC182" s="518">
        <f t="shared" si="123"/>
        <v>0.0009910802775</v>
      </c>
      <c r="ED182" s="518">
        <f t="shared" si="123"/>
        <v>0.00198019802</v>
      </c>
      <c r="EE182" s="518">
        <f t="shared" si="123"/>
        <v>0.002964426877</v>
      </c>
      <c r="EF182" s="518">
        <f t="shared" si="123"/>
        <v>0.0039408867</v>
      </c>
      <c r="EG182" s="518">
        <f t="shared" si="123"/>
        <v>0.003925417076</v>
      </c>
      <c r="EH182" s="518">
        <f t="shared" si="123"/>
        <v>0.004887585533</v>
      </c>
      <c r="EI182" s="518">
        <f t="shared" si="123"/>
        <v>0.007782101167</v>
      </c>
      <c r="EJ182" s="518">
        <f t="shared" si="123"/>
        <v>0.003861003861</v>
      </c>
      <c r="EK182" s="518">
        <f t="shared" si="123"/>
        <v>0.003846153846</v>
      </c>
      <c r="EL182" s="518">
        <f t="shared" si="123"/>
        <v>0.01915708812</v>
      </c>
      <c r="EM182" s="518">
        <f t="shared" si="123"/>
        <v>0.01973684211</v>
      </c>
      <c r="EN182" s="518">
        <f t="shared" si="123"/>
        <v>0.007373271889</v>
      </c>
      <c r="EO182" s="518">
        <f t="shared" si="123"/>
        <v>0.01829826167</v>
      </c>
      <c r="EP182" s="518">
        <f t="shared" si="123"/>
        <v>0.01437556155</v>
      </c>
      <c r="EQ182" s="518">
        <f t="shared" si="123"/>
        <v>0.0008857395926</v>
      </c>
      <c r="ER182" s="518">
        <f t="shared" si="123"/>
        <v>0.01415929204</v>
      </c>
      <c r="ES182" s="518">
        <f t="shared" si="123"/>
        <v>0.004363001745</v>
      </c>
      <c r="ET182" s="518">
        <f t="shared" si="123"/>
        <v>0.01476976542</v>
      </c>
      <c r="EU182" s="518">
        <f t="shared" si="123"/>
        <v>0.01113013699</v>
      </c>
      <c r="EV182" s="518">
        <f t="shared" si="123"/>
        <v>0.005927180356</v>
      </c>
      <c r="EW182" s="518">
        <f t="shared" si="123"/>
        <v>0.01346801347</v>
      </c>
      <c r="EX182" s="518">
        <f t="shared" si="123"/>
        <v>0.002491694352</v>
      </c>
      <c r="EY182" s="518">
        <f t="shared" si="123"/>
        <v>0.0057995029</v>
      </c>
      <c r="EZ182" s="518">
        <f t="shared" si="123"/>
        <v>0.01729818781</v>
      </c>
      <c r="FA182" s="518">
        <f t="shared" si="123"/>
        <v>0.02024291498</v>
      </c>
      <c r="FB182" s="518">
        <f t="shared" si="123"/>
        <v>0.02063492063</v>
      </c>
      <c r="FC182" s="518">
        <f t="shared" si="123"/>
        <v>0.0132192846</v>
      </c>
      <c r="FD182" s="518">
        <f t="shared" si="123"/>
        <v>0.009976976209</v>
      </c>
      <c r="FE182" s="518">
        <f t="shared" si="123"/>
        <v>0.005319148936</v>
      </c>
      <c r="FF182" s="518">
        <f t="shared" si="123"/>
        <v>0.01511715797</v>
      </c>
      <c r="FG182" s="518">
        <f t="shared" si="123"/>
        <v>0.005956813105</v>
      </c>
      <c r="FH182" s="518">
        <f t="shared" si="123"/>
        <v>0.01110288675</v>
      </c>
      <c r="FI182" s="518">
        <f t="shared" si="123"/>
        <v>0.02269399707</v>
      </c>
      <c r="FJ182" s="518">
        <f t="shared" si="123"/>
        <v>0.005010737294</v>
      </c>
      <c r="FK182" s="518">
        <f t="shared" si="123"/>
        <v>0.009971509972</v>
      </c>
      <c r="FL182" s="518">
        <f t="shared" si="123"/>
        <v>0.01622002821</v>
      </c>
      <c r="FM182" s="518">
        <f t="shared" si="123"/>
        <v>0.01040943789</v>
      </c>
      <c r="FN182" s="518">
        <f t="shared" si="123"/>
        <v>0.008241758242</v>
      </c>
      <c r="FO182" s="518">
        <f t="shared" si="123"/>
        <v>0.005449591281</v>
      </c>
      <c r="FP182" s="518">
        <f t="shared" si="123"/>
        <v>0.01693766938</v>
      </c>
      <c r="FQ182" s="518">
        <f t="shared" si="123"/>
        <v>0.01932045303</v>
      </c>
      <c r="FR182" s="518">
        <f t="shared" si="123"/>
        <v>0.003267973856</v>
      </c>
      <c r="FS182" s="518">
        <f t="shared" si="123"/>
        <v>0.00651465798</v>
      </c>
      <c r="FT182" s="518">
        <f t="shared" si="123"/>
        <v>0.006472491909</v>
      </c>
      <c r="FU182" s="518">
        <f t="shared" si="123"/>
        <v>0.01093247588</v>
      </c>
      <c r="FV182" s="518">
        <f t="shared" si="123"/>
        <v>0.01017811705</v>
      </c>
      <c r="FW182" s="518">
        <f t="shared" si="123"/>
        <v>0.009445843829</v>
      </c>
      <c r="FX182" s="518">
        <f t="shared" si="123"/>
        <v>0.004990642545</v>
      </c>
      <c r="FY182" s="518">
        <f t="shared" si="123"/>
        <v>0.004965859714</v>
      </c>
      <c r="FZ182" s="518">
        <f t="shared" si="123"/>
        <v>0.00679431748</v>
      </c>
      <c r="GA182" s="518">
        <f t="shared" si="123"/>
        <v>0.008588957055</v>
      </c>
      <c r="GB182" s="518">
        <f t="shared" si="123"/>
        <v>0.004866180049</v>
      </c>
      <c r="GC182" s="518">
        <f t="shared" si="123"/>
        <v>0.004842615012</v>
      </c>
      <c r="GD182" s="518">
        <f t="shared" si="123"/>
        <v>0.005421686747</v>
      </c>
      <c r="GE182" s="518">
        <f t="shared" si="123"/>
        <v>0.005392450569</v>
      </c>
      <c r="GF182" s="518">
        <f t="shared" si="123"/>
        <v>0.02145411204</v>
      </c>
      <c r="GG182" s="518">
        <f t="shared" si="123"/>
        <v>0.002917152859</v>
      </c>
      <c r="GH182" s="518">
        <f t="shared" si="123"/>
        <v>0.004072134962</v>
      </c>
      <c r="GI182" s="518">
        <f t="shared" si="123"/>
        <v>0.006952491309</v>
      </c>
      <c r="GJ182" s="518">
        <f t="shared" si="123"/>
        <v>0.01380897583</v>
      </c>
      <c r="GK182" s="518">
        <f t="shared" si="123"/>
        <v>0.009080590238</v>
      </c>
      <c r="GL182" s="518">
        <f t="shared" si="123"/>
        <v>0.007874015748</v>
      </c>
      <c r="GM182" s="518">
        <f t="shared" si="123"/>
        <v>0.002790178571</v>
      </c>
      <c r="GN182" s="518">
        <f t="shared" si="123"/>
        <v>0.01446855871</v>
      </c>
      <c r="GO182" s="518">
        <f t="shared" si="123"/>
        <v>0.01535929786</v>
      </c>
      <c r="GP182" s="518">
        <f t="shared" si="123"/>
        <v>0.01026472177</v>
      </c>
      <c r="GQ182" s="518">
        <f t="shared" si="123"/>
        <v>0.01016042781</v>
      </c>
      <c r="GR182" s="518">
        <f t="shared" si="123"/>
        <v>0.01005823187</v>
      </c>
      <c r="GS182" s="518">
        <f t="shared" si="123"/>
        <v>0.01834381551</v>
      </c>
      <c r="GT182" s="518">
        <f t="shared" si="123"/>
        <v>0.04323211529</v>
      </c>
      <c r="GU182" s="518">
        <f t="shared" si="123"/>
        <v>0.03453379378</v>
      </c>
      <c r="GV182" s="518">
        <f t="shared" si="123"/>
        <v>0.0133524082</v>
      </c>
      <c r="GW182" s="518">
        <f t="shared" si="123"/>
        <v>0.01129411765</v>
      </c>
      <c r="GX182" s="518">
        <f t="shared" si="123"/>
        <v>0.008841321545</v>
      </c>
      <c r="GY182" s="518">
        <f t="shared" si="123"/>
        <v>0.01752767528</v>
      </c>
      <c r="GZ182" s="518">
        <f t="shared" si="123"/>
        <v>0.01450589302</v>
      </c>
      <c r="HA182" s="518">
        <f t="shared" si="123"/>
        <v>0.007149240393</v>
      </c>
      <c r="HB182" s="518">
        <f t="shared" si="123"/>
        <v>0.01552795031</v>
      </c>
      <c r="HC182" s="518">
        <f t="shared" si="123"/>
        <v>0.01572739187</v>
      </c>
      <c r="HD182" s="518">
        <f t="shared" si="123"/>
        <v>0.01548387097</v>
      </c>
      <c r="HE182" s="518">
        <f t="shared" si="123"/>
        <v>0.008894536213</v>
      </c>
      <c r="HF182" s="518">
        <f t="shared" si="123"/>
        <v>0.02350965575</v>
      </c>
      <c r="HG182" s="518">
        <f t="shared" si="123"/>
        <v>0.02173913043</v>
      </c>
      <c r="HH182" s="518">
        <f t="shared" si="123"/>
        <v>0.01766358892</v>
      </c>
      <c r="HI182" s="518">
        <f t="shared" si="123"/>
        <v>0.01893491124</v>
      </c>
      <c r="HJ182" s="518">
        <f t="shared" si="123"/>
        <v>0.02051877662</v>
      </c>
      <c r="HK182" s="518">
        <f t="shared" si="123"/>
        <v>0.01896813354</v>
      </c>
      <c r="HL182" s="518">
        <f t="shared" si="123"/>
        <v>0.03350707372</v>
      </c>
      <c r="HM182" s="518">
        <f t="shared" si="123"/>
        <v>0.04178674352</v>
      </c>
      <c r="HN182" s="518">
        <f t="shared" si="123"/>
        <v>0.04875518672</v>
      </c>
      <c r="HO182" s="518">
        <f t="shared" si="123"/>
        <v>0.04055390702</v>
      </c>
      <c r="HP182" s="518">
        <f t="shared" si="123"/>
        <v>0.04847908745</v>
      </c>
      <c r="HQ182" s="518">
        <f t="shared" si="123"/>
        <v>0.0728316712</v>
      </c>
      <c r="HR182" s="518">
        <f t="shared" si="123"/>
        <v>0.06563380282</v>
      </c>
      <c r="HS182" s="412"/>
      <c r="HT182" s="412"/>
      <c r="HU182" s="412"/>
      <c r="HV182" s="412"/>
      <c r="HW182" s="412"/>
      <c r="HX182" s="412"/>
      <c r="HY182" s="412"/>
      <c r="HZ182" s="412"/>
      <c r="IA182" s="412"/>
      <c r="IB182" s="412"/>
      <c r="IC182" s="412"/>
    </row>
    <row r="183">
      <c r="A183" s="453" t="s">
        <v>92</v>
      </c>
      <c r="B183" s="515">
        <v>0.0</v>
      </c>
      <c r="C183" s="515">
        <v>0.0</v>
      </c>
      <c r="D183" s="515">
        <v>0.0</v>
      </c>
      <c r="E183" s="515">
        <v>0.0</v>
      </c>
      <c r="F183" s="515">
        <v>0.0</v>
      </c>
      <c r="G183" s="515">
        <v>0.0</v>
      </c>
      <c r="H183" s="515">
        <v>0.0</v>
      </c>
      <c r="I183" s="515">
        <v>0.0</v>
      </c>
      <c r="J183" s="515">
        <v>0.0</v>
      </c>
      <c r="K183" s="515">
        <v>0.0</v>
      </c>
      <c r="L183" s="516">
        <v>0.0</v>
      </c>
      <c r="M183" s="517">
        <f t="shared" ref="M183:HR183" si="124">(M43/L43)-1</f>
        <v>0.5</v>
      </c>
      <c r="N183" s="518">
        <f t="shared" si="124"/>
        <v>0</v>
      </c>
      <c r="O183" s="518">
        <f t="shared" si="124"/>
        <v>0</v>
      </c>
      <c r="P183" s="518">
        <f t="shared" si="124"/>
        <v>0.3333333333</v>
      </c>
      <c r="Q183" s="518">
        <f t="shared" si="124"/>
        <v>0.25</v>
      </c>
      <c r="R183" s="518">
        <f t="shared" si="124"/>
        <v>0.2</v>
      </c>
      <c r="S183" s="518">
        <f t="shared" si="124"/>
        <v>0.1666666667</v>
      </c>
      <c r="T183" s="518">
        <f t="shared" si="124"/>
        <v>0</v>
      </c>
      <c r="U183" s="518">
        <f t="shared" si="124"/>
        <v>0.1428571429</v>
      </c>
      <c r="V183" s="518">
        <f t="shared" si="124"/>
        <v>0</v>
      </c>
      <c r="W183" s="518">
        <f t="shared" si="124"/>
        <v>0.75</v>
      </c>
      <c r="X183" s="518">
        <f t="shared" si="124"/>
        <v>0.07142857143</v>
      </c>
      <c r="Y183" s="518">
        <f t="shared" si="124"/>
        <v>0.4666666667</v>
      </c>
      <c r="Z183" s="518">
        <f t="shared" si="124"/>
        <v>0.2272727273</v>
      </c>
      <c r="AA183" s="518">
        <f t="shared" si="124"/>
        <v>0.2592592593</v>
      </c>
      <c r="AB183" s="518">
        <f t="shared" si="124"/>
        <v>0.08823529412</v>
      </c>
      <c r="AC183" s="518">
        <f t="shared" si="124"/>
        <v>0.3243243243</v>
      </c>
      <c r="AD183" s="518">
        <f t="shared" si="124"/>
        <v>0.1224489796</v>
      </c>
      <c r="AE183" s="518">
        <f t="shared" si="124"/>
        <v>0.1272727273</v>
      </c>
      <c r="AF183" s="518">
        <f t="shared" si="124"/>
        <v>0.2741935484</v>
      </c>
      <c r="AG183" s="518">
        <f t="shared" si="124"/>
        <v>0.0253164557</v>
      </c>
      <c r="AH183" s="518">
        <f t="shared" si="124"/>
        <v>0.1481481481</v>
      </c>
      <c r="AI183" s="518">
        <f t="shared" si="124"/>
        <v>0.1075268817</v>
      </c>
      <c r="AJ183" s="518">
        <f t="shared" si="124"/>
        <v>0.1650485437</v>
      </c>
      <c r="AK183" s="518">
        <f t="shared" si="124"/>
        <v>0.05833333333</v>
      </c>
      <c r="AL183" s="518">
        <f t="shared" si="124"/>
        <v>0.0157480315</v>
      </c>
      <c r="AM183" s="518">
        <f t="shared" si="124"/>
        <v>0.007751937984</v>
      </c>
      <c r="AN183" s="518">
        <f t="shared" si="124"/>
        <v>0.04615384615</v>
      </c>
      <c r="AO183" s="518">
        <f t="shared" si="124"/>
        <v>0.03676470588</v>
      </c>
      <c r="AP183" s="518">
        <f t="shared" si="124"/>
        <v>0</v>
      </c>
      <c r="AQ183" s="518">
        <f t="shared" si="124"/>
        <v>0.09219858156</v>
      </c>
      <c r="AR183" s="518">
        <f t="shared" si="124"/>
        <v>0.1038961039</v>
      </c>
      <c r="AS183" s="518">
        <f t="shared" si="124"/>
        <v>0.02941176471</v>
      </c>
      <c r="AT183" s="518">
        <f t="shared" si="124"/>
        <v>0.1028571429</v>
      </c>
      <c r="AU183" s="518">
        <f t="shared" si="124"/>
        <v>0.0518134715</v>
      </c>
      <c r="AV183" s="518">
        <f t="shared" si="124"/>
        <v>0.03448275862</v>
      </c>
      <c r="AW183" s="518">
        <f t="shared" si="124"/>
        <v>0.08095238095</v>
      </c>
      <c r="AX183" s="518">
        <f t="shared" si="124"/>
        <v>0.04845814978</v>
      </c>
      <c r="AY183" s="518">
        <f t="shared" si="124"/>
        <v>0.03781512605</v>
      </c>
      <c r="AZ183" s="518">
        <f t="shared" si="124"/>
        <v>0.004048582996</v>
      </c>
      <c r="BA183" s="518">
        <f t="shared" si="124"/>
        <v>0.02419354839</v>
      </c>
      <c r="BB183" s="518">
        <f t="shared" si="124"/>
        <v>0.003937007874</v>
      </c>
      <c r="BC183" s="518">
        <f t="shared" si="124"/>
        <v>0.01176470588</v>
      </c>
      <c r="BD183" s="518">
        <f t="shared" si="124"/>
        <v>0.01162790698</v>
      </c>
      <c r="BE183" s="518">
        <f t="shared" si="124"/>
        <v>0.01149425287</v>
      </c>
      <c r="BF183" s="518">
        <f t="shared" si="124"/>
        <v>0.007575757576</v>
      </c>
      <c r="BG183" s="518">
        <f t="shared" si="124"/>
        <v>0.01503759398</v>
      </c>
      <c r="BH183" s="518">
        <f t="shared" si="124"/>
        <v>0</v>
      </c>
      <c r="BI183" s="518">
        <f t="shared" si="124"/>
        <v>0.003703703704</v>
      </c>
      <c r="BJ183" s="518">
        <f t="shared" si="124"/>
        <v>0.0258302583</v>
      </c>
      <c r="BK183" s="518">
        <f t="shared" si="124"/>
        <v>0.01438848921</v>
      </c>
      <c r="BL183" s="518">
        <f t="shared" si="124"/>
        <v>0.06382978723</v>
      </c>
      <c r="BM183" s="518">
        <f t="shared" si="124"/>
        <v>0</v>
      </c>
      <c r="BN183" s="518">
        <f t="shared" si="124"/>
        <v>0.01</v>
      </c>
      <c r="BO183" s="518">
        <f t="shared" si="124"/>
        <v>0.0297029703</v>
      </c>
      <c r="BP183" s="518">
        <f t="shared" si="124"/>
        <v>0.02884615385</v>
      </c>
      <c r="BQ183" s="518">
        <f t="shared" si="124"/>
        <v>0.01246105919</v>
      </c>
      <c r="BR183" s="518">
        <f t="shared" si="124"/>
        <v>0</v>
      </c>
      <c r="BS183" s="518">
        <f t="shared" si="124"/>
        <v>0.009230769231</v>
      </c>
      <c r="BT183" s="518">
        <f t="shared" si="124"/>
        <v>0.02743902439</v>
      </c>
      <c r="BU183" s="518">
        <f t="shared" si="124"/>
        <v>0</v>
      </c>
      <c r="BV183" s="518">
        <f t="shared" si="124"/>
        <v>0.008902077151</v>
      </c>
      <c r="BW183" s="518">
        <f t="shared" si="124"/>
        <v>0.002941176471</v>
      </c>
      <c r="BX183" s="518">
        <f t="shared" si="124"/>
        <v>0</v>
      </c>
      <c r="BY183" s="518">
        <f t="shared" si="124"/>
        <v>0.03225806452</v>
      </c>
      <c r="BZ183" s="518">
        <f t="shared" si="124"/>
        <v>0.002840909091</v>
      </c>
      <c r="CA183" s="518">
        <f t="shared" si="124"/>
        <v>0.01133144476</v>
      </c>
      <c r="CB183" s="518">
        <f t="shared" si="124"/>
        <v>0.01120448179</v>
      </c>
      <c r="CC183" s="518">
        <f t="shared" si="124"/>
        <v>0.01385041551</v>
      </c>
      <c r="CD183" s="518">
        <f t="shared" si="124"/>
        <v>0.0218579235</v>
      </c>
      <c r="CE183" s="518">
        <f t="shared" si="124"/>
        <v>0.01871657754</v>
      </c>
      <c r="CF183" s="518">
        <f t="shared" si="124"/>
        <v>0.02624671916</v>
      </c>
      <c r="CG183" s="518">
        <f t="shared" si="124"/>
        <v>0.0179028133</v>
      </c>
      <c r="CH183" s="518">
        <f t="shared" si="124"/>
        <v>0.02261306533</v>
      </c>
      <c r="CI183" s="518">
        <f t="shared" si="124"/>
        <v>0.05896805897</v>
      </c>
      <c r="CJ183" s="518">
        <f t="shared" si="124"/>
        <v>0.0162412993</v>
      </c>
      <c r="CK183" s="518">
        <f t="shared" si="124"/>
        <v>0.07762557078</v>
      </c>
      <c r="CL183" s="518">
        <f t="shared" si="124"/>
        <v>0.01483050847</v>
      </c>
      <c r="CM183" s="518">
        <f t="shared" si="124"/>
        <v>0.01252609603</v>
      </c>
      <c r="CN183" s="518">
        <f t="shared" si="124"/>
        <v>0.01443298969</v>
      </c>
      <c r="CO183" s="518">
        <f t="shared" si="124"/>
        <v>0.01829268293</v>
      </c>
      <c r="CP183" s="518">
        <f t="shared" si="124"/>
        <v>0.01796407186</v>
      </c>
      <c r="CQ183" s="518">
        <f t="shared" si="124"/>
        <v>0.001960784314</v>
      </c>
      <c r="CR183" s="518">
        <f t="shared" si="124"/>
        <v>0.005870841487</v>
      </c>
      <c r="CS183" s="518">
        <f t="shared" si="124"/>
        <v>0</v>
      </c>
      <c r="CT183" s="518">
        <f t="shared" si="124"/>
        <v>0.07782101167</v>
      </c>
      <c r="CU183" s="518">
        <f t="shared" si="124"/>
        <v>0.02527075812</v>
      </c>
      <c r="CV183" s="518">
        <f t="shared" si="124"/>
        <v>0.01936619718</v>
      </c>
      <c r="CW183" s="518">
        <f t="shared" si="124"/>
        <v>0.008635578584</v>
      </c>
      <c r="CX183" s="518">
        <f t="shared" si="124"/>
        <v>0.01883561644</v>
      </c>
      <c r="CY183" s="518">
        <f t="shared" si="124"/>
        <v>0.003361344538</v>
      </c>
      <c r="CZ183" s="518">
        <f t="shared" si="124"/>
        <v>0.02177554439</v>
      </c>
      <c r="DA183" s="518">
        <f t="shared" si="124"/>
        <v>0.02295081967</v>
      </c>
      <c r="DB183" s="518">
        <f t="shared" si="124"/>
        <v>0.01762820513</v>
      </c>
      <c r="DC183" s="518">
        <f t="shared" si="124"/>
        <v>0.03464566929</v>
      </c>
      <c r="DD183" s="518">
        <f t="shared" si="124"/>
        <v>0.02739726027</v>
      </c>
      <c r="DE183" s="518">
        <f t="shared" si="124"/>
        <v>0.0162962963</v>
      </c>
      <c r="DF183" s="518">
        <f t="shared" si="124"/>
        <v>0.01603498542</v>
      </c>
      <c r="DG183" s="518">
        <f t="shared" si="124"/>
        <v>0.008608321377</v>
      </c>
      <c r="DH183" s="518">
        <f t="shared" si="124"/>
        <v>0.0213371266</v>
      </c>
      <c r="DI183" s="518">
        <f t="shared" si="124"/>
        <v>0.00278551532</v>
      </c>
      <c r="DJ183" s="518">
        <f t="shared" si="124"/>
        <v>0.02916666667</v>
      </c>
      <c r="DK183" s="518">
        <f t="shared" si="124"/>
        <v>0.01079622132</v>
      </c>
      <c r="DL183" s="518">
        <f t="shared" si="124"/>
        <v>0.002670226969</v>
      </c>
      <c r="DM183" s="518">
        <f t="shared" si="124"/>
        <v>0.01864181092</v>
      </c>
      <c r="DN183" s="518">
        <f t="shared" si="124"/>
        <v>0.01307189542</v>
      </c>
      <c r="DO183" s="518">
        <f t="shared" si="124"/>
        <v>0.01806451613</v>
      </c>
      <c r="DP183" s="518">
        <f t="shared" si="124"/>
        <v>0.01013941698</v>
      </c>
      <c r="DQ183" s="518">
        <f t="shared" si="124"/>
        <v>0.005018820577</v>
      </c>
      <c r="DR183" s="518">
        <f t="shared" si="124"/>
        <v>0.008739076155</v>
      </c>
      <c r="DS183" s="518">
        <f t="shared" si="124"/>
        <v>0.01608910891</v>
      </c>
      <c r="DT183" s="518">
        <f t="shared" si="124"/>
        <v>0.002436053593</v>
      </c>
      <c r="DU183" s="518">
        <f t="shared" si="124"/>
        <v>0.006075334143</v>
      </c>
      <c r="DV183" s="518">
        <f t="shared" si="124"/>
        <v>0.01207729469</v>
      </c>
      <c r="DW183" s="518">
        <f t="shared" si="124"/>
        <v>0.00477326969</v>
      </c>
      <c r="DX183" s="518">
        <f t="shared" si="124"/>
        <v>0.003562945368</v>
      </c>
      <c r="DY183" s="518">
        <f t="shared" si="124"/>
        <v>0.005917159763</v>
      </c>
      <c r="DZ183" s="518">
        <f t="shared" si="124"/>
        <v>0.004705882353</v>
      </c>
      <c r="EA183" s="518">
        <f t="shared" si="124"/>
        <v>0</v>
      </c>
      <c r="EB183" s="518">
        <f t="shared" si="124"/>
        <v>0.003512880562</v>
      </c>
      <c r="EC183" s="518">
        <f t="shared" si="124"/>
        <v>0.003500583431</v>
      </c>
      <c r="ED183" s="518">
        <f t="shared" si="124"/>
        <v>0.002325581395</v>
      </c>
      <c r="EE183" s="518">
        <f t="shared" si="124"/>
        <v>0.003480278422</v>
      </c>
      <c r="EF183" s="518">
        <f t="shared" si="124"/>
        <v>0.003468208092</v>
      </c>
      <c r="EG183" s="518">
        <f t="shared" si="124"/>
        <v>0.01152073733</v>
      </c>
      <c r="EH183" s="518">
        <f t="shared" si="124"/>
        <v>0</v>
      </c>
      <c r="EI183" s="518">
        <f t="shared" si="124"/>
        <v>0.006833712984</v>
      </c>
      <c r="EJ183" s="518">
        <f t="shared" si="124"/>
        <v>0.005656108597</v>
      </c>
      <c r="EK183" s="518">
        <f t="shared" si="124"/>
        <v>0.03262092238</v>
      </c>
      <c r="EL183" s="518">
        <f t="shared" si="124"/>
        <v>0.007625272331</v>
      </c>
      <c r="EM183" s="518">
        <f t="shared" si="124"/>
        <v>0.004324324324</v>
      </c>
      <c r="EN183" s="518">
        <f t="shared" si="124"/>
        <v>0.008611410118</v>
      </c>
      <c r="EO183" s="518">
        <f t="shared" si="124"/>
        <v>0.007470651014</v>
      </c>
      <c r="EP183" s="518">
        <f t="shared" si="124"/>
        <v>0.003177966102</v>
      </c>
      <c r="EQ183" s="518">
        <f t="shared" si="124"/>
        <v>0.002111932418</v>
      </c>
      <c r="ER183" s="518">
        <f t="shared" si="124"/>
        <v>0.006322444679</v>
      </c>
      <c r="ES183" s="518">
        <f t="shared" si="124"/>
        <v>0.005235602094</v>
      </c>
      <c r="ET183" s="518">
        <f t="shared" si="124"/>
        <v>0.005208333333</v>
      </c>
      <c r="EU183" s="518">
        <f t="shared" si="124"/>
        <v>0.00207253886</v>
      </c>
      <c r="EV183" s="518">
        <f t="shared" si="124"/>
        <v>0.007238883144</v>
      </c>
      <c r="EW183" s="518">
        <f t="shared" si="124"/>
        <v>0.00205338809</v>
      </c>
      <c r="EX183" s="518">
        <f t="shared" si="124"/>
        <v>0.008196721311</v>
      </c>
      <c r="EY183" s="518">
        <f t="shared" si="124"/>
        <v>0.02642276423</v>
      </c>
      <c r="EZ183" s="518">
        <f t="shared" si="124"/>
        <v>0.00297029703</v>
      </c>
      <c r="FA183" s="518">
        <f t="shared" si="124"/>
        <v>0.02961500494</v>
      </c>
      <c r="FB183" s="518">
        <f t="shared" si="124"/>
        <v>0.01054650048</v>
      </c>
      <c r="FC183" s="518">
        <f t="shared" si="124"/>
        <v>0.01233396584</v>
      </c>
      <c r="FD183" s="518">
        <f t="shared" si="124"/>
        <v>0.01030927835</v>
      </c>
      <c r="FE183" s="518">
        <f t="shared" si="124"/>
        <v>0.007421150278</v>
      </c>
      <c r="FF183" s="518">
        <f t="shared" si="124"/>
        <v>0.01012891344</v>
      </c>
      <c r="FG183" s="518">
        <f t="shared" si="124"/>
        <v>0.001823154057</v>
      </c>
      <c r="FH183" s="518">
        <f t="shared" si="124"/>
        <v>0.01091901729</v>
      </c>
      <c r="FI183" s="518">
        <f t="shared" si="124"/>
        <v>0.002700270027</v>
      </c>
      <c r="FJ183" s="518">
        <f t="shared" si="124"/>
        <v>0.0368043088</v>
      </c>
      <c r="FK183" s="518">
        <f t="shared" si="124"/>
        <v>0.01385281385</v>
      </c>
      <c r="FL183" s="518">
        <f t="shared" si="124"/>
        <v>0.00853970965</v>
      </c>
      <c r="FM183" s="518">
        <f t="shared" si="124"/>
        <v>0.006773920406</v>
      </c>
      <c r="FN183" s="518">
        <f t="shared" si="124"/>
        <v>0.003364171573</v>
      </c>
      <c r="FO183" s="518">
        <f t="shared" si="124"/>
        <v>0.01257334451</v>
      </c>
      <c r="FP183" s="518">
        <f t="shared" si="124"/>
        <v>0.01821192053</v>
      </c>
      <c r="FQ183" s="518">
        <f t="shared" si="124"/>
        <v>0.008943089431</v>
      </c>
      <c r="FR183" s="518">
        <f t="shared" si="124"/>
        <v>0.006446414182</v>
      </c>
      <c r="FS183" s="518">
        <f t="shared" si="124"/>
        <v>0.04243394716</v>
      </c>
      <c r="FT183" s="518">
        <f t="shared" si="124"/>
        <v>0.0153609831</v>
      </c>
      <c r="FU183" s="518">
        <f t="shared" si="124"/>
        <v>0.01512859304</v>
      </c>
      <c r="FV183" s="518">
        <f t="shared" si="124"/>
        <v>0.01341281669</v>
      </c>
      <c r="FW183" s="518">
        <f t="shared" si="124"/>
        <v>0.01397058824</v>
      </c>
      <c r="FX183" s="518">
        <f t="shared" si="124"/>
        <v>0.01957940537</v>
      </c>
      <c r="FY183" s="518">
        <f t="shared" si="124"/>
        <v>0.00426742532</v>
      </c>
      <c r="FZ183" s="518">
        <f t="shared" si="124"/>
        <v>0.009915014164</v>
      </c>
      <c r="GA183" s="518">
        <f t="shared" si="124"/>
        <v>0.01122019635</v>
      </c>
      <c r="GB183" s="518">
        <f t="shared" si="124"/>
        <v>0.01040221914</v>
      </c>
      <c r="GC183" s="518">
        <f t="shared" si="124"/>
        <v>0.01441317776</v>
      </c>
      <c r="GD183" s="518">
        <f t="shared" si="124"/>
        <v>0.0101488498</v>
      </c>
      <c r="GE183" s="518">
        <f t="shared" si="124"/>
        <v>0.01741460147</v>
      </c>
      <c r="GF183" s="518">
        <f t="shared" si="124"/>
        <v>0.009874917709</v>
      </c>
      <c r="GG183" s="518">
        <f t="shared" si="124"/>
        <v>0.005867014342</v>
      </c>
      <c r="GH183" s="518">
        <f t="shared" si="124"/>
        <v>0.00712896954</v>
      </c>
      <c r="GI183" s="518">
        <f t="shared" si="124"/>
        <v>0.01093951094</v>
      </c>
      <c r="GJ183" s="518">
        <f t="shared" si="124"/>
        <v>0.01145767027</v>
      </c>
      <c r="GK183" s="518">
        <f t="shared" si="124"/>
        <v>0.009439899308</v>
      </c>
      <c r="GL183" s="518">
        <f t="shared" si="124"/>
        <v>0.01059850374</v>
      </c>
      <c r="GM183" s="518">
        <f t="shared" si="124"/>
        <v>0.008019740901</v>
      </c>
      <c r="GN183" s="518">
        <f t="shared" si="124"/>
        <v>0.002447980416</v>
      </c>
      <c r="GO183" s="518">
        <f t="shared" si="124"/>
        <v>0.02014652015</v>
      </c>
      <c r="GP183" s="518">
        <f t="shared" si="124"/>
        <v>0.004787552364</v>
      </c>
      <c r="GQ183" s="518">
        <f t="shared" si="124"/>
        <v>0.01905896367</v>
      </c>
      <c r="GR183" s="518">
        <f t="shared" si="124"/>
        <v>0.01578024547</v>
      </c>
      <c r="GS183" s="518">
        <f t="shared" si="124"/>
        <v>0.01208285386</v>
      </c>
      <c r="GT183" s="518">
        <f t="shared" si="124"/>
        <v>0.01023308698</v>
      </c>
      <c r="GU183" s="518">
        <f t="shared" si="124"/>
        <v>0.004501969612</v>
      </c>
      <c r="GV183" s="518">
        <f t="shared" si="124"/>
        <v>0.01176470588</v>
      </c>
      <c r="GW183" s="518">
        <f t="shared" si="124"/>
        <v>0.01993355482</v>
      </c>
      <c r="GX183" s="518">
        <f t="shared" si="124"/>
        <v>0.01954397394</v>
      </c>
      <c r="GY183" s="518">
        <f t="shared" si="124"/>
        <v>0.02768903088</v>
      </c>
      <c r="GZ183" s="518">
        <f t="shared" si="124"/>
        <v>0.02124352332</v>
      </c>
      <c r="HA183" s="518">
        <f t="shared" si="124"/>
        <v>0.0197869102</v>
      </c>
      <c r="HB183" s="518">
        <f t="shared" si="124"/>
        <v>0.008955223881</v>
      </c>
      <c r="HC183" s="518">
        <f t="shared" si="124"/>
        <v>0.01923076923</v>
      </c>
      <c r="HD183" s="518">
        <f t="shared" si="124"/>
        <v>0.02418964683</v>
      </c>
      <c r="HE183" s="518">
        <f t="shared" si="124"/>
        <v>0.02031176193</v>
      </c>
      <c r="HF183" s="518">
        <f t="shared" si="124"/>
        <v>0.01527777778</v>
      </c>
      <c r="HG183" s="518">
        <f t="shared" si="124"/>
        <v>0.07113543092</v>
      </c>
      <c r="HH183" s="518">
        <f t="shared" si="124"/>
        <v>0.02979991486</v>
      </c>
      <c r="HI183" s="518">
        <f t="shared" si="124"/>
        <v>0.02025630426</v>
      </c>
      <c r="HJ183" s="518">
        <f t="shared" si="124"/>
        <v>0.05632090762</v>
      </c>
      <c r="HK183" s="518">
        <f t="shared" si="124"/>
        <v>0.05715381665</v>
      </c>
      <c r="HL183" s="518">
        <f t="shared" si="124"/>
        <v>0.05769230769</v>
      </c>
      <c r="HM183" s="518">
        <f t="shared" si="124"/>
        <v>0.06586620926</v>
      </c>
      <c r="HN183" s="518">
        <f t="shared" si="124"/>
        <v>0.07016414548</v>
      </c>
      <c r="HO183" s="518">
        <f t="shared" si="124"/>
        <v>0.04571428571</v>
      </c>
      <c r="HP183" s="518">
        <f t="shared" si="124"/>
        <v>0.05378199597</v>
      </c>
      <c r="HQ183" s="518">
        <f t="shared" si="124"/>
        <v>0.03302401747</v>
      </c>
      <c r="HR183" s="518">
        <f t="shared" si="124"/>
        <v>0.06737120211</v>
      </c>
      <c r="HS183" s="412"/>
      <c r="HT183" s="412"/>
      <c r="HU183" s="412"/>
      <c r="HV183" s="412"/>
      <c r="HW183" s="412"/>
      <c r="HX183" s="412"/>
      <c r="HY183" s="412"/>
      <c r="HZ183" s="412"/>
      <c r="IA183" s="412"/>
      <c r="IB183" s="412"/>
      <c r="IC183" s="412"/>
    </row>
    <row r="184">
      <c r="A184" s="453" t="s">
        <v>93</v>
      </c>
      <c r="B184" s="515">
        <v>0.0</v>
      </c>
      <c r="C184" s="515">
        <v>0.0</v>
      </c>
      <c r="D184" s="515">
        <v>0.0</v>
      </c>
      <c r="E184" s="515">
        <v>0.0</v>
      </c>
      <c r="F184" s="515">
        <v>0.0</v>
      </c>
      <c r="G184" s="515">
        <v>0.0</v>
      </c>
      <c r="H184" s="515">
        <v>0.0</v>
      </c>
      <c r="I184" s="515">
        <v>0.0</v>
      </c>
      <c r="J184" s="515">
        <v>0.0</v>
      </c>
      <c r="K184" s="515">
        <v>0.0</v>
      </c>
      <c r="L184" s="515">
        <v>0.0</v>
      </c>
      <c r="M184" s="515">
        <v>0.0</v>
      </c>
      <c r="N184" s="515">
        <v>0.0</v>
      </c>
      <c r="O184" s="516">
        <v>0.0</v>
      </c>
      <c r="P184" s="518">
        <f t="shared" ref="P184:HR184" si="125">(P44/O44)-1</f>
        <v>0</v>
      </c>
      <c r="Q184" s="518">
        <f t="shared" si="125"/>
        <v>0</v>
      </c>
      <c r="R184" s="518">
        <f t="shared" si="125"/>
        <v>2</v>
      </c>
      <c r="S184" s="518">
        <f t="shared" si="125"/>
        <v>0.6666666667</v>
      </c>
      <c r="T184" s="518">
        <f t="shared" si="125"/>
        <v>0.2</v>
      </c>
      <c r="U184" s="518">
        <f t="shared" si="125"/>
        <v>0.1666666667</v>
      </c>
      <c r="V184" s="518">
        <f t="shared" si="125"/>
        <v>0</v>
      </c>
      <c r="W184" s="518">
        <f t="shared" si="125"/>
        <v>0.4285714286</v>
      </c>
      <c r="X184" s="518">
        <f t="shared" si="125"/>
        <v>0.3</v>
      </c>
      <c r="Y184" s="518">
        <f t="shared" si="125"/>
        <v>0.3076923077</v>
      </c>
      <c r="Z184" s="518">
        <f t="shared" si="125"/>
        <v>0.5294117647</v>
      </c>
      <c r="AA184" s="518">
        <f t="shared" si="125"/>
        <v>0.07692307692</v>
      </c>
      <c r="AB184" s="518">
        <f t="shared" si="125"/>
        <v>0.2857142857</v>
      </c>
      <c r="AC184" s="518">
        <f t="shared" si="125"/>
        <v>0</v>
      </c>
      <c r="AD184" s="518">
        <f t="shared" si="125"/>
        <v>0.3055555556</v>
      </c>
      <c r="AE184" s="518">
        <f t="shared" si="125"/>
        <v>0.2553191489</v>
      </c>
      <c r="AF184" s="518">
        <f t="shared" si="125"/>
        <v>0.2542372881</v>
      </c>
      <c r="AG184" s="518">
        <f t="shared" si="125"/>
        <v>0.1081081081</v>
      </c>
      <c r="AH184" s="518">
        <f t="shared" si="125"/>
        <v>0.1097560976</v>
      </c>
      <c r="AI184" s="518">
        <f t="shared" si="125"/>
        <v>0.1978021978</v>
      </c>
      <c r="AJ184" s="518">
        <f t="shared" si="125"/>
        <v>0.1651376147</v>
      </c>
      <c r="AK184" s="518">
        <f t="shared" si="125"/>
        <v>0.1732283465</v>
      </c>
      <c r="AL184" s="518">
        <f t="shared" si="125"/>
        <v>0.1275167785</v>
      </c>
      <c r="AM184" s="518">
        <f t="shared" si="125"/>
        <v>0.125</v>
      </c>
      <c r="AN184" s="518">
        <f t="shared" si="125"/>
        <v>0.03174603175</v>
      </c>
      <c r="AO184" s="518">
        <f t="shared" si="125"/>
        <v>0.1384615385</v>
      </c>
      <c r="AP184" s="518">
        <f t="shared" si="125"/>
        <v>0.07207207207</v>
      </c>
      <c r="AQ184" s="518">
        <f t="shared" si="125"/>
        <v>0.0756302521</v>
      </c>
      <c r="AR184" s="518">
        <f t="shared" si="125"/>
        <v>0.01171875</v>
      </c>
      <c r="AS184" s="518">
        <f t="shared" si="125"/>
        <v>0.07335907336</v>
      </c>
      <c r="AT184" s="518">
        <f t="shared" si="125"/>
        <v>0.04676258993</v>
      </c>
      <c r="AU184" s="518">
        <f t="shared" si="125"/>
        <v>0.08591065292</v>
      </c>
      <c r="AV184" s="518">
        <f t="shared" si="125"/>
        <v>0.01582278481</v>
      </c>
      <c r="AW184" s="518">
        <f t="shared" si="125"/>
        <v>0.01869158879</v>
      </c>
      <c r="AX184" s="518">
        <f t="shared" si="125"/>
        <v>0.01529051988</v>
      </c>
      <c r="AY184" s="518">
        <f t="shared" si="125"/>
        <v>0.009036144578</v>
      </c>
      <c r="AZ184" s="518">
        <f t="shared" si="125"/>
        <v>0.01791044776</v>
      </c>
      <c r="BA184" s="518">
        <f t="shared" si="125"/>
        <v>0.008797653959</v>
      </c>
      <c r="BB184" s="518">
        <f t="shared" si="125"/>
        <v>0.04069767442</v>
      </c>
      <c r="BC184" s="518">
        <f t="shared" si="125"/>
        <v>0.008379888268</v>
      </c>
      <c r="BD184" s="518">
        <f t="shared" si="125"/>
        <v>0.01108033241</v>
      </c>
      <c r="BE184" s="518">
        <f t="shared" si="125"/>
        <v>0.005479452055</v>
      </c>
      <c r="BF184" s="518">
        <f t="shared" si="125"/>
        <v>0</v>
      </c>
      <c r="BG184" s="518">
        <f t="shared" si="125"/>
        <v>0.02179836512</v>
      </c>
      <c r="BH184" s="518">
        <f t="shared" si="125"/>
        <v>0</v>
      </c>
      <c r="BI184" s="518">
        <f t="shared" si="125"/>
        <v>0.005333333333</v>
      </c>
      <c r="BJ184" s="518">
        <f t="shared" si="125"/>
        <v>0.002652519894</v>
      </c>
      <c r="BK184" s="518">
        <f t="shared" si="125"/>
        <v>0</v>
      </c>
      <c r="BL184" s="518">
        <f t="shared" si="125"/>
        <v>0.002645502646</v>
      </c>
      <c r="BM184" s="518">
        <f t="shared" si="125"/>
        <v>0.002638522427</v>
      </c>
      <c r="BN184" s="518">
        <f t="shared" si="125"/>
        <v>0.002631578947</v>
      </c>
      <c r="BO184" s="518">
        <f t="shared" si="125"/>
        <v>0.005249343832</v>
      </c>
      <c r="BP184" s="518">
        <f t="shared" si="125"/>
        <v>0</v>
      </c>
      <c r="BQ184" s="518">
        <f t="shared" si="125"/>
        <v>0.002610966057</v>
      </c>
      <c r="BR184" s="518">
        <f t="shared" si="125"/>
        <v>0</v>
      </c>
      <c r="BS184" s="518">
        <f t="shared" si="125"/>
        <v>0.002604166667</v>
      </c>
      <c r="BT184" s="518">
        <f t="shared" si="125"/>
        <v>0</v>
      </c>
      <c r="BU184" s="518">
        <f t="shared" si="125"/>
        <v>0.002597402597</v>
      </c>
      <c r="BV184" s="518">
        <f t="shared" si="125"/>
        <v>0.002590673575</v>
      </c>
      <c r="BW184" s="518">
        <f t="shared" si="125"/>
        <v>0</v>
      </c>
      <c r="BX184" s="518">
        <f t="shared" si="125"/>
        <v>0.002583979328</v>
      </c>
      <c r="BY184" s="518">
        <f t="shared" si="125"/>
        <v>0.002577319588</v>
      </c>
      <c r="BZ184" s="518">
        <f t="shared" si="125"/>
        <v>0.02313624679</v>
      </c>
      <c r="CA184" s="518">
        <f t="shared" si="125"/>
        <v>0.0175879397</v>
      </c>
      <c r="CB184" s="518">
        <f t="shared" si="125"/>
        <v>0</v>
      </c>
      <c r="CC184" s="518">
        <f t="shared" si="125"/>
        <v>0.01481481481</v>
      </c>
      <c r="CD184" s="518">
        <f t="shared" si="125"/>
        <v>0.007299270073</v>
      </c>
      <c r="CE184" s="518">
        <f t="shared" si="125"/>
        <v>0.009661835749</v>
      </c>
      <c r="CF184" s="518">
        <f t="shared" si="125"/>
        <v>0.01196172249</v>
      </c>
      <c r="CG184" s="518">
        <f t="shared" si="125"/>
        <v>0.01654846336</v>
      </c>
      <c r="CH184" s="518">
        <f t="shared" si="125"/>
        <v>0.02093023256</v>
      </c>
      <c r="CI184" s="518">
        <f t="shared" si="125"/>
        <v>0.006833712984</v>
      </c>
      <c r="CJ184" s="518">
        <f t="shared" si="125"/>
        <v>0.006787330317</v>
      </c>
      <c r="CK184" s="518">
        <f t="shared" si="125"/>
        <v>0.008988764045</v>
      </c>
      <c r="CL184" s="518">
        <f t="shared" si="125"/>
        <v>0.002227171492</v>
      </c>
      <c r="CM184" s="518">
        <f t="shared" si="125"/>
        <v>0.01777777778</v>
      </c>
      <c r="CN184" s="518">
        <f t="shared" si="125"/>
        <v>0.01091703057</v>
      </c>
      <c r="CO184" s="518">
        <f t="shared" si="125"/>
        <v>0.02159827214</v>
      </c>
      <c r="CP184" s="518">
        <f t="shared" si="125"/>
        <v>0.02536997886</v>
      </c>
      <c r="CQ184" s="518">
        <f t="shared" si="125"/>
        <v>0.01649484536</v>
      </c>
      <c r="CR184" s="518">
        <f t="shared" si="125"/>
        <v>0.008113590264</v>
      </c>
      <c r="CS184" s="518">
        <f t="shared" si="125"/>
        <v>0.04225352113</v>
      </c>
      <c r="CT184" s="518">
        <f t="shared" si="125"/>
        <v>0.01158301158</v>
      </c>
      <c r="CU184" s="518">
        <f t="shared" si="125"/>
        <v>0.0286259542</v>
      </c>
      <c r="CV184" s="518">
        <f t="shared" si="125"/>
        <v>0.02040816327</v>
      </c>
      <c r="CW184" s="518">
        <f t="shared" si="125"/>
        <v>0.01636363636</v>
      </c>
      <c r="CX184" s="518">
        <f t="shared" si="125"/>
        <v>0.03041144902</v>
      </c>
      <c r="CY184" s="518">
        <f t="shared" si="125"/>
        <v>0.015625</v>
      </c>
      <c r="CZ184" s="518">
        <f t="shared" si="125"/>
        <v>0.03931623932</v>
      </c>
      <c r="DA184" s="518">
        <f t="shared" si="125"/>
        <v>0.02138157895</v>
      </c>
      <c r="DB184" s="518">
        <f t="shared" si="125"/>
        <v>0.01127214171</v>
      </c>
      <c r="DC184" s="518">
        <f t="shared" si="125"/>
        <v>0.02866242038</v>
      </c>
      <c r="DD184" s="518">
        <f t="shared" si="125"/>
        <v>0.02012383901</v>
      </c>
      <c r="DE184" s="518">
        <f t="shared" si="125"/>
        <v>0.02124430956</v>
      </c>
      <c r="DF184" s="518">
        <f t="shared" si="125"/>
        <v>0.02228826152</v>
      </c>
      <c r="DG184" s="518">
        <f t="shared" si="125"/>
        <v>0.02180232558</v>
      </c>
      <c r="DH184" s="518">
        <f t="shared" si="125"/>
        <v>0.03271692745</v>
      </c>
      <c r="DI184" s="518">
        <f t="shared" si="125"/>
        <v>0.01377410468</v>
      </c>
      <c r="DJ184" s="518">
        <f t="shared" si="125"/>
        <v>0.01766304348</v>
      </c>
      <c r="DK184" s="518">
        <f t="shared" si="125"/>
        <v>0.01869158879</v>
      </c>
      <c r="DL184" s="518">
        <f t="shared" si="125"/>
        <v>0.01965923984</v>
      </c>
      <c r="DM184" s="518">
        <f t="shared" si="125"/>
        <v>0.01156812339</v>
      </c>
      <c r="DN184" s="518">
        <f t="shared" si="125"/>
        <v>0.02414231258</v>
      </c>
      <c r="DO184" s="518">
        <f t="shared" si="125"/>
        <v>0.02109181141</v>
      </c>
      <c r="DP184" s="518">
        <f t="shared" si="125"/>
        <v>0.02430133657</v>
      </c>
      <c r="DQ184" s="518">
        <f t="shared" si="125"/>
        <v>0.005931198102</v>
      </c>
      <c r="DR184" s="518">
        <f t="shared" si="125"/>
        <v>0.007075471698</v>
      </c>
      <c r="DS184" s="518">
        <f t="shared" si="125"/>
        <v>0.008196721311</v>
      </c>
      <c r="DT184" s="518">
        <f t="shared" si="125"/>
        <v>0.01509872242</v>
      </c>
      <c r="DU184" s="518">
        <f t="shared" si="125"/>
        <v>0.002288329519</v>
      </c>
      <c r="DV184" s="518">
        <f t="shared" si="125"/>
        <v>0.004566210046</v>
      </c>
      <c r="DW184" s="518">
        <f t="shared" si="125"/>
        <v>0.002272727273</v>
      </c>
      <c r="DX184" s="518">
        <f t="shared" si="125"/>
        <v>0.007936507937</v>
      </c>
      <c r="DY184" s="518">
        <f t="shared" si="125"/>
        <v>0.006749156355</v>
      </c>
      <c r="DZ184" s="518">
        <f t="shared" si="125"/>
        <v>0.002234636872</v>
      </c>
      <c r="EA184" s="518">
        <f t="shared" si="125"/>
        <v>0.002229654404</v>
      </c>
      <c r="EB184" s="518">
        <f t="shared" si="125"/>
        <v>0.003337041157</v>
      </c>
      <c r="EC184" s="518">
        <f t="shared" si="125"/>
        <v>0</v>
      </c>
      <c r="ED184" s="518">
        <f t="shared" si="125"/>
        <v>0.00110864745</v>
      </c>
      <c r="EE184" s="518">
        <f t="shared" si="125"/>
        <v>0.001107419712</v>
      </c>
      <c r="EF184" s="518">
        <f t="shared" si="125"/>
        <v>0</v>
      </c>
      <c r="EG184" s="518">
        <f t="shared" si="125"/>
        <v>0.004424778761</v>
      </c>
      <c r="EH184" s="518">
        <f t="shared" si="125"/>
        <v>0.003303964758</v>
      </c>
      <c r="EI184" s="518">
        <f t="shared" si="125"/>
        <v>0</v>
      </c>
      <c r="EJ184" s="518">
        <f t="shared" si="125"/>
        <v>0.004390779363</v>
      </c>
      <c r="EK184" s="518">
        <f t="shared" si="125"/>
        <v>0.00218579235</v>
      </c>
      <c r="EL184" s="518">
        <f t="shared" si="125"/>
        <v>0.005452562704</v>
      </c>
      <c r="EM184" s="518">
        <f t="shared" si="125"/>
        <v>0.002169197397</v>
      </c>
      <c r="EN184" s="518">
        <f t="shared" si="125"/>
        <v>0.005411255411</v>
      </c>
      <c r="EO184" s="518">
        <f t="shared" si="125"/>
        <v>0.009687836383</v>
      </c>
      <c r="EP184" s="518">
        <f t="shared" si="125"/>
        <v>0.002132196162</v>
      </c>
      <c r="EQ184" s="518">
        <f t="shared" si="125"/>
        <v>0.007446808511</v>
      </c>
      <c r="ER184" s="518">
        <f t="shared" si="125"/>
        <v>0.008447729673</v>
      </c>
      <c r="ES184" s="518">
        <f t="shared" si="125"/>
        <v>0.007329842932</v>
      </c>
      <c r="ET184" s="518">
        <f t="shared" si="125"/>
        <v>0.007276507277</v>
      </c>
      <c r="EU184" s="518">
        <f t="shared" si="125"/>
        <v>0.006191950464</v>
      </c>
      <c r="EV184" s="518">
        <f t="shared" si="125"/>
        <v>0.004102564103</v>
      </c>
      <c r="EW184" s="518">
        <f t="shared" si="125"/>
        <v>0.009193054137</v>
      </c>
      <c r="EX184" s="518">
        <f t="shared" si="125"/>
        <v>0.01012145749</v>
      </c>
      <c r="EY184" s="518">
        <f t="shared" si="125"/>
        <v>0.01503006012</v>
      </c>
      <c r="EZ184" s="518">
        <f t="shared" si="125"/>
        <v>0.009871668312</v>
      </c>
      <c r="FA184" s="518">
        <f t="shared" si="125"/>
        <v>0.01661779081</v>
      </c>
      <c r="FB184" s="518">
        <f t="shared" si="125"/>
        <v>0.0009615384615</v>
      </c>
      <c r="FC184" s="518">
        <f t="shared" si="125"/>
        <v>0.01152737752</v>
      </c>
      <c r="FD184" s="518">
        <f t="shared" si="125"/>
        <v>0.009496676163</v>
      </c>
      <c r="FE184" s="518">
        <f t="shared" si="125"/>
        <v>0.007525870179</v>
      </c>
      <c r="FF184" s="518">
        <f t="shared" si="125"/>
        <v>0.006535947712</v>
      </c>
      <c r="FG184" s="518">
        <f t="shared" si="125"/>
        <v>0.006493506494</v>
      </c>
      <c r="FH184" s="518">
        <f t="shared" si="125"/>
        <v>0.01566820276</v>
      </c>
      <c r="FI184" s="518">
        <f t="shared" si="125"/>
        <v>0.02813067151</v>
      </c>
      <c r="FJ184" s="518">
        <f t="shared" si="125"/>
        <v>0.005295675199</v>
      </c>
      <c r="FK184" s="518">
        <f t="shared" si="125"/>
        <v>0.002633889377</v>
      </c>
      <c r="FL184" s="518">
        <f t="shared" si="125"/>
        <v>0.004378283713</v>
      </c>
      <c r="FM184" s="518">
        <f t="shared" si="125"/>
        <v>0.008718395815</v>
      </c>
      <c r="FN184" s="518">
        <f t="shared" si="125"/>
        <v>0.006914433881</v>
      </c>
      <c r="FO184" s="518">
        <f t="shared" si="125"/>
        <v>0.01030042918</v>
      </c>
      <c r="FP184" s="518">
        <f t="shared" si="125"/>
        <v>0.005097706032</v>
      </c>
      <c r="FQ184" s="518">
        <f t="shared" si="125"/>
        <v>0.005917159763</v>
      </c>
      <c r="FR184" s="518">
        <f t="shared" si="125"/>
        <v>0.005042016807</v>
      </c>
      <c r="FS184" s="518">
        <f t="shared" si="125"/>
        <v>0.006688963211</v>
      </c>
      <c r="FT184" s="518">
        <f t="shared" si="125"/>
        <v>0.02325581395</v>
      </c>
      <c r="FU184" s="518">
        <f t="shared" si="125"/>
        <v>0.01055194805</v>
      </c>
      <c r="FV184" s="518">
        <f t="shared" si="125"/>
        <v>0.009638554217</v>
      </c>
      <c r="FW184" s="518">
        <f t="shared" si="125"/>
        <v>0.003977724741</v>
      </c>
      <c r="FX184" s="518">
        <f t="shared" si="125"/>
        <v>0.01901743265</v>
      </c>
      <c r="FY184" s="518">
        <f t="shared" si="125"/>
        <v>0.003110419907</v>
      </c>
      <c r="FZ184" s="518">
        <f t="shared" si="125"/>
        <v>0.006976744186</v>
      </c>
      <c r="GA184" s="518">
        <f t="shared" si="125"/>
        <v>0.007698229407</v>
      </c>
      <c r="GB184" s="518">
        <f t="shared" si="125"/>
        <v>0.005347593583</v>
      </c>
      <c r="GC184" s="518">
        <f t="shared" si="125"/>
        <v>0.007598784195</v>
      </c>
      <c r="GD184" s="518">
        <f t="shared" si="125"/>
        <v>0.006033182504</v>
      </c>
      <c r="GE184" s="518">
        <f t="shared" si="125"/>
        <v>0.008245877061</v>
      </c>
      <c r="GF184" s="518">
        <f t="shared" si="125"/>
        <v>0.01040892193</v>
      </c>
      <c r="GG184" s="518">
        <f t="shared" si="125"/>
        <v>0.01398086829</v>
      </c>
      <c r="GH184" s="518">
        <f t="shared" si="125"/>
        <v>0.006531204644</v>
      </c>
      <c r="GI184" s="518">
        <f t="shared" si="125"/>
        <v>0.003604902668</v>
      </c>
      <c r="GJ184" s="518">
        <f t="shared" si="125"/>
        <v>0.01149425287</v>
      </c>
      <c r="GK184" s="518">
        <f t="shared" si="125"/>
        <v>0.0234375</v>
      </c>
      <c r="GL184" s="518">
        <f t="shared" si="125"/>
        <v>0.00346981263</v>
      </c>
      <c r="GM184" s="518">
        <f t="shared" si="125"/>
        <v>0.01175656985</v>
      </c>
      <c r="GN184" s="518">
        <f t="shared" si="125"/>
        <v>0.005468215995</v>
      </c>
      <c r="GO184" s="518">
        <f t="shared" si="125"/>
        <v>0.007477906186</v>
      </c>
      <c r="GP184" s="518">
        <f t="shared" si="125"/>
        <v>0.01821862348</v>
      </c>
      <c r="GQ184" s="518">
        <f t="shared" si="125"/>
        <v>0.01524188204</v>
      </c>
      <c r="GR184" s="518">
        <f t="shared" si="125"/>
        <v>0.009791122715</v>
      </c>
      <c r="GS184" s="518">
        <f t="shared" si="125"/>
        <v>0.01551389787</v>
      </c>
      <c r="GT184" s="518">
        <f t="shared" si="125"/>
        <v>0.01336728199</v>
      </c>
      <c r="GU184" s="518">
        <f t="shared" si="125"/>
        <v>0.008165829146</v>
      </c>
      <c r="GV184" s="518">
        <f t="shared" si="125"/>
        <v>0.01308411215</v>
      </c>
      <c r="GW184" s="518">
        <f t="shared" si="125"/>
        <v>0.0135301353</v>
      </c>
      <c r="GX184" s="518">
        <f t="shared" si="125"/>
        <v>0.02305825243</v>
      </c>
      <c r="GY184" s="518">
        <f t="shared" si="125"/>
        <v>0.03202846975</v>
      </c>
      <c r="GZ184" s="518">
        <f t="shared" si="125"/>
        <v>0.04367816092</v>
      </c>
      <c r="HA184" s="518">
        <f t="shared" si="125"/>
        <v>0.03579295154</v>
      </c>
      <c r="HB184" s="518">
        <f t="shared" si="125"/>
        <v>0.03136629452</v>
      </c>
      <c r="HC184" s="518">
        <f t="shared" si="125"/>
        <v>0.0293814433</v>
      </c>
      <c r="HD184" s="518">
        <f t="shared" si="125"/>
        <v>0.02854281422</v>
      </c>
      <c r="HE184" s="518">
        <f t="shared" si="125"/>
        <v>0.0311587147</v>
      </c>
      <c r="HF184" s="518">
        <f t="shared" si="125"/>
        <v>0.04060434372</v>
      </c>
      <c r="HG184" s="518">
        <f t="shared" si="125"/>
        <v>0.05716878403</v>
      </c>
      <c r="HH184" s="518">
        <f t="shared" si="125"/>
        <v>0.03261802575</v>
      </c>
      <c r="HI184" s="518">
        <f t="shared" si="125"/>
        <v>0.03740648379</v>
      </c>
      <c r="HJ184" s="518">
        <f t="shared" si="125"/>
        <v>0.02283653846</v>
      </c>
      <c r="HK184" s="518">
        <f t="shared" si="125"/>
        <v>0.03290246769</v>
      </c>
      <c r="HL184" s="518">
        <f t="shared" si="125"/>
        <v>0.03564656807</v>
      </c>
      <c r="HM184" s="518">
        <f t="shared" si="125"/>
        <v>0.04284145002</v>
      </c>
      <c r="HN184" s="518">
        <f t="shared" si="125"/>
        <v>0.06039325843</v>
      </c>
      <c r="HO184" s="518">
        <f t="shared" si="125"/>
        <v>0.03642384106</v>
      </c>
      <c r="HP184" s="518">
        <f t="shared" si="125"/>
        <v>0.04153354633</v>
      </c>
      <c r="HQ184" s="518">
        <f t="shared" si="125"/>
        <v>0.05613496933</v>
      </c>
      <c r="HR184" s="518">
        <f t="shared" si="125"/>
        <v>0.0505373221</v>
      </c>
      <c r="HS184" s="412"/>
      <c r="HT184" s="412"/>
      <c r="HU184" s="412"/>
      <c r="HV184" s="412"/>
      <c r="HW184" s="412"/>
      <c r="HX184" s="412"/>
      <c r="HY184" s="412"/>
      <c r="HZ184" s="412"/>
      <c r="IA184" s="412"/>
      <c r="IB184" s="412"/>
      <c r="IC184" s="412"/>
    </row>
    <row r="185">
      <c r="A185" s="453" t="s">
        <v>94</v>
      </c>
      <c r="B185" s="515">
        <v>0.0</v>
      </c>
      <c r="C185" s="515">
        <v>0.0</v>
      </c>
      <c r="D185" s="516">
        <v>0.0</v>
      </c>
      <c r="E185" s="518">
        <f t="shared" ref="E185:HR185" si="126">(E45/D45)-1</f>
        <v>0</v>
      </c>
      <c r="F185" s="518">
        <f t="shared" si="126"/>
        <v>0</v>
      </c>
      <c r="G185" s="518">
        <f t="shared" si="126"/>
        <v>0</v>
      </c>
      <c r="H185" s="518">
        <f t="shared" si="126"/>
        <v>0</v>
      </c>
      <c r="I185" s="518">
        <f t="shared" si="126"/>
        <v>0</v>
      </c>
      <c r="J185" s="517">
        <f t="shared" si="126"/>
        <v>0.5</v>
      </c>
      <c r="K185" s="517">
        <f t="shared" si="126"/>
        <v>0.6666666667</v>
      </c>
      <c r="L185" s="517">
        <f t="shared" si="126"/>
        <v>0</v>
      </c>
      <c r="M185" s="517">
        <f t="shared" si="126"/>
        <v>0.2</v>
      </c>
      <c r="N185" s="518">
        <f t="shared" si="126"/>
        <v>0</v>
      </c>
      <c r="O185" s="517">
        <f t="shared" si="126"/>
        <v>0.3333333333</v>
      </c>
      <c r="P185" s="518">
        <f t="shared" si="126"/>
        <v>0</v>
      </c>
      <c r="Q185" s="518">
        <f t="shared" si="126"/>
        <v>0.125</v>
      </c>
      <c r="R185" s="518">
        <f t="shared" si="126"/>
        <v>0</v>
      </c>
      <c r="S185" s="518">
        <f t="shared" si="126"/>
        <v>0.1111111111</v>
      </c>
      <c r="T185" s="518">
        <f t="shared" si="126"/>
        <v>0.2</v>
      </c>
      <c r="U185" s="518">
        <f t="shared" si="126"/>
        <v>0.3333333333</v>
      </c>
      <c r="V185" s="518">
        <f t="shared" si="126"/>
        <v>0.6875</v>
      </c>
      <c r="W185" s="518">
        <f t="shared" si="126"/>
        <v>0.1481481481</v>
      </c>
      <c r="X185" s="518">
        <f t="shared" si="126"/>
        <v>0.06451612903</v>
      </c>
      <c r="Y185" s="518">
        <f t="shared" si="126"/>
        <v>0.2121212121</v>
      </c>
      <c r="Z185" s="518">
        <f t="shared" si="126"/>
        <v>0.275</v>
      </c>
      <c r="AA185" s="518">
        <f t="shared" si="126"/>
        <v>0.1176470588</v>
      </c>
      <c r="AB185" s="518">
        <f t="shared" si="126"/>
        <v>0.0350877193</v>
      </c>
      <c r="AC185" s="518">
        <f t="shared" si="126"/>
        <v>0.1694915254</v>
      </c>
      <c r="AD185" s="518">
        <f t="shared" si="126"/>
        <v>0.1449275362</v>
      </c>
      <c r="AE185" s="518">
        <f t="shared" si="126"/>
        <v>0.1265822785</v>
      </c>
      <c r="AF185" s="518">
        <f t="shared" si="126"/>
        <v>0</v>
      </c>
      <c r="AG185" s="518">
        <f t="shared" si="126"/>
        <v>0.1235955056</v>
      </c>
      <c r="AH185" s="518">
        <f t="shared" si="126"/>
        <v>0.06</v>
      </c>
      <c r="AI185" s="518">
        <f t="shared" si="126"/>
        <v>0.1037735849</v>
      </c>
      <c r="AJ185" s="518">
        <f t="shared" si="126"/>
        <v>0.1367521368</v>
      </c>
      <c r="AK185" s="518">
        <f t="shared" si="126"/>
        <v>0.2406015038</v>
      </c>
      <c r="AL185" s="518">
        <f t="shared" si="126"/>
        <v>0.05454545455</v>
      </c>
      <c r="AM185" s="518">
        <f t="shared" si="126"/>
        <v>0.05747126437</v>
      </c>
      <c r="AN185" s="518">
        <f t="shared" si="126"/>
        <v>0.03804347826</v>
      </c>
      <c r="AO185" s="518">
        <f t="shared" si="126"/>
        <v>0.01047120419</v>
      </c>
      <c r="AP185" s="518">
        <f t="shared" si="126"/>
        <v>0.0518134715</v>
      </c>
      <c r="AQ185" s="518">
        <f t="shared" si="126"/>
        <v>0.039408867</v>
      </c>
      <c r="AR185" s="518">
        <f t="shared" si="126"/>
        <v>0.02843601896</v>
      </c>
      <c r="AS185" s="518">
        <f t="shared" si="126"/>
        <v>0.02764976959</v>
      </c>
      <c r="AT185" s="518">
        <f t="shared" si="126"/>
        <v>0.03139013453</v>
      </c>
      <c r="AU185" s="518">
        <f t="shared" si="126"/>
        <v>0.08260869565</v>
      </c>
      <c r="AV185" s="518">
        <f t="shared" si="126"/>
        <v>0.06827309237</v>
      </c>
      <c r="AW185" s="518">
        <f t="shared" si="126"/>
        <v>0.04135338346</v>
      </c>
      <c r="AX185" s="518">
        <f t="shared" si="126"/>
        <v>0.007220216606</v>
      </c>
      <c r="AY185" s="518">
        <f t="shared" si="126"/>
        <v>0.03225806452</v>
      </c>
      <c r="AZ185" s="518">
        <f t="shared" si="126"/>
        <v>0.05555555556</v>
      </c>
      <c r="BA185" s="518">
        <f t="shared" si="126"/>
        <v>0.1052631579</v>
      </c>
      <c r="BB185" s="518">
        <f t="shared" si="126"/>
        <v>0.02083333333</v>
      </c>
      <c r="BC185" s="518">
        <f t="shared" si="126"/>
        <v>0.03498542274</v>
      </c>
      <c r="BD185" s="518">
        <f t="shared" si="126"/>
        <v>0.04225352113</v>
      </c>
      <c r="BE185" s="518">
        <f t="shared" si="126"/>
        <v>0.01621621622</v>
      </c>
      <c r="BF185" s="518">
        <f t="shared" si="126"/>
        <v>0.01063829787</v>
      </c>
      <c r="BG185" s="518">
        <f t="shared" si="126"/>
        <v>0.04210526316</v>
      </c>
      <c r="BH185" s="518">
        <f t="shared" si="126"/>
        <v>0.01262626263</v>
      </c>
      <c r="BI185" s="518">
        <f t="shared" si="126"/>
        <v>0.01246882793</v>
      </c>
      <c r="BJ185" s="518">
        <f t="shared" si="126"/>
        <v>0.0197044335</v>
      </c>
      <c r="BK185" s="518">
        <f t="shared" si="126"/>
        <v>0.03381642512</v>
      </c>
      <c r="BL185" s="518">
        <f t="shared" si="126"/>
        <v>0.03037383178</v>
      </c>
      <c r="BM185" s="518">
        <f t="shared" si="126"/>
        <v>0.02494331066</v>
      </c>
      <c r="BN185" s="518">
        <f t="shared" si="126"/>
        <v>0.01769911504</v>
      </c>
      <c r="BO185" s="518">
        <f t="shared" si="126"/>
        <v>0.008695652174</v>
      </c>
      <c r="BP185" s="518">
        <f t="shared" si="126"/>
        <v>0.01077586207</v>
      </c>
      <c r="BQ185" s="518">
        <f t="shared" si="126"/>
        <v>0.008528784648</v>
      </c>
      <c r="BR185" s="518">
        <f t="shared" si="126"/>
        <v>0.002114164905</v>
      </c>
      <c r="BS185" s="518">
        <f t="shared" si="126"/>
        <v>0.01265822785</v>
      </c>
      <c r="BT185" s="518">
        <f t="shared" si="126"/>
        <v>0.0125</v>
      </c>
      <c r="BU185" s="518">
        <f t="shared" si="126"/>
        <v>0.004115226337</v>
      </c>
      <c r="BV185" s="518">
        <f t="shared" si="126"/>
        <v>0.006147540984</v>
      </c>
      <c r="BW185" s="518">
        <f t="shared" si="126"/>
        <v>0.002036659878</v>
      </c>
      <c r="BX185" s="518">
        <f t="shared" si="126"/>
        <v>0.00406504065</v>
      </c>
      <c r="BY185" s="518">
        <f t="shared" si="126"/>
        <v>0.006072874494</v>
      </c>
      <c r="BZ185" s="518">
        <f t="shared" si="126"/>
        <v>0.01006036217</v>
      </c>
      <c r="CA185" s="518">
        <f t="shared" si="126"/>
        <v>0.001992031873</v>
      </c>
      <c r="CB185" s="518">
        <f t="shared" si="126"/>
        <v>0.01988071571</v>
      </c>
      <c r="CC185" s="518">
        <f t="shared" si="126"/>
        <v>0.003898635478</v>
      </c>
      <c r="CD185" s="518">
        <f t="shared" si="126"/>
        <v>0.007766990291</v>
      </c>
      <c r="CE185" s="518">
        <f t="shared" si="126"/>
        <v>0.001926782274</v>
      </c>
      <c r="CF185" s="518">
        <f t="shared" si="126"/>
        <v>0.001923076923</v>
      </c>
      <c r="CG185" s="518">
        <f t="shared" si="126"/>
        <v>0.007677543186</v>
      </c>
      <c r="CH185" s="518">
        <f t="shared" si="126"/>
        <v>0.00380952381</v>
      </c>
      <c r="CI185" s="518">
        <f t="shared" si="126"/>
        <v>0</v>
      </c>
      <c r="CJ185" s="518">
        <f t="shared" si="126"/>
        <v>0.007590132827</v>
      </c>
      <c r="CK185" s="518">
        <f t="shared" si="126"/>
        <v>0.007532956685</v>
      </c>
      <c r="CL185" s="518">
        <f t="shared" si="126"/>
        <v>0.001869158879</v>
      </c>
      <c r="CM185" s="518">
        <f t="shared" si="126"/>
        <v>0</v>
      </c>
      <c r="CN185" s="518">
        <f t="shared" si="126"/>
        <v>0.009328358209</v>
      </c>
      <c r="CO185" s="518">
        <f t="shared" si="126"/>
        <v>0.01293900185</v>
      </c>
      <c r="CP185" s="518">
        <f t="shared" si="126"/>
        <v>0.003649635036</v>
      </c>
      <c r="CQ185" s="518">
        <f t="shared" si="126"/>
        <v>0.005454545455</v>
      </c>
      <c r="CR185" s="518">
        <f t="shared" si="126"/>
        <v>0</v>
      </c>
      <c r="CS185" s="518">
        <f t="shared" si="126"/>
        <v>0.001808318264</v>
      </c>
      <c r="CT185" s="518">
        <f t="shared" si="126"/>
        <v>0</v>
      </c>
      <c r="CU185" s="518">
        <f t="shared" si="126"/>
        <v>0.01083032491</v>
      </c>
      <c r="CV185" s="518">
        <f t="shared" si="126"/>
        <v>0.008928571429</v>
      </c>
      <c r="CW185" s="518">
        <f t="shared" si="126"/>
        <v>0.003539823009</v>
      </c>
      <c r="CX185" s="518">
        <f t="shared" si="126"/>
        <v>0.003527336861</v>
      </c>
      <c r="CY185" s="518">
        <f t="shared" si="126"/>
        <v>0.01230228471</v>
      </c>
      <c r="CZ185" s="518">
        <f t="shared" si="126"/>
        <v>0.008680555556</v>
      </c>
      <c r="DA185" s="518">
        <f t="shared" si="126"/>
        <v>0.003442340792</v>
      </c>
      <c r="DB185" s="518">
        <f t="shared" si="126"/>
        <v>0.008576329331</v>
      </c>
      <c r="DC185" s="518">
        <f t="shared" si="126"/>
        <v>0.005102040816</v>
      </c>
      <c r="DD185" s="518">
        <f t="shared" si="126"/>
        <v>0</v>
      </c>
      <c r="DE185" s="518">
        <f t="shared" si="126"/>
        <v>0.006768189509</v>
      </c>
      <c r="DF185" s="518">
        <f t="shared" si="126"/>
        <v>0.001680672269</v>
      </c>
      <c r="DG185" s="518">
        <f t="shared" si="126"/>
        <v>0.001677852349</v>
      </c>
      <c r="DH185" s="518">
        <f t="shared" si="126"/>
        <v>0</v>
      </c>
      <c r="DI185" s="518">
        <f t="shared" si="126"/>
        <v>0.003350083752</v>
      </c>
      <c r="DJ185" s="518">
        <f t="shared" si="126"/>
        <v>0.006677796327</v>
      </c>
      <c r="DK185" s="518">
        <f t="shared" si="126"/>
        <v>0.001658374793</v>
      </c>
      <c r="DL185" s="518">
        <f t="shared" si="126"/>
        <v>0.006622516556</v>
      </c>
      <c r="DM185" s="518">
        <f t="shared" si="126"/>
        <v>0.001644736842</v>
      </c>
      <c r="DN185" s="518">
        <f t="shared" si="126"/>
        <v>0</v>
      </c>
      <c r="DO185" s="518">
        <f t="shared" si="126"/>
        <v>0</v>
      </c>
      <c r="DP185" s="518">
        <f t="shared" si="126"/>
        <v>0.00328407225</v>
      </c>
      <c r="DQ185" s="518">
        <f t="shared" si="126"/>
        <v>0</v>
      </c>
      <c r="DR185" s="518">
        <f t="shared" si="126"/>
        <v>0</v>
      </c>
      <c r="DS185" s="518">
        <f t="shared" si="126"/>
        <v>0.003273322422</v>
      </c>
      <c r="DT185" s="518">
        <f t="shared" si="126"/>
        <v>0.01141924959</v>
      </c>
      <c r="DU185" s="518">
        <f t="shared" si="126"/>
        <v>0.001612903226</v>
      </c>
      <c r="DV185" s="518">
        <f t="shared" si="126"/>
        <v>0</v>
      </c>
      <c r="DW185" s="518">
        <f t="shared" si="126"/>
        <v>0.001610305958</v>
      </c>
      <c r="DX185" s="518">
        <f t="shared" si="126"/>
        <v>0</v>
      </c>
      <c r="DY185" s="518">
        <f t="shared" si="126"/>
        <v>0.001607717042</v>
      </c>
      <c r="DZ185" s="518">
        <f t="shared" si="126"/>
        <v>0.01284109149</v>
      </c>
      <c r="EA185" s="518">
        <f t="shared" si="126"/>
        <v>0.006339144216</v>
      </c>
      <c r="EB185" s="518">
        <f t="shared" si="126"/>
        <v>0</v>
      </c>
      <c r="EC185" s="518">
        <f t="shared" si="126"/>
        <v>0.003149606299</v>
      </c>
      <c r="ED185" s="518">
        <f t="shared" si="126"/>
        <v>0.001569858713</v>
      </c>
      <c r="EE185" s="518">
        <f t="shared" si="126"/>
        <v>0.006269592476</v>
      </c>
      <c r="EF185" s="518">
        <f t="shared" si="126"/>
        <v>0.004672897196</v>
      </c>
      <c r="EG185" s="518">
        <f t="shared" si="126"/>
        <v>0</v>
      </c>
      <c r="EH185" s="518">
        <f t="shared" si="126"/>
        <v>0.01240310078</v>
      </c>
      <c r="EI185" s="518">
        <f t="shared" si="126"/>
        <v>0.004594180704</v>
      </c>
      <c r="EJ185" s="518">
        <f t="shared" si="126"/>
        <v>0.006097560976</v>
      </c>
      <c r="EK185" s="518">
        <f t="shared" si="126"/>
        <v>0.01060606061</v>
      </c>
      <c r="EL185" s="518">
        <f t="shared" si="126"/>
        <v>0.008995502249</v>
      </c>
      <c r="EM185" s="518">
        <f t="shared" si="126"/>
        <v>0.01485884101</v>
      </c>
      <c r="EN185" s="518">
        <f t="shared" si="126"/>
        <v>0.005856515373</v>
      </c>
      <c r="EO185" s="518">
        <f t="shared" si="126"/>
        <v>0.001455604076</v>
      </c>
      <c r="EP185" s="518">
        <f t="shared" si="126"/>
        <v>0.0101744186</v>
      </c>
      <c r="EQ185" s="518">
        <f t="shared" si="126"/>
        <v>0.002877697842</v>
      </c>
      <c r="ER185" s="518">
        <f t="shared" si="126"/>
        <v>0.008608321377</v>
      </c>
      <c r="ES185" s="518">
        <f t="shared" si="126"/>
        <v>0.01706970128</v>
      </c>
      <c r="ET185" s="518">
        <f t="shared" si="126"/>
        <v>0.00979020979</v>
      </c>
      <c r="EU185" s="518">
        <f t="shared" si="126"/>
        <v>0.005540166205</v>
      </c>
      <c r="EV185" s="518">
        <f t="shared" si="126"/>
        <v>0.02066115702</v>
      </c>
      <c r="EW185" s="518">
        <f t="shared" si="126"/>
        <v>0.006747638327</v>
      </c>
      <c r="EX185" s="518">
        <f t="shared" si="126"/>
        <v>0.02010723861</v>
      </c>
      <c r="EY185" s="518">
        <f t="shared" si="126"/>
        <v>0.0197109067</v>
      </c>
      <c r="EZ185" s="518">
        <f t="shared" si="126"/>
        <v>0.02190721649</v>
      </c>
      <c r="FA185" s="518">
        <f t="shared" si="126"/>
        <v>0.02395964691</v>
      </c>
      <c r="FB185" s="518">
        <f t="shared" si="126"/>
        <v>0.01724137931</v>
      </c>
      <c r="FC185" s="518">
        <f t="shared" si="126"/>
        <v>0.02542372881</v>
      </c>
      <c r="FD185" s="518">
        <f t="shared" si="126"/>
        <v>0.01770956316</v>
      </c>
      <c r="FE185" s="518">
        <f t="shared" si="126"/>
        <v>0.01276102088</v>
      </c>
      <c r="FF185" s="518">
        <f t="shared" si="126"/>
        <v>0.02978235968</v>
      </c>
      <c r="FG185" s="518">
        <f t="shared" si="126"/>
        <v>0.01557285873</v>
      </c>
      <c r="FH185" s="518">
        <f t="shared" si="126"/>
        <v>0.006571741512</v>
      </c>
      <c r="FI185" s="518">
        <f t="shared" si="126"/>
        <v>0.008705114255</v>
      </c>
      <c r="FJ185" s="518">
        <f t="shared" si="126"/>
        <v>0.02265372168</v>
      </c>
      <c r="FK185" s="518">
        <f t="shared" si="126"/>
        <v>0.01898734177</v>
      </c>
      <c r="FL185" s="518">
        <f t="shared" si="126"/>
        <v>0.01449275362</v>
      </c>
      <c r="FM185" s="518">
        <f t="shared" si="126"/>
        <v>0.01632653061</v>
      </c>
      <c r="FN185" s="518">
        <f t="shared" si="126"/>
        <v>0.01305220884</v>
      </c>
      <c r="FO185" s="518">
        <f t="shared" si="126"/>
        <v>0.01189296333</v>
      </c>
      <c r="FP185" s="518">
        <f t="shared" si="126"/>
        <v>0.005876591577</v>
      </c>
      <c r="FQ185" s="518">
        <f t="shared" si="126"/>
        <v>0.01071080818</v>
      </c>
      <c r="FR185" s="518">
        <f t="shared" si="126"/>
        <v>0.00289017341</v>
      </c>
      <c r="FS185" s="518">
        <f t="shared" si="126"/>
        <v>0.003842459174</v>
      </c>
      <c r="FT185" s="518">
        <f t="shared" si="126"/>
        <v>0.01148325359</v>
      </c>
      <c r="FU185" s="518">
        <f t="shared" si="126"/>
        <v>0.01702932829</v>
      </c>
      <c r="FV185" s="518">
        <f t="shared" si="126"/>
        <v>0.01023255814</v>
      </c>
      <c r="FW185" s="518">
        <f t="shared" si="126"/>
        <v>0.009208103131</v>
      </c>
      <c r="FX185" s="518">
        <f t="shared" si="126"/>
        <v>0.01003649635</v>
      </c>
      <c r="FY185" s="518">
        <f t="shared" si="126"/>
        <v>0.007226738934</v>
      </c>
      <c r="FZ185" s="518">
        <f t="shared" si="126"/>
        <v>0.008968609865</v>
      </c>
      <c r="GA185" s="518">
        <f t="shared" si="126"/>
        <v>0.006222222222</v>
      </c>
      <c r="GB185" s="518">
        <f t="shared" si="126"/>
        <v>0.003533568905</v>
      </c>
      <c r="GC185" s="518">
        <f t="shared" si="126"/>
        <v>0.01496478873</v>
      </c>
      <c r="GD185" s="518">
        <f t="shared" si="126"/>
        <v>0.001734605377</v>
      </c>
      <c r="GE185" s="518">
        <f t="shared" si="126"/>
        <v>0.01212121212</v>
      </c>
      <c r="GF185" s="518">
        <f t="shared" si="126"/>
        <v>0.003421727973</v>
      </c>
      <c r="GG185" s="518">
        <f t="shared" si="126"/>
        <v>0.002557544757</v>
      </c>
      <c r="GH185" s="518">
        <f t="shared" si="126"/>
        <v>0.01360544218</v>
      </c>
      <c r="GI185" s="518">
        <f t="shared" si="126"/>
        <v>0.009228187919</v>
      </c>
      <c r="GJ185" s="518">
        <f t="shared" si="126"/>
        <v>0.009975062344</v>
      </c>
      <c r="GK185" s="518">
        <f t="shared" si="126"/>
        <v>0.009053497942</v>
      </c>
      <c r="GL185" s="518">
        <f t="shared" si="126"/>
        <v>0.01141924959</v>
      </c>
      <c r="GM185" s="518">
        <f t="shared" si="126"/>
        <v>0.001612903226</v>
      </c>
      <c r="GN185" s="518">
        <f t="shared" si="126"/>
        <v>0.002415458937</v>
      </c>
      <c r="GO185" s="518">
        <f t="shared" si="126"/>
        <v>0.01365461847</v>
      </c>
      <c r="GP185" s="518">
        <f t="shared" si="126"/>
        <v>0.01901743265</v>
      </c>
      <c r="GQ185" s="518">
        <f t="shared" si="126"/>
        <v>0.03188180404</v>
      </c>
      <c r="GR185" s="518">
        <f t="shared" si="126"/>
        <v>0.01507159005</v>
      </c>
      <c r="GS185" s="518">
        <f t="shared" si="126"/>
        <v>0.02301410542</v>
      </c>
      <c r="GT185" s="518">
        <f t="shared" si="126"/>
        <v>0.009433962264</v>
      </c>
      <c r="GU185" s="518">
        <f t="shared" si="126"/>
        <v>0.008626887132</v>
      </c>
      <c r="GV185" s="518">
        <f t="shared" si="126"/>
        <v>0.02779757662</v>
      </c>
      <c r="GW185" s="518">
        <f t="shared" si="126"/>
        <v>0.01109570042</v>
      </c>
      <c r="GX185" s="518">
        <f t="shared" si="126"/>
        <v>0.01920438957</v>
      </c>
      <c r="GY185" s="518">
        <f t="shared" si="126"/>
        <v>0.04104979812</v>
      </c>
      <c r="GZ185" s="518">
        <f t="shared" si="126"/>
        <v>0.03296703297</v>
      </c>
      <c r="HA185" s="518">
        <f t="shared" si="126"/>
        <v>0.03566958698</v>
      </c>
      <c r="HB185" s="518">
        <f t="shared" si="126"/>
        <v>0.01510574018</v>
      </c>
      <c r="HC185" s="518">
        <f t="shared" si="126"/>
        <v>0.03452380952</v>
      </c>
      <c r="HD185" s="518">
        <f t="shared" si="126"/>
        <v>0.0420023015</v>
      </c>
      <c r="HE185" s="518">
        <f t="shared" si="126"/>
        <v>0.03202650469</v>
      </c>
      <c r="HF185" s="518">
        <f t="shared" si="126"/>
        <v>0.06099518459</v>
      </c>
      <c r="HG185" s="518">
        <f t="shared" si="126"/>
        <v>0.03126575895</v>
      </c>
      <c r="HH185" s="518">
        <f t="shared" si="126"/>
        <v>0.02836185819</v>
      </c>
      <c r="HI185" s="518">
        <f t="shared" si="126"/>
        <v>0.01949595816</v>
      </c>
      <c r="HJ185" s="518">
        <f t="shared" si="126"/>
        <v>0.05177238806</v>
      </c>
      <c r="HK185" s="518">
        <f t="shared" si="126"/>
        <v>0.06474501109</v>
      </c>
      <c r="HL185" s="518">
        <f t="shared" si="126"/>
        <v>0.04831320283</v>
      </c>
      <c r="HM185" s="518">
        <f t="shared" si="126"/>
        <v>0.05164878824</v>
      </c>
      <c r="HN185" s="518">
        <f t="shared" si="126"/>
        <v>0.0574234983</v>
      </c>
      <c r="HO185" s="518">
        <f t="shared" si="126"/>
        <v>0.05537692033</v>
      </c>
      <c r="HP185" s="518">
        <f t="shared" si="126"/>
        <v>0.03926878808</v>
      </c>
      <c r="HQ185" s="518">
        <f t="shared" si="126"/>
        <v>0.04918566775</v>
      </c>
      <c r="HR185" s="518">
        <f t="shared" si="126"/>
        <v>0.05433095312</v>
      </c>
      <c r="HS185" s="412"/>
      <c r="HT185" s="412"/>
      <c r="HU185" s="412"/>
      <c r="HV185" s="412"/>
      <c r="HW185" s="412"/>
      <c r="HX185" s="412"/>
      <c r="HY185" s="412"/>
      <c r="HZ185" s="412"/>
      <c r="IA185" s="412"/>
      <c r="IB185" s="412"/>
      <c r="IC185" s="412"/>
    </row>
    <row r="186">
      <c r="A186" s="453" t="s">
        <v>95</v>
      </c>
      <c r="B186" s="515">
        <v>0.0</v>
      </c>
      <c r="C186" s="515">
        <v>0.0</v>
      </c>
      <c r="D186" s="516">
        <v>0.0</v>
      </c>
      <c r="E186" s="517">
        <f t="shared" ref="E186:HR186" si="127">(E46/D46)-1</f>
        <v>1</v>
      </c>
      <c r="F186" s="518">
        <f t="shared" si="127"/>
        <v>0</v>
      </c>
      <c r="G186" s="518">
        <f t="shared" si="127"/>
        <v>0</v>
      </c>
      <c r="H186" s="518">
        <f t="shared" si="127"/>
        <v>0</v>
      </c>
      <c r="I186" s="517">
        <f t="shared" si="127"/>
        <v>1</v>
      </c>
      <c r="J186" s="518">
        <f t="shared" si="127"/>
        <v>0</v>
      </c>
      <c r="K186" s="518">
        <f t="shared" si="127"/>
        <v>0</v>
      </c>
      <c r="L186" s="518">
        <f t="shared" si="127"/>
        <v>0</v>
      </c>
      <c r="M186" s="517">
        <f t="shared" si="127"/>
        <v>0.25</v>
      </c>
      <c r="N186" s="518">
        <f t="shared" si="127"/>
        <v>0</v>
      </c>
      <c r="O186" s="517">
        <f t="shared" si="127"/>
        <v>0.4</v>
      </c>
      <c r="P186" s="517">
        <f t="shared" si="127"/>
        <v>0.5714285714</v>
      </c>
      <c r="Q186" s="517">
        <f t="shared" si="127"/>
        <v>0.09090909091</v>
      </c>
      <c r="R186" s="517">
        <f t="shared" si="127"/>
        <v>0.4166666667</v>
      </c>
      <c r="S186" s="517">
        <f t="shared" si="127"/>
        <v>0.1764705882</v>
      </c>
      <c r="T186" s="519">
        <f t="shared" si="127"/>
        <v>0.1</v>
      </c>
      <c r="U186" s="519">
        <f t="shared" si="127"/>
        <v>0.1363636364</v>
      </c>
      <c r="V186" s="519">
        <f t="shared" si="127"/>
        <v>0.16</v>
      </c>
      <c r="W186" s="519">
        <f t="shared" si="127"/>
        <v>0.1379310345</v>
      </c>
      <c r="X186" s="519">
        <f t="shared" si="127"/>
        <v>0.1818181818</v>
      </c>
      <c r="Y186" s="519">
        <f t="shared" si="127"/>
        <v>0.1282051282</v>
      </c>
      <c r="Z186" s="519">
        <f t="shared" si="127"/>
        <v>0.04545454545</v>
      </c>
      <c r="AA186" s="519">
        <f t="shared" si="127"/>
        <v>0.2173913043</v>
      </c>
      <c r="AB186" s="519">
        <f t="shared" si="127"/>
        <v>0.01785714286</v>
      </c>
      <c r="AC186" s="519">
        <f t="shared" si="127"/>
        <v>0.01754385965</v>
      </c>
      <c r="AD186" s="519">
        <f t="shared" si="127"/>
        <v>0.05172413793</v>
      </c>
      <c r="AE186" s="519">
        <f t="shared" si="127"/>
        <v>0.09836065574</v>
      </c>
      <c r="AF186" s="519">
        <f t="shared" si="127"/>
        <v>0.1194029851</v>
      </c>
      <c r="AG186" s="519">
        <f t="shared" si="127"/>
        <v>0.04</v>
      </c>
      <c r="AH186" s="519">
        <f t="shared" si="127"/>
        <v>0.02564102564</v>
      </c>
      <c r="AI186" s="519">
        <f t="shared" si="127"/>
        <v>0.0375</v>
      </c>
      <c r="AJ186" s="519">
        <f t="shared" si="127"/>
        <v>0.04819277108</v>
      </c>
      <c r="AK186" s="519">
        <f t="shared" si="127"/>
        <v>0.05747126437</v>
      </c>
      <c r="AL186" s="519">
        <f t="shared" si="127"/>
        <v>0.03260869565</v>
      </c>
      <c r="AM186" s="519">
        <f t="shared" si="127"/>
        <v>0.1578947368</v>
      </c>
      <c r="AN186" s="519">
        <f t="shared" si="127"/>
        <v>0.009090909091</v>
      </c>
      <c r="AO186" s="519">
        <f t="shared" si="127"/>
        <v>0.0990990991</v>
      </c>
      <c r="AP186" s="519">
        <f t="shared" si="127"/>
        <v>0</v>
      </c>
      <c r="AQ186" s="519">
        <f t="shared" si="127"/>
        <v>0</v>
      </c>
      <c r="AR186" s="519">
        <f t="shared" si="127"/>
        <v>0.02459016393</v>
      </c>
      <c r="AS186" s="519">
        <f t="shared" si="127"/>
        <v>0.032</v>
      </c>
      <c r="AT186" s="519">
        <f t="shared" si="127"/>
        <v>0.07751937984</v>
      </c>
      <c r="AU186" s="519">
        <f t="shared" si="127"/>
        <v>0</v>
      </c>
      <c r="AV186" s="519">
        <f t="shared" si="127"/>
        <v>0.02158273381</v>
      </c>
      <c r="AW186" s="519">
        <f t="shared" si="127"/>
        <v>0.007042253521</v>
      </c>
      <c r="AX186" s="519">
        <f t="shared" si="127"/>
        <v>0.01398601399</v>
      </c>
      <c r="AY186" s="519">
        <f t="shared" si="127"/>
        <v>0</v>
      </c>
      <c r="AZ186" s="519">
        <f t="shared" si="127"/>
        <v>0</v>
      </c>
      <c r="BA186" s="519">
        <f t="shared" si="127"/>
        <v>0.006896551724</v>
      </c>
      <c r="BB186" s="519">
        <f t="shared" si="127"/>
        <v>0</v>
      </c>
      <c r="BC186" s="519">
        <f t="shared" si="127"/>
        <v>0</v>
      </c>
      <c r="BD186" s="519">
        <f t="shared" si="127"/>
        <v>0</v>
      </c>
      <c r="BE186" s="519">
        <f t="shared" si="127"/>
        <v>0</v>
      </c>
      <c r="BF186" s="519">
        <f t="shared" si="127"/>
        <v>0</v>
      </c>
      <c r="BG186" s="519">
        <f t="shared" si="127"/>
        <v>0.01369863014</v>
      </c>
      <c r="BH186" s="519">
        <f t="shared" si="127"/>
        <v>0</v>
      </c>
      <c r="BI186" s="519">
        <f t="shared" si="127"/>
        <v>0</v>
      </c>
      <c r="BJ186" s="519">
        <f t="shared" si="127"/>
        <v>0</v>
      </c>
      <c r="BK186" s="519">
        <f t="shared" si="127"/>
        <v>0.01351351351</v>
      </c>
      <c r="BL186" s="519">
        <f t="shared" si="127"/>
        <v>0.01333333333</v>
      </c>
      <c r="BM186" s="519">
        <f t="shared" si="127"/>
        <v>0</v>
      </c>
      <c r="BN186" s="519">
        <f t="shared" si="127"/>
        <v>0.02631578947</v>
      </c>
      <c r="BO186" s="519">
        <f t="shared" si="127"/>
        <v>0.00641025641</v>
      </c>
      <c r="BP186" s="519">
        <f t="shared" si="127"/>
        <v>0.01910828025</v>
      </c>
      <c r="BQ186" s="519">
        <f t="shared" si="127"/>
        <v>0.0125</v>
      </c>
      <c r="BR186" s="519">
        <f t="shared" si="127"/>
        <v>0</v>
      </c>
      <c r="BS186" s="519">
        <f t="shared" si="127"/>
        <v>0.01234567901</v>
      </c>
      <c r="BT186" s="519">
        <f t="shared" si="127"/>
        <v>0.0243902439</v>
      </c>
      <c r="BU186" s="519">
        <f t="shared" si="127"/>
        <v>0.005952380952</v>
      </c>
      <c r="BV186" s="519">
        <f t="shared" si="127"/>
        <v>0.005917159763</v>
      </c>
      <c r="BW186" s="519">
        <f t="shared" si="127"/>
        <v>0</v>
      </c>
      <c r="BX186" s="519">
        <f t="shared" si="127"/>
        <v>0</v>
      </c>
      <c r="BY186" s="519">
        <f t="shared" si="127"/>
        <v>0</v>
      </c>
      <c r="BZ186" s="519">
        <f t="shared" si="127"/>
        <v>0.02352941176</v>
      </c>
      <c r="CA186" s="519">
        <f t="shared" si="127"/>
        <v>0</v>
      </c>
      <c r="CB186" s="519">
        <f t="shared" si="127"/>
        <v>0</v>
      </c>
      <c r="CC186" s="519">
        <f t="shared" si="127"/>
        <v>0</v>
      </c>
      <c r="CD186" s="519">
        <f t="shared" si="127"/>
        <v>0.005747126437</v>
      </c>
      <c r="CE186" s="519">
        <f t="shared" si="127"/>
        <v>0</v>
      </c>
      <c r="CF186" s="519">
        <f t="shared" si="127"/>
        <v>0</v>
      </c>
      <c r="CG186" s="519">
        <f t="shared" si="127"/>
        <v>0.02285714286</v>
      </c>
      <c r="CH186" s="519">
        <f t="shared" si="127"/>
        <v>0</v>
      </c>
      <c r="CI186" s="519">
        <f t="shared" si="127"/>
        <v>0</v>
      </c>
      <c r="CJ186" s="519">
        <f t="shared" si="127"/>
        <v>0</v>
      </c>
      <c r="CK186" s="519">
        <f t="shared" si="127"/>
        <v>0</v>
      </c>
      <c r="CL186" s="519">
        <f t="shared" si="127"/>
        <v>0</v>
      </c>
      <c r="CM186" s="519">
        <f t="shared" si="127"/>
        <v>0</v>
      </c>
      <c r="CN186" s="519">
        <f t="shared" si="127"/>
        <v>0</v>
      </c>
      <c r="CO186" s="519">
        <f t="shared" si="127"/>
        <v>0</v>
      </c>
      <c r="CP186" s="519">
        <f t="shared" si="127"/>
        <v>0</v>
      </c>
      <c r="CQ186" s="519">
        <f t="shared" si="127"/>
        <v>0.005586592179</v>
      </c>
      <c r="CR186" s="519">
        <f t="shared" si="127"/>
        <v>0</v>
      </c>
      <c r="CS186" s="519">
        <f t="shared" si="127"/>
        <v>0</v>
      </c>
      <c r="CT186" s="519">
        <f t="shared" si="127"/>
        <v>0.005555555556</v>
      </c>
      <c r="CU186" s="519">
        <f t="shared" si="127"/>
        <v>0</v>
      </c>
      <c r="CV186" s="519">
        <f t="shared" si="127"/>
        <v>0</v>
      </c>
      <c r="CW186" s="519">
        <f t="shared" si="127"/>
        <v>0.02209944751</v>
      </c>
      <c r="CX186" s="519">
        <f t="shared" si="127"/>
        <v>0</v>
      </c>
      <c r="CY186" s="519">
        <f t="shared" si="127"/>
        <v>0</v>
      </c>
      <c r="CZ186" s="519">
        <f t="shared" si="127"/>
        <v>0.005405405405</v>
      </c>
      <c r="DA186" s="519">
        <f t="shared" si="127"/>
        <v>0</v>
      </c>
      <c r="DB186" s="519">
        <f t="shared" si="127"/>
        <v>0.03225806452</v>
      </c>
      <c r="DC186" s="519">
        <f t="shared" si="127"/>
        <v>0.02083333333</v>
      </c>
      <c r="DD186" s="519">
        <f t="shared" si="127"/>
        <v>0.0306122449</v>
      </c>
      <c r="DE186" s="519">
        <f t="shared" si="127"/>
        <v>0.02475247525</v>
      </c>
      <c r="DF186" s="519">
        <f t="shared" si="127"/>
        <v>0.009661835749</v>
      </c>
      <c r="DG186" s="519">
        <f t="shared" si="127"/>
        <v>0</v>
      </c>
      <c r="DH186" s="519">
        <f t="shared" si="127"/>
        <v>0.00956937799</v>
      </c>
      <c r="DI186" s="519">
        <f t="shared" si="127"/>
        <v>0.009478672986</v>
      </c>
      <c r="DJ186" s="519">
        <f t="shared" si="127"/>
        <v>0.04694835681</v>
      </c>
      <c r="DK186" s="519">
        <f t="shared" si="127"/>
        <v>0.01793721973</v>
      </c>
      <c r="DL186" s="519">
        <f t="shared" si="127"/>
        <v>0.03964757709</v>
      </c>
      <c r="DM186" s="519">
        <f t="shared" si="127"/>
        <v>0</v>
      </c>
      <c r="DN186" s="519">
        <f t="shared" si="127"/>
        <v>0.01694915254</v>
      </c>
      <c r="DO186" s="519">
        <f t="shared" si="127"/>
        <v>0.008333333333</v>
      </c>
      <c r="DP186" s="519">
        <f t="shared" si="127"/>
        <v>0.00826446281</v>
      </c>
      <c r="DQ186" s="519">
        <f t="shared" si="127"/>
        <v>0.02459016393</v>
      </c>
      <c r="DR186" s="519">
        <f t="shared" si="127"/>
        <v>0.048</v>
      </c>
      <c r="DS186" s="519">
        <f t="shared" si="127"/>
        <v>0.01908396947</v>
      </c>
      <c r="DT186" s="519">
        <f t="shared" si="127"/>
        <v>0.01498127341</v>
      </c>
      <c r="DU186" s="519">
        <f t="shared" si="127"/>
        <v>0.0036900369</v>
      </c>
      <c r="DV186" s="519">
        <f t="shared" si="127"/>
        <v>0.007352941176</v>
      </c>
      <c r="DW186" s="519">
        <f t="shared" si="127"/>
        <v>0.003649635036</v>
      </c>
      <c r="DX186" s="519">
        <f t="shared" si="127"/>
        <v>0</v>
      </c>
      <c r="DY186" s="519">
        <f t="shared" si="127"/>
        <v>0.01090909091</v>
      </c>
      <c r="DZ186" s="519">
        <f t="shared" si="127"/>
        <v>0.007194244604</v>
      </c>
      <c r="EA186" s="519">
        <f t="shared" si="127"/>
        <v>0.007142857143</v>
      </c>
      <c r="EB186" s="519">
        <f t="shared" si="127"/>
        <v>0</v>
      </c>
      <c r="EC186" s="519">
        <f t="shared" si="127"/>
        <v>0.007092198582</v>
      </c>
      <c r="ED186" s="519">
        <f t="shared" si="127"/>
        <v>0</v>
      </c>
      <c r="EE186" s="519">
        <f t="shared" si="127"/>
        <v>0.007042253521</v>
      </c>
      <c r="EF186" s="519">
        <f t="shared" si="127"/>
        <v>0</v>
      </c>
      <c r="EG186" s="519">
        <f t="shared" si="127"/>
        <v>0.01748251748</v>
      </c>
      <c r="EH186" s="519">
        <f t="shared" si="127"/>
        <v>0.003436426117</v>
      </c>
      <c r="EI186" s="519">
        <f t="shared" si="127"/>
        <v>0.006849315068</v>
      </c>
      <c r="EJ186" s="519">
        <f t="shared" si="127"/>
        <v>0.01360544218</v>
      </c>
      <c r="EK186" s="519">
        <f t="shared" si="127"/>
        <v>0.03020134228</v>
      </c>
      <c r="EL186" s="519">
        <f t="shared" si="127"/>
        <v>0.05537459283</v>
      </c>
      <c r="EM186" s="519">
        <f t="shared" si="127"/>
        <v>0.006172839506</v>
      </c>
      <c r="EN186" s="519">
        <f t="shared" si="127"/>
        <v>0.01840490798</v>
      </c>
      <c r="EO186" s="519">
        <f t="shared" si="127"/>
        <v>0.006024096386</v>
      </c>
      <c r="EP186" s="519">
        <f t="shared" si="127"/>
        <v>0.0119760479</v>
      </c>
      <c r="EQ186" s="519">
        <f t="shared" si="127"/>
        <v>0</v>
      </c>
      <c r="ER186" s="519">
        <f t="shared" si="127"/>
        <v>0.01479289941</v>
      </c>
      <c r="ES186" s="519">
        <f t="shared" si="127"/>
        <v>0.01457725948</v>
      </c>
      <c r="ET186" s="519">
        <f t="shared" si="127"/>
        <v>0.01436781609</v>
      </c>
      <c r="EU186" s="519">
        <f t="shared" si="127"/>
        <v>0.02549575071</v>
      </c>
      <c r="EV186" s="519">
        <f t="shared" si="127"/>
        <v>0.04696132597</v>
      </c>
      <c r="EW186" s="519">
        <f t="shared" si="127"/>
        <v>0.01319261214</v>
      </c>
      <c r="EX186" s="519">
        <f t="shared" si="127"/>
        <v>0.002604166667</v>
      </c>
      <c r="EY186" s="519">
        <f t="shared" si="127"/>
        <v>0.01038961039</v>
      </c>
      <c r="EZ186" s="519">
        <f t="shared" si="127"/>
        <v>0.03341902314</v>
      </c>
      <c r="FA186" s="519">
        <f t="shared" si="127"/>
        <v>0.02985074627</v>
      </c>
      <c r="FB186" s="519">
        <f t="shared" si="127"/>
        <v>0.04106280193</v>
      </c>
      <c r="FC186" s="519">
        <f t="shared" si="127"/>
        <v>0.06728538283</v>
      </c>
      <c r="FD186" s="519">
        <f t="shared" si="127"/>
        <v>0.0652173913</v>
      </c>
      <c r="FE186" s="519">
        <f t="shared" si="127"/>
        <v>0.01224489796</v>
      </c>
      <c r="FF186" s="519">
        <f t="shared" si="127"/>
        <v>0.06451612903</v>
      </c>
      <c r="FG186" s="519">
        <f t="shared" si="127"/>
        <v>0.0625</v>
      </c>
      <c r="FH186" s="519">
        <f t="shared" si="127"/>
        <v>0.01960784314</v>
      </c>
      <c r="FI186" s="519">
        <f t="shared" si="127"/>
        <v>0.02797202797</v>
      </c>
      <c r="FJ186" s="519">
        <f t="shared" si="127"/>
        <v>0.02380952381</v>
      </c>
      <c r="FK186" s="519">
        <f t="shared" si="127"/>
        <v>0.01661129568</v>
      </c>
      <c r="FL186" s="519">
        <f t="shared" si="127"/>
        <v>0.01797385621</v>
      </c>
      <c r="FM186" s="519">
        <f t="shared" si="127"/>
        <v>0.01284109149</v>
      </c>
      <c r="FN186" s="519">
        <f t="shared" si="127"/>
        <v>0.03328050713</v>
      </c>
      <c r="FO186" s="519">
        <f t="shared" si="127"/>
        <v>0.01993865031</v>
      </c>
      <c r="FP186" s="519">
        <f t="shared" si="127"/>
        <v>0.04511278195</v>
      </c>
      <c r="FQ186" s="519">
        <f t="shared" si="127"/>
        <v>0.02589928058</v>
      </c>
      <c r="FR186" s="519">
        <f t="shared" si="127"/>
        <v>0.0350631136</v>
      </c>
      <c r="FS186" s="519">
        <f t="shared" si="127"/>
        <v>0.00135501355</v>
      </c>
      <c r="FT186" s="519">
        <f t="shared" si="127"/>
        <v>0.02841677943</v>
      </c>
      <c r="FU186" s="519">
        <f t="shared" si="127"/>
        <v>0.03157894737</v>
      </c>
      <c r="FV186" s="519">
        <f t="shared" si="127"/>
        <v>0.06505102041</v>
      </c>
      <c r="FW186" s="519">
        <f t="shared" si="127"/>
        <v>0.02634730539</v>
      </c>
      <c r="FX186" s="519">
        <f t="shared" si="127"/>
        <v>0.01633605601</v>
      </c>
      <c r="FY186" s="519">
        <f t="shared" si="127"/>
        <v>0.01951779564</v>
      </c>
      <c r="FZ186" s="519">
        <f t="shared" si="127"/>
        <v>0.002252252252</v>
      </c>
      <c r="GA186" s="519">
        <f t="shared" si="127"/>
        <v>0.01348314607</v>
      </c>
      <c r="GB186" s="519">
        <f t="shared" si="127"/>
        <v>0.02106430155</v>
      </c>
      <c r="GC186" s="519">
        <f t="shared" si="127"/>
        <v>0.01737242128</v>
      </c>
      <c r="GD186" s="519">
        <f t="shared" si="127"/>
        <v>0.01600853789</v>
      </c>
      <c r="GE186" s="519">
        <f t="shared" si="127"/>
        <v>0.01680672269</v>
      </c>
      <c r="GF186" s="519">
        <f t="shared" si="127"/>
        <v>0.009297520661</v>
      </c>
      <c r="GG186" s="519">
        <f t="shared" si="127"/>
        <v>0.0153531218</v>
      </c>
      <c r="GH186" s="519">
        <f t="shared" si="127"/>
        <v>0.004032258065</v>
      </c>
      <c r="GI186" s="519">
        <f t="shared" si="127"/>
        <v>0.01807228916</v>
      </c>
      <c r="GJ186" s="519">
        <f t="shared" si="127"/>
        <v>0.01282051282</v>
      </c>
      <c r="GK186" s="519">
        <f t="shared" si="127"/>
        <v>0.01655306719</v>
      </c>
      <c r="GL186" s="519">
        <f t="shared" si="127"/>
        <v>0.01724137931</v>
      </c>
      <c r="GM186" s="519">
        <f t="shared" si="127"/>
        <v>0.01224105461</v>
      </c>
      <c r="GN186" s="519">
        <f t="shared" si="127"/>
        <v>0.001860465116</v>
      </c>
      <c r="GO186" s="519">
        <f t="shared" si="127"/>
        <v>0.01949860724</v>
      </c>
      <c r="GP186" s="519">
        <f t="shared" si="127"/>
        <v>0.01183970856</v>
      </c>
      <c r="GQ186" s="519">
        <f t="shared" si="127"/>
        <v>0.02610261026</v>
      </c>
      <c r="GR186" s="519">
        <f t="shared" si="127"/>
        <v>0.02280701754</v>
      </c>
      <c r="GS186" s="519">
        <f t="shared" si="127"/>
        <v>0.01886792453</v>
      </c>
      <c r="GT186" s="519">
        <f t="shared" si="127"/>
        <v>0.01936026936</v>
      </c>
      <c r="GU186" s="519">
        <f t="shared" si="127"/>
        <v>0.009083402147</v>
      </c>
      <c r="GV186" s="519">
        <f t="shared" si="127"/>
        <v>0.01718494272</v>
      </c>
      <c r="GW186" s="519">
        <f t="shared" si="127"/>
        <v>0.0273531778</v>
      </c>
      <c r="GX186" s="519">
        <f t="shared" si="127"/>
        <v>0.01801096319</v>
      </c>
      <c r="GY186" s="519">
        <f t="shared" si="127"/>
        <v>0.06692307692</v>
      </c>
      <c r="GZ186" s="519">
        <f t="shared" si="127"/>
        <v>0.03100216294</v>
      </c>
      <c r="HA186" s="519">
        <f t="shared" si="127"/>
        <v>0.05734265734</v>
      </c>
      <c r="HB186" s="519">
        <f t="shared" si="127"/>
        <v>0.009259259259</v>
      </c>
      <c r="HC186" s="519">
        <f t="shared" si="127"/>
        <v>0.03276539974</v>
      </c>
      <c r="HD186" s="519">
        <f t="shared" si="127"/>
        <v>0.04251269036</v>
      </c>
      <c r="HE186" s="519">
        <f t="shared" si="127"/>
        <v>0.06208155813</v>
      </c>
      <c r="HF186" s="519">
        <f t="shared" si="127"/>
        <v>0.04126074499</v>
      </c>
      <c r="HG186" s="519">
        <f t="shared" si="127"/>
        <v>0.04182718767</v>
      </c>
      <c r="HH186" s="519">
        <f t="shared" si="127"/>
        <v>0.03645007924</v>
      </c>
      <c r="HI186" s="519">
        <f t="shared" si="127"/>
        <v>0.01427115189</v>
      </c>
      <c r="HJ186" s="519">
        <f t="shared" si="127"/>
        <v>0.0175879397</v>
      </c>
      <c r="HK186" s="519">
        <f t="shared" si="127"/>
        <v>0.0587654321</v>
      </c>
      <c r="HL186" s="519">
        <f t="shared" si="127"/>
        <v>0.0489738806</v>
      </c>
      <c r="HM186" s="519">
        <f t="shared" si="127"/>
        <v>0.04535349044</v>
      </c>
      <c r="HN186" s="519">
        <f t="shared" si="127"/>
        <v>0.0467886006</v>
      </c>
      <c r="HO186" s="519">
        <f t="shared" si="127"/>
        <v>0.04307192198</v>
      </c>
      <c r="HP186" s="519">
        <f t="shared" si="127"/>
        <v>0.02843786521</v>
      </c>
      <c r="HQ186" s="519">
        <f t="shared" si="127"/>
        <v>0.02992424242</v>
      </c>
      <c r="HR186" s="519">
        <f t="shared" si="127"/>
        <v>0.07208532549</v>
      </c>
      <c r="HS186" s="412"/>
      <c r="HT186" s="412"/>
      <c r="HU186" s="412"/>
      <c r="HV186" s="412"/>
      <c r="HW186" s="412"/>
      <c r="HX186" s="412"/>
      <c r="HY186" s="412"/>
      <c r="HZ186" s="412"/>
      <c r="IA186" s="412"/>
      <c r="IB186" s="412"/>
      <c r="IC186" s="412"/>
    </row>
    <row r="187">
      <c r="A187" s="453" t="s">
        <v>96</v>
      </c>
      <c r="B187" s="518">
        <v>0.0</v>
      </c>
      <c r="C187" s="518">
        <f t="shared" ref="C187:HR187" si="128">(C47/B47)-1</f>
        <v>0</v>
      </c>
      <c r="D187" s="518">
        <f t="shared" si="128"/>
        <v>0</v>
      </c>
      <c r="E187" s="518">
        <f t="shared" si="128"/>
        <v>0</v>
      </c>
      <c r="F187" s="518">
        <f t="shared" si="128"/>
        <v>0</v>
      </c>
      <c r="G187" s="518">
        <f t="shared" si="128"/>
        <v>0</v>
      </c>
      <c r="H187" s="518">
        <f t="shared" si="128"/>
        <v>0</v>
      </c>
      <c r="I187" s="518">
        <f t="shared" si="128"/>
        <v>0</v>
      </c>
      <c r="J187" s="518">
        <f t="shared" si="128"/>
        <v>0</v>
      </c>
      <c r="K187" s="518">
        <f t="shared" si="128"/>
        <v>0</v>
      </c>
      <c r="L187" s="518">
        <f t="shared" si="128"/>
        <v>0</v>
      </c>
      <c r="M187" s="517">
        <f t="shared" si="128"/>
        <v>1</v>
      </c>
      <c r="N187" s="518">
        <f t="shared" si="128"/>
        <v>0</v>
      </c>
      <c r="O187" s="518">
        <f t="shared" si="128"/>
        <v>0</v>
      </c>
      <c r="P187" s="518">
        <f t="shared" si="128"/>
        <v>0.5</v>
      </c>
      <c r="Q187" s="518">
        <f t="shared" si="128"/>
        <v>2</v>
      </c>
      <c r="R187" s="518">
        <f t="shared" si="128"/>
        <v>0</v>
      </c>
      <c r="S187" s="518">
        <f t="shared" si="128"/>
        <v>0</v>
      </c>
      <c r="T187" s="518">
        <f t="shared" si="128"/>
        <v>0.2222222222</v>
      </c>
      <c r="U187" s="518">
        <f t="shared" si="128"/>
        <v>0.4545454545</v>
      </c>
      <c r="V187" s="518">
        <f t="shared" si="128"/>
        <v>0.3125</v>
      </c>
      <c r="W187" s="518">
        <f t="shared" si="128"/>
        <v>0.09523809524</v>
      </c>
      <c r="X187" s="518">
        <f t="shared" si="128"/>
        <v>0.3043478261</v>
      </c>
      <c r="Y187" s="518">
        <f t="shared" si="128"/>
        <v>0.03333333333</v>
      </c>
      <c r="Z187" s="518">
        <f t="shared" si="128"/>
        <v>0.06451612903</v>
      </c>
      <c r="AA187" s="518">
        <f t="shared" si="128"/>
        <v>0</v>
      </c>
      <c r="AB187" s="518">
        <f t="shared" si="128"/>
        <v>0.09090909091</v>
      </c>
      <c r="AC187" s="518">
        <f t="shared" si="128"/>
        <v>0.1666666667</v>
      </c>
      <c r="AD187" s="518">
        <f t="shared" si="128"/>
        <v>0.119047619</v>
      </c>
      <c r="AE187" s="518">
        <f t="shared" si="128"/>
        <v>0.02127659574</v>
      </c>
      <c r="AF187" s="518">
        <f t="shared" si="128"/>
        <v>0.04166666667</v>
      </c>
      <c r="AG187" s="518">
        <f t="shared" si="128"/>
        <v>0.12</v>
      </c>
      <c r="AH187" s="518">
        <f t="shared" si="128"/>
        <v>0.05357142857</v>
      </c>
      <c r="AI187" s="518">
        <f t="shared" si="128"/>
        <v>0.05084745763</v>
      </c>
      <c r="AJ187" s="518">
        <f t="shared" si="128"/>
        <v>0</v>
      </c>
      <c r="AK187" s="518">
        <f t="shared" si="128"/>
        <v>0.06451612903</v>
      </c>
      <c r="AL187" s="518">
        <f t="shared" si="128"/>
        <v>0.04545454545</v>
      </c>
      <c r="AM187" s="518">
        <f t="shared" si="128"/>
        <v>0.07246376812</v>
      </c>
      <c r="AN187" s="518">
        <f t="shared" si="128"/>
        <v>0.02702702703</v>
      </c>
      <c r="AO187" s="518">
        <f t="shared" si="128"/>
        <v>0.02631578947</v>
      </c>
      <c r="AP187" s="518">
        <f t="shared" si="128"/>
        <v>0</v>
      </c>
      <c r="AQ187" s="518">
        <f t="shared" si="128"/>
        <v>0.01282051282</v>
      </c>
      <c r="AR187" s="518">
        <f t="shared" si="128"/>
        <v>0</v>
      </c>
      <c r="AS187" s="518">
        <f t="shared" si="128"/>
        <v>0.0253164557</v>
      </c>
      <c r="AT187" s="518">
        <f t="shared" si="128"/>
        <v>0</v>
      </c>
      <c r="AU187" s="518">
        <f t="shared" si="128"/>
        <v>0</v>
      </c>
      <c r="AV187" s="518">
        <f t="shared" si="128"/>
        <v>0</v>
      </c>
      <c r="AW187" s="518">
        <f t="shared" si="128"/>
        <v>0.01234567901</v>
      </c>
      <c r="AX187" s="518">
        <f t="shared" si="128"/>
        <v>0.0243902439</v>
      </c>
      <c r="AY187" s="518">
        <f t="shared" si="128"/>
        <v>0.0119047619</v>
      </c>
      <c r="AZ187" s="518">
        <f t="shared" si="128"/>
        <v>0</v>
      </c>
      <c r="BA187" s="518">
        <f t="shared" si="128"/>
        <v>0</v>
      </c>
      <c r="BB187" s="518">
        <f t="shared" si="128"/>
        <v>0</v>
      </c>
      <c r="BC187" s="518">
        <f t="shared" si="128"/>
        <v>0.02352941176</v>
      </c>
      <c r="BD187" s="518">
        <f t="shared" si="128"/>
        <v>0</v>
      </c>
      <c r="BE187" s="518">
        <f t="shared" si="128"/>
        <v>0</v>
      </c>
      <c r="BF187" s="518">
        <f t="shared" si="128"/>
        <v>0</v>
      </c>
      <c r="BG187" s="518">
        <f t="shared" si="128"/>
        <v>0</v>
      </c>
      <c r="BH187" s="518">
        <f t="shared" si="128"/>
        <v>0</v>
      </c>
      <c r="BI187" s="518">
        <f t="shared" si="128"/>
        <v>0</v>
      </c>
      <c r="BJ187" s="518">
        <f t="shared" si="128"/>
        <v>0.01149425287</v>
      </c>
      <c r="BK187" s="518">
        <f t="shared" si="128"/>
        <v>0.02272727273</v>
      </c>
      <c r="BL187" s="518">
        <f t="shared" si="128"/>
        <v>0</v>
      </c>
      <c r="BM187" s="518">
        <f t="shared" si="128"/>
        <v>0</v>
      </c>
      <c r="BN187" s="518">
        <f t="shared" si="128"/>
        <v>0.02222222222</v>
      </c>
      <c r="BO187" s="518">
        <f t="shared" si="128"/>
        <v>0</v>
      </c>
      <c r="BP187" s="518">
        <f t="shared" si="128"/>
        <v>0</v>
      </c>
      <c r="BQ187" s="518">
        <f t="shared" si="128"/>
        <v>0</v>
      </c>
      <c r="BR187" s="518">
        <f t="shared" si="128"/>
        <v>0</v>
      </c>
      <c r="BS187" s="518">
        <f t="shared" si="128"/>
        <v>0</v>
      </c>
      <c r="BT187" s="518">
        <f t="shared" si="128"/>
        <v>0</v>
      </c>
      <c r="BU187" s="518">
        <f t="shared" si="128"/>
        <v>0</v>
      </c>
      <c r="BV187" s="518">
        <f t="shared" si="128"/>
        <v>0</v>
      </c>
      <c r="BW187" s="518">
        <f t="shared" si="128"/>
        <v>0</v>
      </c>
      <c r="BX187" s="518">
        <f t="shared" si="128"/>
        <v>0</v>
      </c>
      <c r="BY187" s="518">
        <f t="shared" si="128"/>
        <v>0</v>
      </c>
      <c r="BZ187" s="518">
        <f t="shared" si="128"/>
        <v>0</v>
      </c>
      <c r="CA187" s="518">
        <f t="shared" si="128"/>
        <v>0</v>
      </c>
      <c r="CB187" s="518">
        <f t="shared" si="128"/>
        <v>0.03260869565</v>
      </c>
      <c r="CC187" s="518">
        <f t="shared" si="128"/>
        <v>0.02105263158</v>
      </c>
      <c r="CD187" s="518">
        <f t="shared" si="128"/>
        <v>0.0206185567</v>
      </c>
      <c r="CE187" s="518">
        <f t="shared" si="128"/>
        <v>0.0404040404</v>
      </c>
      <c r="CF187" s="518">
        <f t="shared" si="128"/>
        <v>0.04854368932</v>
      </c>
      <c r="CG187" s="518">
        <f t="shared" si="128"/>
        <v>0.02777777778</v>
      </c>
      <c r="CH187" s="518">
        <f t="shared" si="128"/>
        <v>0</v>
      </c>
      <c r="CI187" s="518">
        <f t="shared" si="128"/>
        <v>0.01801801802</v>
      </c>
      <c r="CJ187" s="518">
        <f t="shared" si="128"/>
        <v>0.008849557522</v>
      </c>
      <c r="CK187" s="518">
        <f t="shared" si="128"/>
        <v>0.01754385965</v>
      </c>
      <c r="CL187" s="518">
        <f t="shared" si="128"/>
        <v>0</v>
      </c>
      <c r="CM187" s="518">
        <f t="shared" si="128"/>
        <v>0.01724137931</v>
      </c>
      <c r="CN187" s="518">
        <f t="shared" si="128"/>
        <v>0.01694915254</v>
      </c>
      <c r="CO187" s="518">
        <f t="shared" si="128"/>
        <v>0.01666666667</v>
      </c>
      <c r="CP187" s="518">
        <f t="shared" si="128"/>
        <v>0</v>
      </c>
      <c r="CQ187" s="518">
        <f t="shared" si="128"/>
        <v>0.01639344262</v>
      </c>
      <c r="CR187" s="518">
        <f t="shared" si="128"/>
        <v>0</v>
      </c>
      <c r="CS187" s="518">
        <f t="shared" si="128"/>
        <v>0.01612903226</v>
      </c>
      <c r="CT187" s="518">
        <f t="shared" si="128"/>
        <v>0</v>
      </c>
      <c r="CU187" s="518">
        <f t="shared" si="128"/>
        <v>0.02380952381</v>
      </c>
      <c r="CV187" s="518">
        <f t="shared" si="128"/>
        <v>0</v>
      </c>
      <c r="CW187" s="518">
        <f t="shared" si="128"/>
        <v>0</v>
      </c>
      <c r="CX187" s="518">
        <f t="shared" si="128"/>
        <v>0.007751937984</v>
      </c>
      <c r="CY187" s="518">
        <f t="shared" si="128"/>
        <v>0.007692307692</v>
      </c>
      <c r="CZ187" s="518">
        <f t="shared" si="128"/>
        <v>0.007633587786</v>
      </c>
      <c r="DA187" s="518">
        <f t="shared" si="128"/>
        <v>0.007575757576</v>
      </c>
      <c r="DB187" s="518">
        <f t="shared" si="128"/>
        <v>0</v>
      </c>
      <c r="DC187" s="518">
        <f t="shared" si="128"/>
        <v>0.05263157895</v>
      </c>
      <c r="DD187" s="518">
        <f t="shared" si="128"/>
        <v>0</v>
      </c>
      <c r="DE187" s="518">
        <f t="shared" si="128"/>
        <v>0</v>
      </c>
      <c r="DF187" s="518">
        <f t="shared" si="128"/>
        <v>0.02142857143</v>
      </c>
      <c r="DG187" s="518">
        <f t="shared" si="128"/>
        <v>0.006993006993</v>
      </c>
      <c r="DH187" s="518">
        <f t="shared" si="128"/>
        <v>0.006944444444</v>
      </c>
      <c r="DI187" s="518">
        <f t="shared" si="128"/>
        <v>0</v>
      </c>
      <c r="DJ187" s="518">
        <f t="shared" si="128"/>
        <v>0</v>
      </c>
      <c r="DK187" s="518">
        <f t="shared" si="128"/>
        <v>0.006896551724</v>
      </c>
      <c r="DL187" s="518">
        <f t="shared" si="128"/>
        <v>0.006849315068</v>
      </c>
      <c r="DM187" s="518">
        <f t="shared" si="128"/>
        <v>0.01360544218</v>
      </c>
      <c r="DN187" s="518">
        <f t="shared" si="128"/>
        <v>0</v>
      </c>
      <c r="DO187" s="518">
        <f t="shared" si="128"/>
        <v>0</v>
      </c>
      <c r="DP187" s="518">
        <f t="shared" si="128"/>
        <v>0.01342281879</v>
      </c>
      <c r="DQ187" s="518">
        <f t="shared" si="128"/>
        <v>0</v>
      </c>
      <c r="DR187" s="518">
        <f t="shared" si="128"/>
        <v>0</v>
      </c>
      <c r="DS187" s="518">
        <f t="shared" si="128"/>
        <v>0</v>
      </c>
      <c r="DT187" s="518">
        <f t="shared" si="128"/>
        <v>0</v>
      </c>
      <c r="DU187" s="518">
        <f t="shared" si="128"/>
        <v>0</v>
      </c>
      <c r="DV187" s="518">
        <f t="shared" si="128"/>
        <v>0.006622516556</v>
      </c>
      <c r="DW187" s="518">
        <f t="shared" si="128"/>
        <v>0</v>
      </c>
      <c r="DX187" s="518">
        <f t="shared" si="128"/>
        <v>0</v>
      </c>
      <c r="DY187" s="518">
        <f t="shared" si="128"/>
        <v>0.01973684211</v>
      </c>
      <c r="DZ187" s="518">
        <f t="shared" si="128"/>
        <v>0.1612903226</v>
      </c>
      <c r="EA187" s="518">
        <f t="shared" si="128"/>
        <v>0.03333333333</v>
      </c>
      <c r="EB187" s="518">
        <f t="shared" si="128"/>
        <v>0.2580645161</v>
      </c>
      <c r="EC187" s="518">
        <f t="shared" si="128"/>
        <v>0.02136752137</v>
      </c>
      <c r="ED187" s="518">
        <f t="shared" si="128"/>
        <v>0.02510460251</v>
      </c>
      <c r="EE187" s="518">
        <f t="shared" si="128"/>
        <v>0.04897959184</v>
      </c>
      <c r="EF187" s="518">
        <f t="shared" si="128"/>
        <v>0.01556420233</v>
      </c>
      <c r="EG187" s="518">
        <f t="shared" si="128"/>
        <v>0.06513409962</v>
      </c>
      <c r="EH187" s="518">
        <f t="shared" si="128"/>
        <v>0.02158273381</v>
      </c>
      <c r="EI187" s="518">
        <f t="shared" si="128"/>
        <v>0.08802816901</v>
      </c>
      <c r="EJ187" s="518">
        <f t="shared" si="128"/>
        <v>0.03236245955</v>
      </c>
      <c r="EK187" s="518">
        <f t="shared" si="128"/>
        <v>0.02821316614</v>
      </c>
      <c r="EL187" s="518">
        <f t="shared" si="128"/>
        <v>0.01219512195</v>
      </c>
      <c r="EM187" s="518">
        <f t="shared" si="128"/>
        <v>0.02710843373</v>
      </c>
      <c r="EN187" s="518">
        <f t="shared" si="128"/>
        <v>0.02639296188</v>
      </c>
      <c r="EO187" s="518">
        <f t="shared" si="128"/>
        <v>0.02</v>
      </c>
      <c r="EP187" s="518">
        <f t="shared" si="128"/>
        <v>0.01400560224</v>
      </c>
      <c r="EQ187" s="518">
        <f t="shared" si="128"/>
        <v>0.01104972376</v>
      </c>
      <c r="ER187" s="518">
        <f t="shared" si="128"/>
        <v>0.01092896175</v>
      </c>
      <c r="ES187" s="518">
        <f t="shared" si="128"/>
        <v>0.02702702703</v>
      </c>
      <c r="ET187" s="518">
        <f t="shared" si="128"/>
        <v>0.02631578947</v>
      </c>
      <c r="EU187" s="518">
        <f t="shared" si="128"/>
        <v>0.02820512821</v>
      </c>
      <c r="EV187" s="518">
        <f t="shared" si="128"/>
        <v>0.02244389027</v>
      </c>
      <c r="EW187" s="518">
        <f t="shared" si="128"/>
        <v>0.02195121951</v>
      </c>
      <c r="EX187" s="518">
        <f t="shared" si="128"/>
        <v>0.03102625298</v>
      </c>
      <c r="EY187" s="518">
        <f t="shared" si="128"/>
        <v>0.01157407407</v>
      </c>
      <c r="EZ187" s="518">
        <f t="shared" si="128"/>
        <v>0.02974828375</v>
      </c>
      <c r="FA187" s="518">
        <f t="shared" si="128"/>
        <v>0.01777777778</v>
      </c>
      <c r="FB187" s="518">
        <f t="shared" si="128"/>
        <v>0.04585152838</v>
      </c>
      <c r="FC187" s="518">
        <f t="shared" si="128"/>
        <v>0.05219206681</v>
      </c>
      <c r="FD187" s="518">
        <f t="shared" si="128"/>
        <v>0.03968253968</v>
      </c>
      <c r="FE187" s="518">
        <f t="shared" si="128"/>
        <v>0.04961832061</v>
      </c>
      <c r="FF187" s="518">
        <f t="shared" si="128"/>
        <v>0.003636363636</v>
      </c>
      <c r="FG187" s="518">
        <f t="shared" si="128"/>
        <v>0.001811594203</v>
      </c>
      <c r="FH187" s="518">
        <f t="shared" si="128"/>
        <v>0.003616636528</v>
      </c>
      <c r="FI187" s="518">
        <f t="shared" si="128"/>
        <v>0.01441441441</v>
      </c>
      <c r="FJ187" s="518">
        <f t="shared" si="128"/>
        <v>0.01776198934</v>
      </c>
      <c r="FK187" s="518">
        <f t="shared" si="128"/>
        <v>0.01396160558</v>
      </c>
      <c r="FL187" s="518">
        <f t="shared" si="128"/>
        <v>0.01376936317</v>
      </c>
      <c r="FM187" s="518">
        <f t="shared" si="128"/>
        <v>0.02376910017</v>
      </c>
      <c r="FN187" s="518">
        <f t="shared" si="128"/>
        <v>0.01326699834</v>
      </c>
      <c r="FO187" s="518">
        <f t="shared" si="128"/>
        <v>0.01309328969</v>
      </c>
      <c r="FP187" s="518">
        <f t="shared" si="128"/>
        <v>0.001615508885</v>
      </c>
      <c r="FQ187" s="518">
        <f t="shared" si="128"/>
        <v>0.008064516129</v>
      </c>
      <c r="FR187" s="518">
        <f t="shared" si="128"/>
        <v>0.0064</v>
      </c>
      <c r="FS187" s="518">
        <f t="shared" si="128"/>
        <v>0</v>
      </c>
      <c r="FT187" s="518">
        <f t="shared" si="128"/>
        <v>0.009538950715</v>
      </c>
      <c r="FU187" s="518">
        <f t="shared" si="128"/>
        <v>0.006299212598</v>
      </c>
      <c r="FV187" s="518">
        <f t="shared" si="128"/>
        <v>0.01877934272</v>
      </c>
      <c r="FW187" s="518">
        <f t="shared" si="128"/>
        <v>0.01382488479</v>
      </c>
      <c r="FX187" s="518">
        <f t="shared" si="128"/>
        <v>0.01818181818</v>
      </c>
      <c r="FY187" s="518">
        <f t="shared" si="128"/>
        <v>0.02529761905</v>
      </c>
      <c r="FZ187" s="518">
        <f t="shared" si="128"/>
        <v>0.01161103048</v>
      </c>
      <c r="GA187" s="518">
        <f t="shared" si="128"/>
        <v>0.01291248207</v>
      </c>
      <c r="GB187" s="518">
        <f t="shared" si="128"/>
        <v>0.01274787535</v>
      </c>
      <c r="GC187" s="518">
        <f t="shared" si="128"/>
        <v>0.00979020979</v>
      </c>
      <c r="GD187" s="518">
        <f t="shared" si="128"/>
        <v>0.01800554017</v>
      </c>
      <c r="GE187" s="518">
        <f t="shared" si="128"/>
        <v>0.01904761905</v>
      </c>
      <c r="GF187" s="518">
        <f t="shared" si="128"/>
        <v>0.002670226969</v>
      </c>
      <c r="GG187" s="518">
        <f t="shared" si="128"/>
        <v>0.001331557923</v>
      </c>
      <c r="GH187" s="518">
        <f t="shared" si="128"/>
        <v>0.005319148936</v>
      </c>
      <c r="GI187" s="518">
        <f t="shared" si="128"/>
        <v>0.007936507937</v>
      </c>
      <c r="GJ187" s="518">
        <f t="shared" si="128"/>
        <v>0.007874015748</v>
      </c>
      <c r="GK187" s="518">
        <f t="shared" si="128"/>
        <v>0.006510416667</v>
      </c>
      <c r="GL187" s="518">
        <f t="shared" si="128"/>
        <v>0.009055627426</v>
      </c>
      <c r="GM187" s="518">
        <f t="shared" si="128"/>
        <v>0.007692307692</v>
      </c>
      <c r="GN187" s="518">
        <f t="shared" si="128"/>
        <v>0.006361323155</v>
      </c>
      <c r="GO187" s="518">
        <f t="shared" si="128"/>
        <v>0.006321112516</v>
      </c>
      <c r="GP187" s="518">
        <f t="shared" si="128"/>
        <v>0.005025125628</v>
      </c>
      <c r="GQ187" s="518">
        <f t="shared" si="128"/>
        <v>0.005</v>
      </c>
      <c r="GR187" s="518">
        <f t="shared" si="128"/>
        <v>0.01865671642</v>
      </c>
      <c r="GS187" s="518">
        <f t="shared" si="128"/>
        <v>0.009768009768</v>
      </c>
      <c r="GT187" s="518">
        <f t="shared" si="128"/>
        <v>0.01209189843</v>
      </c>
      <c r="GU187" s="518">
        <f t="shared" si="128"/>
        <v>0.01792114695</v>
      </c>
      <c r="GV187" s="518">
        <f t="shared" si="128"/>
        <v>0.009389671362</v>
      </c>
      <c r="GW187" s="518">
        <f t="shared" si="128"/>
        <v>0.01976744186</v>
      </c>
      <c r="GX187" s="518">
        <f t="shared" si="128"/>
        <v>0.0228050171</v>
      </c>
      <c r="GY187" s="518">
        <f t="shared" si="128"/>
        <v>0.01672240803</v>
      </c>
      <c r="GZ187" s="518">
        <f t="shared" si="128"/>
        <v>0.01315789474</v>
      </c>
      <c r="HA187" s="518">
        <f t="shared" si="128"/>
        <v>0.006493506494</v>
      </c>
      <c r="HB187" s="518">
        <f t="shared" si="128"/>
        <v>0.04193548387</v>
      </c>
      <c r="HC187" s="518">
        <f t="shared" si="128"/>
        <v>0.01651186791</v>
      </c>
      <c r="HD187" s="518">
        <f t="shared" si="128"/>
        <v>0.03350253807</v>
      </c>
      <c r="HE187" s="518">
        <f t="shared" si="128"/>
        <v>0.02750491159</v>
      </c>
      <c r="HF187" s="518">
        <f t="shared" si="128"/>
        <v>0.02485659656</v>
      </c>
      <c r="HG187" s="518">
        <f t="shared" si="128"/>
        <v>0.05223880597</v>
      </c>
      <c r="HH187" s="518">
        <f t="shared" si="128"/>
        <v>0.08510638298</v>
      </c>
      <c r="HI187" s="518">
        <f t="shared" si="128"/>
        <v>0.04411764706</v>
      </c>
      <c r="HJ187" s="518">
        <f t="shared" si="128"/>
        <v>0.007042253521</v>
      </c>
      <c r="HK187" s="518">
        <f t="shared" si="128"/>
        <v>0.009324009324</v>
      </c>
      <c r="HL187" s="518">
        <f t="shared" si="128"/>
        <v>0.05311778291</v>
      </c>
      <c r="HM187" s="518">
        <f t="shared" si="128"/>
        <v>0.02412280702</v>
      </c>
      <c r="HN187" s="518">
        <f t="shared" si="128"/>
        <v>0.0863668808</v>
      </c>
      <c r="HO187" s="518">
        <f t="shared" si="128"/>
        <v>0.061760841</v>
      </c>
      <c r="HP187" s="518">
        <f t="shared" si="128"/>
        <v>0.008663366337</v>
      </c>
      <c r="HQ187" s="518">
        <f t="shared" si="128"/>
        <v>0.1006134969</v>
      </c>
      <c r="HR187" s="518">
        <f t="shared" si="128"/>
        <v>0.08082497213</v>
      </c>
      <c r="HS187" s="412"/>
      <c r="HT187" s="412"/>
      <c r="HU187" s="412"/>
      <c r="HV187" s="412"/>
      <c r="HW187" s="412"/>
      <c r="HX187" s="412"/>
      <c r="HY187" s="412"/>
      <c r="HZ187" s="412"/>
      <c r="IA187" s="412"/>
      <c r="IB187" s="412"/>
      <c r="IC187" s="412"/>
    </row>
    <row r="188" ht="9.75" customHeight="1">
      <c r="A188" s="522"/>
      <c r="B188" s="412"/>
      <c r="C188" s="412"/>
      <c r="D188" s="412"/>
      <c r="E188" s="412"/>
      <c r="F188" s="412"/>
      <c r="G188" s="412"/>
      <c r="H188" s="412"/>
      <c r="I188" s="412"/>
      <c r="J188" s="412"/>
      <c r="K188" s="412"/>
      <c r="L188" s="412"/>
      <c r="M188" s="412"/>
      <c r="N188" s="412"/>
      <c r="O188" s="412"/>
      <c r="P188" s="412"/>
      <c r="Q188" s="412"/>
      <c r="R188" s="412"/>
      <c r="S188" s="412"/>
      <c r="T188" s="412"/>
      <c r="U188" s="412"/>
      <c r="V188" s="412"/>
      <c r="W188" s="412"/>
      <c r="X188" s="412"/>
      <c r="Y188" s="412"/>
      <c r="Z188" s="412"/>
      <c r="AA188" s="412"/>
      <c r="AB188" s="412"/>
      <c r="AC188" s="412"/>
      <c r="AD188" s="412"/>
      <c r="AE188" s="412"/>
      <c r="AF188" s="412"/>
      <c r="AG188" s="412"/>
      <c r="AH188" s="412"/>
      <c r="AI188" s="412"/>
      <c r="AJ188" s="412"/>
      <c r="AK188" s="412"/>
      <c r="AL188" s="412"/>
      <c r="AM188" s="412"/>
      <c r="AN188" s="412"/>
      <c r="AO188" s="412"/>
      <c r="AP188" s="412"/>
      <c r="AQ188" s="412"/>
      <c r="AR188" s="412"/>
      <c r="AS188" s="412"/>
      <c r="AT188" s="412"/>
      <c r="AU188" s="412"/>
      <c r="AV188" s="412"/>
      <c r="AW188" s="412"/>
      <c r="AX188" s="412"/>
      <c r="AY188" s="412"/>
      <c r="AZ188" s="412"/>
      <c r="BA188" s="412"/>
      <c r="BB188" s="412"/>
      <c r="BC188" s="412"/>
      <c r="BD188" s="412"/>
      <c r="BE188" s="412"/>
      <c r="BF188" s="412"/>
      <c r="BG188" s="412"/>
      <c r="BH188" s="412"/>
      <c r="BI188" s="412"/>
      <c r="BJ188" s="412"/>
      <c r="BK188" s="412"/>
      <c r="BL188" s="412"/>
      <c r="BM188" s="412"/>
      <c r="BN188" s="412"/>
      <c r="BO188" s="412"/>
      <c r="BP188" s="412"/>
      <c r="BQ188" s="412"/>
      <c r="BR188" s="412"/>
      <c r="BS188" s="412"/>
      <c r="BT188" s="412"/>
      <c r="BU188" s="412"/>
      <c r="BV188" s="412"/>
      <c r="BW188" s="412"/>
      <c r="BX188" s="412"/>
      <c r="BY188" s="412"/>
      <c r="BZ188" s="412"/>
      <c r="CA188" s="412"/>
      <c r="CB188" s="412"/>
      <c r="CC188" s="412"/>
      <c r="CD188" s="412"/>
      <c r="CE188" s="412"/>
      <c r="CF188" s="412"/>
      <c r="CG188" s="412"/>
      <c r="CH188" s="412"/>
      <c r="CI188" s="412"/>
      <c r="CJ188" s="412"/>
      <c r="CK188" s="412"/>
      <c r="CL188" s="412"/>
      <c r="CM188" s="412"/>
      <c r="CN188" s="412"/>
      <c r="CO188" s="412"/>
      <c r="CP188" s="412"/>
      <c r="CQ188" s="412"/>
      <c r="CR188" s="412"/>
      <c r="CS188" s="412"/>
      <c r="CT188" s="412"/>
      <c r="CU188" s="412"/>
      <c r="CV188" s="412"/>
      <c r="CW188" s="412"/>
      <c r="CX188" s="412"/>
      <c r="CY188" s="412"/>
      <c r="CZ188" s="412"/>
      <c r="DA188" s="412"/>
      <c r="DB188" s="412"/>
      <c r="DC188" s="412"/>
      <c r="DD188" s="412"/>
      <c r="DE188" s="412"/>
      <c r="DF188" s="412"/>
      <c r="DG188" s="412"/>
      <c r="DH188" s="412"/>
      <c r="DI188" s="412"/>
      <c r="DJ188" s="412"/>
      <c r="DK188" s="412"/>
      <c r="DL188" s="412"/>
      <c r="DM188" s="412"/>
      <c r="DN188" s="412"/>
      <c r="DO188" s="412"/>
      <c r="DP188" s="412"/>
      <c r="DQ188" s="412"/>
      <c r="DR188" s="412"/>
      <c r="DS188" s="412"/>
      <c r="DT188" s="412"/>
      <c r="DU188" s="412"/>
      <c r="DV188" s="412"/>
      <c r="DW188" s="412"/>
      <c r="DX188" s="412"/>
      <c r="DY188" s="412"/>
      <c r="DZ188" s="412"/>
      <c r="EA188" s="412"/>
      <c r="EB188" s="412"/>
      <c r="EC188" s="412"/>
      <c r="ED188" s="412"/>
      <c r="EE188" s="412"/>
      <c r="EF188" s="412"/>
      <c r="EG188" s="412"/>
      <c r="EH188" s="412"/>
      <c r="EI188" s="412"/>
      <c r="EJ188" s="412"/>
      <c r="EK188" s="412"/>
      <c r="EL188" s="412"/>
      <c r="EM188" s="412"/>
      <c r="EN188" s="412"/>
      <c r="EO188" s="412"/>
      <c r="EP188" s="412"/>
      <c r="EQ188" s="412"/>
      <c r="ER188" s="412"/>
      <c r="ES188" s="412"/>
      <c r="ET188" s="412"/>
      <c r="EU188" s="412"/>
      <c r="EV188" s="412"/>
      <c r="EW188" s="412"/>
      <c r="EX188" s="412"/>
      <c r="EY188" s="412"/>
      <c r="EZ188" s="412"/>
      <c r="FA188" s="412"/>
      <c r="FB188" s="412"/>
      <c r="FC188" s="412"/>
      <c r="FD188" s="412"/>
      <c r="FE188" s="412"/>
      <c r="FF188" s="412"/>
      <c r="FG188" s="412"/>
      <c r="FH188" s="412"/>
      <c r="FI188" s="412"/>
      <c r="FJ188" s="412"/>
      <c r="FK188" s="412"/>
      <c r="FL188" s="412"/>
      <c r="FM188" s="412"/>
      <c r="FN188" s="412"/>
      <c r="FO188" s="412"/>
      <c r="FP188" s="412"/>
      <c r="FQ188" s="412"/>
      <c r="FR188" s="412"/>
      <c r="FS188" s="412"/>
      <c r="FT188" s="412"/>
      <c r="FU188" s="412"/>
      <c r="FV188" s="412"/>
      <c r="FW188" s="412"/>
      <c r="FX188" s="412"/>
      <c r="FY188" s="412"/>
      <c r="FZ188" s="412"/>
      <c r="GA188" s="412"/>
      <c r="GB188" s="412"/>
      <c r="GC188" s="412"/>
      <c r="GD188" s="412"/>
      <c r="GE188" s="412"/>
      <c r="GF188" s="412"/>
      <c r="GG188" s="412"/>
      <c r="GH188" s="412"/>
      <c r="GI188" s="412"/>
      <c r="GJ188" s="412"/>
      <c r="GK188" s="412"/>
      <c r="GL188" s="412"/>
      <c r="GM188" s="412"/>
      <c r="GN188" s="412"/>
      <c r="GO188" s="412"/>
      <c r="GP188" s="412"/>
      <c r="GQ188" s="412"/>
      <c r="GR188" s="412"/>
      <c r="GS188" s="412"/>
      <c r="GT188" s="412"/>
      <c r="GU188" s="412"/>
      <c r="GV188" s="412"/>
      <c r="GW188" s="412"/>
      <c r="GX188" s="412"/>
      <c r="GY188" s="412"/>
      <c r="GZ188" s="412"/>
      <c r="HA188" s="412"/>
      <c r="HB188" s="412"/>
      <c r="HC188" s="412"/>
      <c r="HD188" s="412"/>
      <c r="HE188" s="412"/>
      <c r="HF188" s="412"/>
      <c r="HG188" s="412"/>
      <c r="HH188" s="412"/>
      <c r="HI188" s="412"/>
      <c r="HJ188" s="412"/>
      <c r="HK188" s="412"/>
      <c r="HL188" s="412"/>
      <c r="HM188" s="412"/>
      <c r="HN188" s="412"/>
      <c r="HO188" s="412"/>
      <c r="HP188" s="412"/>
      <c r="HQ188" s="412"/>
      <c r="HR188" s="412"/>
      <c r="HS188" s="412"/>
      <c r="HT188" s="412"/>
      <c r="HU188" s="412"/>
      <c r="HV188" s="412"/>
      <c r="HW188" s="412"/>
      <c r="HX188" s="412"/>
      <c r="HY188" s="412"/>
      <c r="HZ188" s="412"/>
      <c r="IA188" s="412"/>
      <c r="IB188" s="412"/>
      <c r="IC188" s="412"/>
    </row>
    <row r="189">
      <c r="A189" s="523" t="s">
        <v>186</v>
      </c>
      <c r="B189" s="516">
        <v>0.0</v>
      </c>
      <c r="C189" s="518">
        <f t="shared" ref="C189:HR189" si="129">(C48/B48)-1</f>
        <v>0</v>
      </c>
      <c r="D189" s="518">
        <f t="shared" si="129"/>
        <v>4</v>
      </c>
      <c r="E189" s="518">
        <f t="shared" si="129"/>
        <v>0.2</v>
      </c>
      <c r="F189" s="518">
        <f t="shared" si="129"/>
        <v>0.8333333333</v>
      </c>
      <c r="G189" s="518">
        <f t="shared" si="129"/>
        <v>0.5454545455</v>
      </c>
      <c r="H189" s="518">
        <f t="shared" si="129"/>
        <v>0.2941176471</v>
      </c>
      <c r="I189" s="518">
        <f t="shared" si="129"/>
        <v>0.4090909091</v>
      </c>
      <c r="J189" s="518">
        <f t="shared" si="129"/>
        <v>0.6451612903</v>
      </c>
      <c r="K189" s="518">
        <f t="shared" si="129"/>
        <v>0.3333333333</v>
      </c>
      <c r="L189" s="518">
        <f t="shared" si="129"/>
        <v>0.5294117647</v>
      </c>
      <c r="M189" s="517">
        <f t="shared" si="129"/>
        <v>0.2019230769</v>
      </c>
      <c r="N189" s="518">
        <f t="shared" si="129"/>
        <v>0.416</v>
      </c>
      <c r="O189" s="518">
        <f t="shared" si="129"/>
        <v>0.3446327684</v>
      </c>
      <c r="P189" s="518">
        <f t="shared" si="129"/>
        <v>0.2016806723</v>
      </c>
      <c r="Q189" s="518">
        <f t="shared" si="129"/>
        <v>0.2412587413</v>
      </c>
      <c r="R189" s="518">
        <f t="shared" si="129"/>
        <v>0.1971830986</v>
      </c>
      <c r="S189" s="518">
        <f t="shared" si="129"/>
        <v>0.2611764706</v>
      </c>
      <c r="T189" s="518">
        <f t="shared" si="129"/>
        <v>0.1828358209</v>
      </c>
      <c r="U189" s="518">
        <f t="shared" si="129"/>
        <v>0.1813880126</v>
      </c>
      <c r="V189" s="518">
        <f t="shared" si="129"/>
        <v>0.2029372497</v>
      </c>
      <c r="W189" s="518">
        <f t="shared" si="129"/>
        <v>0.166481687</v>
      </c>
      <c r="X189" s="518">
        <f t="shared" si="129"/>
        <v>0.1617507136</v>
      </c>
      <c r="Y189" s="518">
        <f t="shared" si="129"/>
        <v>0.1375921376</v>
      </c>
      <c r="Z189" s="518">
        <f t="shared" si="129"/>
        <v>0.1792656587</v>
      </c>
      <c r="AA189" s="518">
        <f t="shared" si="129"/>
        <v>0.1367521368</v>
      </c>
      <c r="AB189" s="518">
        <f t="shared" si="129"/>
        <v>0.1036519871</v>
      </c>
      <c r="AC189" s="518">
        <f t="shared" si="129"/>
        <v>0.1245742092</v>
      </c>
      <c r="AD189" s="518">
        <f t="shared" si="129"/>
        <v>0.105149286</v>
      </c>
      <c r="AE189" s="518">
        <f t="shared" si="129"/>
        <v>0.1534847298</v>
      </c>
      <c r="AF189" s="518">
        <f t="shared" si="129"/>
        <v>0.1483367278</v>
      </c>
      <c r="AG189" s="518">
        <f t="shared" si="129"/>
        <v>0.07212533255</v>
      </c>
      <c r="AH189" s="518">
        <f t="shared" si="129"/>
        <v>0.1309622277</v>
      </c>
      <c r="AI189" s="518">
        <f t="shared" si="129"/>
        <v>0.07581667479</v>
      </c>
      <c r="AJ189" s="518">
        <f t="shared" si="129"/>
        <v>0.09857239973</v>
      </c>
      <c r="AK189" s="518">
        <f t="shared" si="129"/>
        <v>0.07363861386</v>
      </c>
      <c r="AL189" s="518">
        <f t="shared" si="129"/>
        <v>0.07108549472</v>
      </c>
      <c r="AM189" s="518">
        <f t="shared" si="129"/>
        <v>0.06816143498</v>
      </c>
      <c r="AN189" s="518">
        <f t="shared" si="129"/>
        <v>0.06733837112</v>
      </c>
      <c r="AO189" s="518">
        <f t="shared" si="129"/>
        <v>0.05003146633</v>
      </c>
      <c r="AP189" s="518">
        <f t="shared" si="129"/>
        <v>0.03865747678</v>
      </c>
      <c r="AQ189" s="518">
        <f t="shared" si="129"/>
        <v>0.03894979804</v>
      </c>
      <c r="AR189" s="518">
        <f t="shared" si="129"/>
        <v>0.05276312136</v>
      </c>
      <c r="AS189" s="518">
        <f t="shared" si="129"/>
        <v>0.04431548404</v>
      </c>
      <c r="AT189" s="518">
        <f t="shared" si="129"/>
        <v>0.0577165951</v>
      </c>
      <c r="AU189" s="518">
        <f t="shared" si="129"/>
        <v>0.03988059701</v>
      </c>
      <c r="AV189" s="518">
        <f t="shared" si="129"/>
        <v>0.05913422896</v>
      </c>
      <c r="AW189" s="518">
        <f t="shared" si="129"/>
        <v>0.03317432784</v>
      </c>
      <c r="AX189" s="518">
        <f t="shared" si="129"/>
        <v>0.02759706191</v>
      </c>
      <c r="AY189" s="518">
        <f t="shared" si="129"/>
        <v>0.03196160523</v>
      </c>
      <c r="AZ189" s="518">
        <f t="shared" si="129"/>
        <v>0.03384128241</v>
      </c>
      <c r="BA189" s="518">
        <f t="shared" si="129"/>
        <v>0.03646630934</v>
      </c>
      <c r="BB189" s="518">
        <f t="shared" si="129"/>
        <v>0.03518330409</v>
      </c>
      <c r="BC189" s="518">
        <f t="shared" si="129"/>
        <v>0.03068688671</v>
      </c>
      <c r="BD189" s="518">
        <f t="shared" si="129"/>
        <v>0.02466678207</v>
      </c>
      <c r="BE189" s="518">
        <f t="shared" si="129"/>
        <v>0.02669144353</v>
      </c>
      <c r="BF189" s="518">
        <f t="shared" si="129"/>
        <v>0.03471822295</v>
      </c>
      <c r="BG189" s="518">
        <f t="shared" si="129"/>
        <v>0.02385306512</v>
      </c>
      <c r="BH189" s="518">
        <f t="shared" si="129"/>
        <v>0.01770598742</v>
      </c>
      <c r="BI189" s="518">
        <f t="shared" si="129"/>
        <v>0.02060282335</v>
      </c>
      <c r="BJ189" s="518">
        <f t="shared" si="129"/>
        <v>0.02377570093</v>
      </c>
      <c r="BK189" s="518">
        <f t="shared" si="129"/>
        <v>0.0228583948</v>
      </c>
      <c r="BL189" s="518">
        <f t="shared" si="129"/>
        <v>0.02898757675</v>
      </c>
      <c r="BM189" s="518">
        <f t="shared" si="129"/>
        <v>0.02157923952</v>
      </c>
      <c r="BN189" s="518">
        <f t="shared" si="129"/>
        <v>0.02058004483</v>
      </c>
      <c r="BO189" s="518">
        <f t="shared" si="129"/>
        <v>0.02242779183</v>
      </c>
      <c r="BP189" s="518">
        <f t="shared" si="129"/>
        <v>0.01874633861</v>
      </c>
      <c r="BQ189" s="518">
        <f t="shared" si="129"/>
        <v>0.02204331992</v>
      </c>
      <c r="BR189" s="518">
        <f t="shared" si="129"/>
        <v>0.02063015754</v>
      </c>
      <c r="BS189" s="518">
        <f t="shared" si="129"/>
        <v>0.03405610682</v>
      </c>
      <c r="BT189" s="518">
        <f t="shared" si="129"/>
        <v>0.01907356948</v>
      </c>
      <c r="BU189" s="518">
        <f t="shared" si="129"/>
        <v>0.02388979307</v>
      </c>
      <c r="BV189" s="518">
        <f t="shared" si="129"/>
        <v>0.02276468919</v>
      </c>
      <c r="BW189" s="518">
        <f t="shared" si="129"/>
        <v>0.01337699822</v>
      </c>
      <c r="BX189" s="518">
        <f t="shared" si="129"/>
        <v>0.01489839514</v>
      </c>
      <c r="BY189" s="518">
        <f t="shared" si="129"/>
        <v>0.01921312537</v>
      </c>
      <c r="BZ189" s="518">
        <f t="shared" si="129"/>
        <v>0.02022769394</v>
      </c>
      <c r="CA189" s="518">
        <f t="shared" si="129"/>
        <v>0.02444594384</v>
      </c>
      <c r="CB189" s="518">
        <f t="shared" si="129"/>
        <v>0.02041746884</v>
      </c>
      <c r="CC189" s="518">
        <f t="shared" si="129"/>
        <v>0.0233851348</v>
      </c>
      <c r="CD189" s="518">
        <f t="shared" si="129"/>
        <v>0.01528235979</v>
      </c>
      <c r="CE189" s="518">
        <f t="shared" si="129"/>
        <v>0.01725044201</v>
      </c>
      <c r="CF189" s="518">
        <f t="shared" si="129"/>
        <v>0.01601841413</v>
      </c>
      <c r="CG189" s="518">
        <f t="shared" si="129"/>
        <v>0.0204817606</v>
      </c>
      <c r="CH189" s="518">
        <f t="shared" si="129"/>
        <v>0.01798658934</v>
      </c>
      <c r="CI189" s="518">
        <f t="shared" si="129"/>
        <v>0.01566602875</v>
      </c>
      <c r="CJ189" s="518">
        <f t="shared" si="129"/>
        <v>0.01454800403</v>
      </c>
      <c r="CK189" s="518">
        <f t="shared" si="129"/>
        <v>0.01779467024</v>
      </c>
      <c r="CL189" s="518">
        <f t="shared" si="129"/>
        <v>0.009293443666</v>
      </c>
      <c r="CM189" s="518">
        <f t="shared" si="129"/>
        <v>0.01576690212</v>
      </c>
      <c r="CN189" s="518">
        <f t="shared" si="129"/>
        <v>0.009768616251</v>
      </c>
      <c r="CO189" s="518">
        <f t="shared" si="129"/>
        <v>0.01196966592</v>
      </c>
      <c r="CP189" s="518">
        <f t="shared" si="129"/>
        <v>0.01462308097</v>
      </c>
      <c r="CQ189" s="518">
        <f t="shared" si="129"/>
        <v>0.01445225168</v>
      </c>
      <c r="CR189" s="518">
        <f t="shared" si="129"/>
        <v>0.02266824085</v>
      </c>
      <c r="CS189" s="518">
        <f t="shared" si="129"/>
        <v>0.02212729932</v>
      </c>
      <c r="CT189" s="518">
        <f t="shared" si="129"/>
        <v>0.02255186175</v>
      </c>
      <c r="CU189" s="518">
        <f t="shared" si="129"/>
        <v>0.0147275405</v>
      </c>
      <c r="CV189" s="518">
        <f t="shared" si="129"/>
        <v>0.01023222061</v>
      </c>
      <c r="CW189" s="518">
        <f t="shared" si="129"/>
        <v>0.01289418864</v>
      </c>
      <c r="CX189" s="518">
        <f t="shared" si="129"/>
        <v>0.01333286054</v>
      </c>
      <c r="CY189" s="518">
        <f t="shared" si="129"/>
        <v>0.01539699759</v>
      </c>
      <c r="CZ189" s="518">
        <f t="shared" si="129"/>
        <v>0.01292345866</v>
      </c>
      <c r="DA189" s="518">
        <f t="shared" si="129"/>
        <v>0.01347305389</v>
      </c>
      <c r="DB189" s="518">
        <f t="shared" si="129"/>
        <v>0.01366322009</v>
      </c>
      <c r="DC189" s="518">
        <f t="shared" si="129"/>
        <v>0.01490312966</v>
      </c>
      <c r="DD189" s="518">
        <f t="shared" si="129"/>
        <v>0.01024636972</v>
      </c>
      <c r="DE189" s="518">
        <f t="shared" si="129"/>
        <v>0.01136987629</v>
      </c>
      <c r="DF189" s="518">
        <f t="shared" si="129"/>
        <v>0.009868736227</v>
      </c>
      <c r="DG189" s="518">
        <f t="shared" si="129"/>
        <v>0.009835547122</v>
      </c>
      <c r="DH189" s="518">
        <f t="shared" si="129"/>
        <v>0.009269988413</v>
      </c>
      <c r="DI189" s="518">
        <f t="shared" si="129"/>
        <v>0.009308964533</v>
      </c>
      <c r="DJ189" s="518">
        <f t="shared" si="129"/>
        <v>0.009038644818</v>
      </c>
      <c r="DK189" s="518">
        <f t="shared" si="129"/>
        <v>0.008805338046</v>
      </c>
      <c r="DL189" s="518">
        <f t="shared" si="129"/>
        <v>0.008607671398</v>
      </c>
      <c r="DM189" s="518">
        <f t="shared" si="129"/>
        <v>0.009552328193</v>
      </c>
      <c r="DN189" s="518">
        <f t="shared" si="129"/>
        <v>0.005724624785</v>
      </c>
      <c r="DO189" s="518">
        <f t="shared" si="129"/>
        <v>0.007284631492</v>
      </c>
      <c r="DP189" s="518">
        <f t="shared" si="129"/>
        <v>0.006997716227</v>
      </c>
      <c r="DQ189" s="518">
        <f t="shared" si="129"/>
        <v>0.01110691129</v>
      </c>
      <c r="DR189" s="518">
        <f t="shared" si="129"/>
        <v>0.01066858375</v>
      </c>
      <c r="DS189" s="518">
        <f t="shared" si="129"/>
        <v>0.00736925966</v>
      </c>
      <c r="DT189" s="518">
        <f t="shared" si="129"/>
        <v>0.008868803841</v>
      </c>
      <c r="DU189" s="518">
        <f t="shared" si="129"/>
        <v>0.006467146337</v>
      </c>
      <c r="DV189" s="518">
        <f t="shared" si="129"/>
        <v>0.005702364395</v>
      </c>
      <c r="DW189" s="518">
        <f t="shared" si="129"/>
        <v>0.007108283778</v>
      </c>
      <c r="DX189" s="518">
        <f t="shared" si="129"/>
        <v>0.007607382182</v>
      </c>
      <c r="DY189" s="518">
        <f t="shared" si="129"/>
        <v>0.007141104963</v>
      </c>
      <c r="DZ189" s="518">
        <f t="shared" si="129"/>
        <v>0.007171659766</v>
      </c>
      <c r="EA189" s="518">
        <f t="shared" si="129"/>
        <v>0.008195399828</v>
      </c>
      <c r="EB189" s="518">
        <f t="shared" si="129"/>
        <v>0.009861144426</v>
      </c>
      <c r="EC189" s="518">
        <f t="shared" si="129"/>
        <v>0.007891055924</v>
      </c>
      <c r="ED189" s="518">
        <f t="shared" si="129"/>
        <v>0.006991358995</v>
      </c>
      <c r="EE189" s="518">
        <f t="shared" si="129"/>
        <v>0.006864810048</v>
      </c>
      <c r="EF189" s="518">
        <f t="shared" si="129"/>
        <v>0.008599984505</v>
      </c>
      <c r="EG189" s="518">
        <f t="shared" si="129"/>
        <v>0.009038766836</v>
      </c>
      <c r="EH189" s="518">
        <f t="shared" si="129"/>
        <v>0.008602532545</v>
      </c>
      <c r="EI189" s="518">
        <f t="shared" si="129"/>
        <v>0.009007195693</v>
      </c>
      <c r="EJ189" s="518">
        <f t="shared" si="129"/>
        <v>0.006956912029</v>
      </c>
      <c r="EK189" s="518">
        <f t="shared" si="129"/>
        <v>0.009880395216</v>
      </c>
      <c r="EL189" s="518">
        <f t="shared" si="129"/>
        <v>0.0093178363</v>
      </c>
      <c r="EM189" s="518">
        <f t="shared" si="129"/>
        <v>0.01015499733</v>
      </c>
      <c r="EN189" s="518">
        <f t="shared" si="129"/>
        <v>0.01101491101</v>
      </c>
      <c r="EO189" s="518">
        <f t="shared" si="129"/>
        <v>0.01389219278</v>
      </c>
      <c r="EP189" s="518">
        <f t="shared" si="129"/>
        <v>0.0103936934</v>
      </c>
      <c r="EQ189" s="518">
        <f t="shared" si="129"/>
        <v>0.007825380239</v>
      </c>
      <c r="ER189" s="518">
        <f t="shared" si="129"/>
        <v>0.01156628727</v>
      </c>
      <c r="ES189" s="518">
        <f t="shared" si="129"/>
        <v>0.01166180758</v>
      </c>
      <c r="ET189" s="518">
        <f t="shared" si="129"/>
        <v>0.01384636167</v>
      </c>
      <c r="EU189" s="518">
        <f t="shared" si="129"/>
        <v>0.01458994915</v>
      </c>
      <c r="EV189" s="518">
        <f t="shared" si="129"/>
        <v>0.01440203117</v>
      </c>
      <c r="EW189" s="518">
        <f t="shared" si="129"/>
        <v>0.01182410564</v>
      </c>
      <c r="EX189" s="518">
        <f t="shared" si="129"/>
        <v>0.01226169659</v>
      </c>
      <c r="EY189" s="518">
        <f t="shared" si="129"/>
        <v>0.01432513851</v>
      </c>
      <c r="EZ189" s="518">
        <f t="shared" si="129"/>
        <v>0.01329207252</v>
      </c>
      <c r="FA189" s="518">
        <f t="shared" si="129"/>
        <v>0.01488040337</v>
      </c>
      <c r="FB189" s="518">
        <f t="shared" si="129"/>
        <v>0.01633848329</v>
      </c>
      <c r="FC189" s="518">
        <f t="shared" si="129"/>
        <v>0.0167514506</v>
      </c>
      <c r="FD189" s="518">
        <f t="shared" si="129"/>
        <v>0.01219536029</v>
      </c>
      <c r="FE189" s="518">
        <f t="shared" si="129"/>
        <v>0.01195188353</v>
      </c>
      <c r="FF189" s="518">
        <f t="shared" si="129"/>
        <v>0.01051326083</v>
      </c>
      <c r="FG189" s="518">
        <f t="shared" si="129"/>
        <v>0.01350050037</v>
      </c>
      <c r="FH189" s="518">
        <f t="shared" si="129"/>
        <v>0.01510917356</v>
      </c>
      <c r="FI189" s="518">
        <f t="shared" si="129"/>
        <v>0.01526969736</v>
      </c>
      <c r="FJ189" s="518">
        <f t="shared" si="129"/>
        <v>0.01393734522</v>
      </c>
      <c r="FK189" s="518">
        <f t="shared" si="129"/>
        <v>0.01059012302</v>
      </c>
      <c r="FL189" s="518">
        <f t="shared" si="129"/>
        <v>0.01049678922</v>
      </c>
      <c r="FM189" s="518">
        <f t="shared" si="129"/>
        <v>0.01042266799</v>
      </c>
      <c r="FN189" s="518">
        <f t="shared" si="129"/>
        <v>0.01269956459</v>
      </c>
      <c r="FO189" s="518">
        <f t="shared" si="129"/>
        <v>0.01308628073</v>
      </c>
      <c r="FP189" s="518">
        <f t="shared" si="129"/>
        <v>0.01520765267</v>
      </c>
      <c r="FQ189" s="518">
        <f t="shared" si="129"/>
        <v>0.01493007747</v>
      </c>
      <c r="FR189" s="518">
        <f t="shared" si="129"/>
        <v>0.009496412285</v>
      </c>
      <c r="FS189" s="518">
        <f t="shared" si="129"/>
        <v>0.008872769664</v>
      </c>
      <c r="FT189" s="518">
        <f t="shared" si="129"/>
        <v>0.01224522549</v>
      </c>
      <c r="FU189" s="518">
        <f t="shared" si="129"/>
        <v>0.01155803593</v>
      </c>
      <c r="FV189" s="518">
        <f t="shared" si="129"/>
        <v>0.01390238551</v>
      </c>
      <c r="FW189" s="518">
        <f t="shared" si="129"/>
        <v>0.01222773578</v>
      </c>
      <c r="FX189" s="518">
        <f t="shared" si="129"/>
        <v>0.0115913256</v>
      </c>
      <c r="FY189" s="518">
        <f t="shared" si="129"/>
        <v>0.009526109996</v>
      </c>
      <c r="FZ189" s="518">
        <f t="shared" si="129"/>
        <v>0.007507103335</v>
      </c>
      <c r="GA189" s="518">
        <f t="shared" si="129"/>
        <v>0.008163628807</v>
      </c>
      <c r="GB189" s="518">
        <f t="shared" si="129"/>
        <v>0.008760048291</v>
      </c>
      <c r="GC189" s="518">
        <f t="shared" si="129"/>
        <v>0.008932089846</v>
      </c>
      <c r="GD189" s="518">
        <f t="shared" si="129"/>
        <v>0.009995804944</v>
      </c>
      <c r="GE189" s="518">
        <f t="shared" si="129"/>
        <v>0.008120882269</v>
      </c>
      <c r="GF189" s="518">
        <f t="shared" si="129"/>
        <v>0.006208532826</v>
      </c>
      <c r="GG189" s="518">
        <f t="shared" si="129"/>
        <v>0.004264091268</v>
      </c>
      <c r="GH189" s="518">
        <f t="shared" si="129"/>
        <v>0.005623822512</v>
      </c>
      <c r="GI189" s="518">
        <f t="shared" si="129"/>
        <v>0.005885971535</v>
      </c>
      <c r="GJ189" s="518">
        <f t="shared" si="129"/>
        <v>0.007032954814</v>
      </c>
      <c r="GK189" s="518">
        <f t="shared" si="129"/>
        <v>0.008198418285</v>
      </c>
      <c r="GL189" s="518">
        <f t="shared" si="129"/>
        <v>0.008254959136</v>
      </c>
      <c r="GM189" s="518">
        <f t="shared" si="129"/>
        <v>0.006816021724</v>
      </c>
      <c r="GN189" s="518">
        <f t="shared" si="129"/>
        <v>0.005084151473</v>
      </c>
      <c r="GO189" s="518">
        <f t="shared" si="129"/>
        <v>0.00811764548</v>
      </c>
      <c r="GP189" s="518">
        <f t="shared" si="129"/>
        <v>0.007985732159</v>
      </c>
      <c r="GQ189" s="518">
        <f t="shared" si="129"/>
        <v>0.01105183933</v>
      </c>
      <c r="GR189" s="518">
        <f t="shared" si="129"/>
        <v>0.009886249363</v>
      </c>
      <c r="GS189" s="518">
        <f t="shared" si="129"/>
        <v>0.01295779019</v>
      </c>
      <c r="GT189" s="518">
        <f t="shared" si="129"/>
        <v>0.01161751564</v>
      </c>
      <c r="GU189" s="518">
        <f t="shared" si="129"/>
        <v>0.009439676931</v>
      </c>
      <c r="GV189" s="518">
        <f t="shared" si="129"/>
        <v>0.008888833325</v>
      </c>
      <c r="GW189" s="518">
        <f t="shared" si="129"/>
        <v>0.01206954237</v>
      </c>
      <c r="GX189" s="518">
        <f t="shared" si="129"/>
        <v>0.01390912541</v>
      </c>
      <c r="GY189" s="518">
        <f t="shared" si="129"/>
        <v>0.01916458356</v>
      </c>
      <c r="GZ189" s="518">
        <f t="shared" si="129"/>
        <v>0.01876866202</v>
      </c>
      <c r="HA189" s="518">
        <f t="shared" si="129"/>
        <v>0.01570132589</v>
      </c>
      <c r="HB189" s="518">
        <f t="shared" si="129"/>
        <v>0.01495476927</v>
      </c>
      <c r="HC189" s="518">
        <f t="shared" si="129"/>
        <v>0.01496006137</v>
      </c>
      <c r="HD189" s="518">
        <f t="shared" si="129"/>
        <v>0.01725172851</v>
      </c>
      <c r="HE189" s="518">
        <f t="shared" si="129"/>
        <v>0.02149397906</v>
      </c>
      <c r="HF189" s="518">
        <f t="shared" si="129"/>
        <v>0.02451835132</v>
      </c>
      <c r="HG189" s="518">
        <f t="shared" si="129"/>
        <v>0.02471468994</v>
      </c>
      <c r="HH189" s="518">
        <f t="shared" si="129"/>
        <v>0.01970654168</v>
      </c>
      <c r="HI189" s="518">
        <f t="shared" si="129"/>
        <v>0.02004516658</v>
      </c>
      <c r="HJ189" s="518">
        <f t="shared" si="129"/>
        <v>0.02190438871</v>
      </c>
      <c r="HK189" s="518">
        <f t="shared" si="129"/>
        <v>0.0287875302</v>
      </c>
      <c r="HL189" s="518">
        <f t="shared" si="129"/>
        <v>0.03988110213</v>
      </c>
      <c r="HM189" s="518">
        <f t="shared" si="129"/>
        <v>0.04246453821</v>
      </c>
      <c r="HN189" s="518">
        <f t="shared" si="129"/>
        <v>0.04555691176</v>
      </c>
      <c r="HO189" s="518">
        <f t="shared" si="129"/>
        <v>0.03434781894</v>
      </c>
      <c r="HP189" s="518">
        <f t="shared" si="129"/>
        <v>0.03492401602</v>
      </c>
      <c r="HQ189" s="518">
        <f t="shared" si="129"/>
        <v>0.0389217418</v>
      </c>
      <c r="HR189" s="518">
        <f t="shared" si="129"/>
        <v>0.04824139919</v>
      </c>
      <c r="HS189" s="412"/>
      <c r="HT189" s="412"/>
      <c r="HU189" s="412"/>
      <c r="HV189" s="412"/>
      <c r="HW189" s="412"/>
      <c r="HX189" s="412"/>
      <c r="HY189" s="412"/>
      <c r="HZ189" s="412"/>
      <c r="IA189" s="412"/>
      <c r="IB189" s="412"/>
      <c r="IC189" s="412"/>
    </row>
    <row r="190">
      <c r="A190" s="412"/>
      <c r="B190" s="412"/>
      <c r="C190" s="412"/>
      <c r="D190" s="412"/>
      <c r="E190" s="412"/>
      <c r="F190" s="412"/>
      <c r="G190" s="412"/>
      <c r="H190" s="412"/>
      <c r="I190" s="412"/>
      <c r="J190" s="412"/>
      <c r="K190" s="412"/>
      <c r="L190" s="412"/>
      <c r="M190" s="412"/>
      <c r="N190" s="412"/>
      <c r="O190" s="412"/>
      <c r="P190" s="412"/>
      <c r="Q190" s="412"/>
      <c r="R190" s="412"/>
      <c r="S190" s="412"/>
      <c r="T190" s="412"/>
      <c r="U190" s="412"/>
      <c r="V190" s="412"/>
      <c r="W190" s="412"/>
      <c r="X190" s="412"/>
      <c r="Y190" s="412"/>
      <c r="Z190" s="412"/>
      <c r="AA190" s="412"/>
      <c r="AB190" s="412"/>
      <c r="AC190" s="412"/>
      <c r="AD190" s="412"/>
      <c r="AE190" s="412"/>
      <c r="AF190" s="412"/>
      <c r="AG190" s="412"/>
      <c r="AH190" s="412"/>
      <c r="AI190" s="412"/>
      <c r="AJ190" s="412"/>
      <c r="AK190" s="412"/>
      <c r="AL190" s="412"/>
      <c r="AM190" s="412"/>
      <c r="AN190" s="412"/>
      <c r="AO190" s="412"/>
      <c r="AP190" s="412"/>
      <c r="AQ190" s="412"/>
      <c r="AR190" s="412"/>
      <c r="AS190" s="412"/>
      <c r="AT190" s="412"/>
      <c r="AU190" s="412"/>
      <c r="AV190" s="412"/>
      <c r="AW190" s="412"/>
      <c r="AX190" s="412"/>
      <c r="AY190" s="412"/>
      <c r="AZ190" s="412"/>
      <c r="BA190" s="412"/>
      <c r="BB190" s="412"/>
      <c r="BC190" s="412"/>
      <c r="BD190" s="412"/>
      <c r="BE190" s="412"/>
      <c r="BF190" s="412"/>
      <c r="BG190" s="412"/>
      <c r="BH190" s="412"/>
      <c r="BI190" s="412"/>
      <c r="BJ190" s="412"/>
      <c r="BK190" s="412"/>
      <c r="BL190" s="412"/>
      <c r="BM190" s="412"/>
      <c r="BN190" s="412"/>
      <c r="BO190" s="412"/>
      <c r="BP190" s="412"/>
      <c r="BQ190" s="412"/>
      <c r="BR190" s="412"/>
      <c r="BS190" s="412"/>
      <c r="BT190" s="412"/>
      <c r="BU190" s="412"/>
      <c r="BV190" s="412"/>
      <c r="BW190" s="412"/>
      <c r="BX190" s="412"/>
      <c r="BY190" s="412"/>
      <c r="BZ190" s="412"/>
      <c r="CA190" s="412"/>
      <c r="CB190" s="412"/>
      <c r="CC190" s="412"/>
      <c r="CD190" s="412"/>
      <c r="CE190" s="412"/>
      <c r="CF190" s="412"/>
      <c r="CG190" s="412"/>
      <c r="CH190" s="412"/>
      <c r="CI190" s="412"/>
      <c r="CJ190" s="412"/>
      <c r="CK190" s="412"/>
      <c r="CL190" s="412"/>
      <c r="CM190" s="412"/>
      <c r="CN190" s="412"/>
      <c r="CO190" s="412"/>
      <c r="CP190" s="412"/>
      <c r="CQ190" s="412"/>
      <c r="CR190" s="412"/>
      <c r="CS190" s="412"/>
      <c r="CT190" s="412"/>
      <c r="CU190" s="412"/>
      <c r="CV190" s="412"/>
      <c r="CW190" s="412"/>
      <c r="CX190" s="412"/>
      <c r="CY190" s="412"/>
      <c r="CZ190" s="412"/>
      <c r="DA190" s="412"/>
      <c r="DB190" s="412"/>
      <c r="DC190" s="412"/>
      <c r="DD190" s="412"/>
      <c r="DE190" s="412"/>
      <c r="DF190" s="412"/>
      <c r="DG190" s="412"/>
      <c r="DH190" s="412"/>
      <c r="DI190" s="412"/>
      <c r="DJ190" s="412"/>
      <c r="DK190" s="412"/>
      <c r="DL190" s="412"/>
      <c r="DM190" s="412"/>
      <c r="DN190" s="412"/>
      <c r="DO190" s="412"/>
      <c r="DP190" s="412"/>
      <c r="DQ190" s="412"/>
      <c r="DR190" s="412"/>
      <c r="DS190" s="412"/>
      <c r="DT190" s="412"/>
      <c r="DU190" s="412"/>
      <c r="DV190" s="412"/>
      <c r="DW190" s="412"/>
      <c r="DX190" s="412"/>
      <c r="DY190" s="412"/>
      <c r="DZ190" s="412"/>
      <c r="EA190" s="412"/>
      <c r="EB190" s="412"/>
      <c r="EC190" s="412"/>
      <c r="ED190" s="412"/>
      <c r="EE190" s="412"/>
      <c r="EF190" s="412"/>
      <c r="EG190" s="412"/>
      <c r="EH190" s="412"/>
      <c r="EI190" s="412"/>
      <c r="EJ190" s="412"/>
      <c r="EK190" s="412"/>
      <c r="EL190" s="412"/>
      <c r="EM190" s="412"/>
      <c r="EN190" s="412"/>
      <c r="EO190" s="412"/>
      <c r="EP190" s="412"/>
      <c r="EQ190" s="412"/>
      <c r="ER190" s="412"/>
      <c r="ES190" s="412"/>
      <c r="ET190" s="412"/>
      <c r="EU190" s="412"/>
      <c r="EV190" s="412"/>
      <c r="EW190" s="412"/>
      <c r="EX190" s="412"/>
      <c r="EY190" s="412"/>
      <c r="EZ190" s="412"/>
      <c r="FA190" s="412"/>
      <c r="FB190" s="412"/>
      <c r="FC190" s="412"/>
      <c r="FD190" s="412"/>
      <c r="FE190" s="412"/>
      <c r="FF190" s="412"/>
      <c r="FG190" s="412"/>
      <c r="FH190" s="412"/>
      <c r="FI190" s="412"/>
      <c r="FJ190" s="412"/>
      <c r="FK190" s="412"/>
      <c r="FL190" s="412"/>
      <c r="FM190" s="412"/>
      <c r="FN190" s="412"/>
      <c r="FO190" s="412"/>
      <c r="FP190" s="412"/>
      <c r="FQ190" s="412"/>
      <c r="FR190" s="412"/>
      <c r="FS190" s="412"/>
      <c r="FT190" s="412"/>
      <c r="FU190" s="412"/>
      <c r="FV190" s="412"/>
      <c r="FW190" s="412"/>
      <c r="FX190" s="412"/>
      <c r="FY190" s="412"/>
      <c r="FZ190" s="412"/>
      <c r="GA190" s="412"/>
      <c r="GB190" s="412"/>
      <c r="GC190" s="412"/>
      <c r="GD190" s="412"/>
      <c r="GE190" s="412"/>
      <c r="GF190" s="412"/>
      <c r="GG190" s="412"/>
      <c r="GH190" s="412"/>
      <c r="GI190" s="412"/>
      <c r="GJ190" s="412"/>
      <c r="GK190" s="412"/>
      <c r="GL190" s="412"/>
      <c r="GM190" s="412"/>
      <c r="GN190" s="412"/>
      <c r="GO190" s="412"/>
      <c r="GP190" s="412"/>
      <c r="GQ190" s="412"/>
      <c r="GR190" s="412"/>
      <c r="GS190" s="412"/>
      <c r="GT190" s="412"/>
      <c r="GU190" s="412"/>
      <c r="GV190" s="412"/>
      <c r="GW190" s="412"/>
      <c r="GX190" s="412"/>
      <c r="GY190" s="412"/>
      <c r="GZ190" s="412"/>
      <c r="HA190" s="412"/>
      <c r="HB190" s="412"/>
      <c r="HC190" s="412"/>
      <c r="HD190" s="412"/>
      <c r="HE190" s="412"/>
      <c r="HF190" s="412"/>
      <c r="HG190" s="412"/>
      <c r="HH190" s="412"/>
      <c r="HI190" s="412"/>
      <c r="HJ190" s="412"/>
      <c r="HK190" s="412"/>
      <c r="HL190" s="412"/>
      <c r="HM190" s="412"/>
      <c r="HN190" s="412"/>
      <c r="HO190" s="412"/>
      <c r="HP190" s="412"/>
      <c r="HQ190" s="412"/>
      <c r="HR190" s="412"/>
      <c r="HS190" s="412"/>
      <c r="HT190" s="412"/>
      <c r="HU190" s="412"/>
      <c r="HV190" s="412"/>
      <c r="HW190" s="412"/>
      <c r="HX190" s="412"/>
      <c r="HY190" s="412"/>
      <c r="HZ190" s="412"/>
      <c r="IA190" s="412"/>
      <c r="IB190" s="412"/>
      <c r="IC190" s="412"/>
    </row>
    <row r="191">
      <c r="B191" s="412"/>
      <c r="C191" s="412"/>
      <c r="D191" s="412"/>
      <c r="E191" s="412"/>
      <c r="F191" s="412"/>
      <c r="G191" s="412"/>
      <c r="H191" s="412"/>
      <c r="I191" s="412"/>
      <c r="J191" s="412"/>
      <c r="K191" s="412"/>
      <c r="L191" s="412"/>
      <c r="M191" s="412"/>
      <c r="N191" s="412"/>
      <c r="O191" s="412"/>
      <c r="P191" s="412"/>
      <c r="Q191" s="412"/>
      <c r="R191" s="412"/>
      <c r="S191" s="412"/>
      <c r="T191" s="412"/>
      <c r="U191" s="412"/>
      <c r="V191" s="412"/>
      <c r="W191" s="412"/>
      <c r="X191" s="412"/>
      <c r="Y191" s="412"/>
      <c r="Z191" s="412"/>
      <c r="AA191" s="412"/>
      <c r="AB191" s="412"/>
      <c r="AC191" s="412"/>
      <c r="AD191" s="412"/>
      <c r="AE191" s="412"/>
      <c r="AF191" s="412"/>
      <c r="AG191" s="412"/>
      <c r="AH191" s="412"/>
      <c r="AI191" s="412"/>
      <c r="AJ191" s="412"/>
      <c r="AK191" s="412"/>
      <c r="AL191" s="412"/>
      <c r="AM191" s="412"/>
      <c r="AN191" s="412"/>
      <c r="AO191" s="412"/>
      <c r="AP191" s="412"/>
      <c r="AQ191" s="412"/>
      <c r="AR191" s="412"/>
      <c r="AS191" s="412"/>
      <c r="AT191" s="412"/>
      <c r="AU191" s="412"/>
      <c r="AV191" s="412"/>
      <c r="AW191" s="412"/>
      <c r="AX191" s="412"/>
      <c r="AY191" s="412"/>
      <c r="AZ191" s="412"/>
      <c r="BA191" s="412"/>
      <c r="BB191" s="412"/>
      <c r="BC191" s="412"/>
      <c r="BD191" s="412"/>
      <c r="BE191" s="412"/>
      <c r="BF191" s="412"/>
      <c r="BG191" s="412"/>
      <c r="BH191" s="412"/>
      <c r="BI191" s="412"/>
      <c r="BJ191" s="412"/>
      <c r="BK191" s="412"/>
      <c r="BL191" s="412"/>
      <c r="BM191" s="412"/>
      <c r="BN191" s="412"/>
      <c r="BO191" s="412"/>
      <c r="BP191" s="412"/>
      <c r="BQ191" s="412"/>
      <c r="BR191" s="412"/>
      <c r="BS191" s="412"/>
      <c r="BT191" s="412"/>
      <c r="BU191" s="412"/>
      <c r="BV191" s="412"/>
      <c r="BW191" s="412"/>
      <c r="BX191" s="412"/>
      <c r="BY191" s="412"/>
      <c r="BZ191" s="412"/>
      <c r="CA191" s="412"/>
      <c r="CB191" s="412"/>
      <c r="CC191" s="412"/>
      <c r="CD191" s="412"/>
      <c r="CE191" s="412"/>
      <c r="CF191" s="412"/>
      <c r="CG191" s="412"/>
      <c r="CH191" s="412"/>
      <c r="CI191" s="412"/>
      <c r="CJ191" s="412"/>
      <c r="CK191" s="412"/>
      <c r="CL191" s="412"/>
      <c r="CM191" s="412"/>
      <c r="CN191" s="412"/>
      <c r="CO191" s="412"/>
      <c r="CP191" s="412"/>
      <c r="CQ191" s="412"/>
      <c r="CR191" s="412"/>
      <c r="CS191" s="412"/>
      <c r="CT191" s="412"/>
      <c r="CU191" s="412"/>
      <c r="CV191" s="412"/>
      <c r="CW191" s="412"/>
      <c r="CX191" s="412"/>
      <c r="CY191" s="412"/>
      <c r="CZ191" s="412"/>
      <c r="DA191" s="412"/>
      <c r="DB191" s="412"/>
      <c r="DC191" s="412"/>
      <c r="DD191" s="412"/>
      <c r="DE191" s="412"/>
      <c r="DF191" s="412"/>
      <c r="DG191" s="412"/>
      <c r="DH191" s="412"/>
      <c r="DI191" s="412"/>
      <c r="DJ191" s="412"/>
      <c r="DK191" s="412"/>
      <c r="DL191" s="412"/>
      <c r="DM191" s="412"/>
      <c r="DN191" s="412"/>
      <c r="DO191" s="412"/>
      <c r="DP191" s="412"/>
      <c r="DQ191" s="412"/>
      <c r="DR191" s="412"/>
      <c r="DS191" s="412"/>
      <c r="DT191" s="412"/>
      <c r="DU191" s="412"/>
      <c r="DV191" s="412"/>
      <c r="DW191" s="412"/>
      <c r="DX191" s="412"/>
      <c r="DY191" s="412"/>
      <c r="DZ191" s="412"/>
      <c r="EA191" s="412"/>
      <c r="EB191" s="412"/>
      <c r="EC191" s="412"/>
      <c r="ED191" s="412"/>
      <c r="EE191" s="412"/>
      <c r="EF191" s="412"/>
      <c r="EG191" s="412"/>
      <c r="EH191" s="412"/>
      <c r="EI191" s="412"/>
      <c r="EJ191" s="412"/>
      <c r="EK191" s="412"/>
      <c r="EL191" s="412"/>
      <c r="EM191" s="412"/>
      <c r="EN191" s="412"/>
      <c r="EO191" s="412"/>
      <c r="EP191" s="412"/>
      <c r="EQ191" s="412"/>
      <c r="ER191" s="412"/>
      <c r="ES191" s="412"/>
      <c r="ET191" s="412"/>
      <c r="EU191" s="412"/>
      <c r="EV191" s="412"/>
      <c r="EW191" s="412"/>
      <c r="EX191" s="412"/>
      <c r="EY191" s="412"/>
      <c r="EZ191" s="412"/>
      <c r="FA191" s="412"/>
      <c r="FB191" s="412"/>
      <c r="FC191" s="412"/>
      <c r="FD191" s="412"/>
      <c r="FE191" s="412"/>
      <c r="FF191" s="412"/>
      <c r="FG191" s="412"/>
      <c r="FH191" s="412"/>
      <c r="FI191" s="412"/>
      <c r="FJ191" s="412"/>
      <c r="FK191" s="412"/>
      <c r="FL191" s="412"/>
      <c r="FM191" s="412"/>
      <c r="FN191" s="412"/>
      <c r="FO191" s="412"/>
      <c r="FP191" s="412"/>
      <c r="FQ191" s="412"/>
      <c r="FR191" s="412"/>
      <c r="FS191" s="412"/>
      <c r="FT191" s="412"/>
      <c r="FU191" s="412"/>
      <c r="FV191" s="412"/>
      <c r="FW191" s="412"/>
      <c r="FX191" s="412"/>
      <c r="FY191" s="412"/>
      <c r="FZ191" s="412"/>
      <c r="GA191" s="412"/>
      <c r="GB191" s="412"/>
      <c r="GC191" s="412"/>
      <c r="GD191" s="412"/>
      <c r="GE191" s="412"/>
      <c r="GF191" s="412"/>
      <c r="GG191" s="412"/>
      <c r="GH191" s="412"/>
      <c r="GI191" s="412"/>
      <c r="GJ191" s="412"/>
      <c r="GK191" s="412"/>
      <c r="GL191" s="412"/>
      <c r="GM191" s="412"/>
      <c r="GN191" s="412"/>
      <c r="GO191" s="412"/>
      <c r="GP191" s="412"/>
      <c r="GQ191" s="412"/>
      <c r="GR191" s="412"/>
      <c r="GS191" s="412"/>
      <c r="GT191" s="412"/>
      <c r="GU191" s="412"/>
      <c r="GV191" s="412"/>
      <c r="GW191" s="412"/>
      <c r="GX191" s="412"/>
      <c r="GY191" s="412"/>
      <c r="GZ191" s="412"/>
      <c r="HA191" s="412"/>
      <c r="HB191" s="412"/>
      <c r="HC191" s="412"/>
      <c r="HD191" s="412"/>
      <c r="HE191" s="412"/>
      <c r="HF191" s="412"/>
      <c r="HG191" s="412"/>
      <c r="HH191" s="412"/>
      <c r="HI191" s="412"/>
      <c r="HJ191" s="412"/>
      <c r="HK191" s="412"/>
      <c r="HL191" s="412"/>
      <c r="HM191" s="412"/>
      <c r="HN191" s="412"/>
      <c r="HO191" s="412"/>
      <c r="HP191" s="412"/>
      <c r="HQ191" s="412"/>
      <c r="HR191" s="412"/>
      <c r="HS191" s="412"/>
      <c r="HT191" s="412"/>
      <c r="HU191" s="412"/>
      <c r="HV191" s="412"/>
      <c r="HW191" s="412"/>
      <c r="HX191" s="412"/>
      <c r="HY191" s="412"/>
      <c r="HZ191" s="412"/>
      <c r="IA191" s="412"/>
      <c r="IB191" s="412"/>
      <c r="IC191" s="412"/>
    </row>
    <row r="192">
      <c r="B192" s="459" t="s">
        <v>187</v>
      </c>
      <c r="C192" s="412"/>
      <c r="D192" s="412"/>
      <c r="E192" s="412"/>
      <c r="F192" s="412"/>
      <c r="G192" s="412"/>
      <c r="H192" s="412"/>
      <c r="I192" s="412"/>
      <c r="J192" s="412"/>
      <c r="K192" s="459" t="s">
        <v>188</v>
      </c>
      <c r="L192" s="412"/>
      <c r="M192" s="412"/>
      <c r="N192" s="412"/>
      <c r="O192" s="412"/>
      <c r="P192" s="412"/>
      <c r="Q192" s="412"/>
      <c r="R192" s="412"/>
      <c r="S192" s="412"/>
      <c r="T192" s="412"/>
      <c r="U192" s="412"/>
      <c r="V192" s="412"/>
      <c r="W192" s="412"/>
      <c r="X192" s="412"/>
      <c r="Y192" s="412"/>
      <c r="Z192" s="412"/>
      <c r="AA192" s="412"/>
      <c r="AB192" s="412"/>
      <c r="AC192" s="412"/>
      <c r="AD192" s="412"/>
      <c r="AE192" s="412"/>
      <c r="AF192" s="412"/>
      <c r="AG192" s="412"/>
      <c r="AH192" s="412"/>
      <c r="AI192" s="412"/>
      <c r="AJ192" s="412"/>
      <c r="AK192" s="412"/>
      <c r="AL192" s="412"/>
      <c r="AM192" s="412"/>
      <c r="AN192" s="412"/>
      <c r="AO192" s="412"/>
      <c r="AP192" s="412"/>
      <c r="AQ192" s="412"/>
      <c r="AR192" s="412"/>
      <c r="AS192" s="412"/>
      <c r="AT192" s="412"/>
      <c r="AU192" s="412"/>
      <c r="AV192" s="412"/>
      <c r="AW192" s="412"/>
      <c r="AX192" s="412"/>
      <c r="AY192" s="412"/>
      <c r="AZ192" s="412"/>
      <c r="BA192" s="412"/>
      <c r="BB192" s="412"/>
      <c r="BC192" s="412"/>
      <c r="BD192" s="412"/>
      <c r="BE192" s="412"/>
      <c r="BF192" s="412"/>
      <c r="BG192" s="412"/>
      <c r="BH192" s="412"/>
      <c r="BI192" s="412"/>
      <c r="BJ192" s="412"/>
      <c r="BK192" s="412"/>
      <c r="BL192" s="412"/>
      <c r="BM192" s="412"/>
      <c r="BN192" s="412"/>
      <c r="BO192" s="412"/>
      <c r="BP192" s="412"/>
      <c r="BQ192" s="412"/>
      <c r="BR192" s="412"/>
      <c r="BS192" s="412"/>
      <c r="BT192" s="412"/>
      <c r="BU192" s="412"/>
      <c r="BV192" s="412"/>
      <c r="BW192" s="412"/>
      <c r="BX192" s="412"/>
      <c r="BY192" s="412"/>
      <c r="BZ192" s="412"/>
      <c r="CA192" s="412"/>
      <c r="CB192" s="412"/>
      <c r="CC192" s="412"/>
      <c r="CD192" s="412"/>
      <c r="CE192" s="412"/>
      <c r="CF192" s="412"/>
      <c r="CG192" s="412"/>
      <c r="CH192" s="412"/>
      <c r="CI192" s="412"/>
      <c r="CJ192" s="412"/>
      <c r="CK192" s="412"/>
      <c r="CL192" s="412"/>
      <c r="CM192" s="412"/>
      <c r="CN192" s="412"/>
      <c r="CO192" s="412"/>
      <c r="CP192" s="412"/>
      <c r="CQ192" s="412"/>
      <c r="CR192" s="412"/>
      <c r="CS192" s="412"/>
      <c r="CT192" s="412"/>
      <c r="CU192" s="412"/>
      <c r="CV192" s="412"/>
      <c r="CW192" s="412"/>
      <c r="CX192" s="412"/>
      <c r="CY192" s="412"/>
      <c r="CZ192" s="412"/>
      <c r="DA192" s="412"/>
      <c r="DB192" s="412"/>
      <c r="DC192" s="412"/>
      <c r="DD192" s="412"/>
      <c r="DE192" s="412"/>
      <c r="DF192" s="412"/>
      <c r="DG192" s="412"/>
      <c r="DH192" s="412"/>
      <c r="DI192" s="412"/>
      <c r="DJ192" s="412"/>
      <c r="DK192" s="412"/>
      <c r="DL192" s="412"/>
      <c r="DM192" s="412"/>
      <c r="DN192" s="412"/>
      <c r="DO192" s="412"/>
      <c r="DP192" s="412"/>
      <c r="DQ192" s="412"/>
      <c r="DR192" s="412"/>
      <c r="DS192" s="412"/>
      <c r="DT192" s="412"/>
      <c r="DU192" s="412"/>
      <c r="DV192" s="412"/>
      <c r="DW192" s="412"/>
      <c r="DX192" s="412"/>
      <c r="DY192" s="412"/>
      <c r="DZ192" s="412"/>
      <c r="EA192" s="412"/>
      <c r="EB192" s="412"/>
      <c r="EC192" s="412"/>
      <c r="ED192" s="412"/>
      <c r="EE192" s="412"/>
      <c r="EF192" s="412"/>
      <c r="EG192" s="412"/>
      <c r="EH192" s="412"/>
      <c r="EI192" s="412"/>
      <c r="EJ192" s="412"/>
      <c r="EK192" s="412"/>
      <c r="EL192" s="412"/>
      <c r="EM192" s="412"/>
      <c r="EN192" s="412"/>
      <c r="EO192" s="412"/>
      <c r="EP192" s="412"/>
      <c r="EQ192" s="412"/>
      <c r="ER192" s="412"/>
      <c r="ES192" s="412"/>
      <c r="ET192" s="412"/>
      <c r="EU192" s="412"/>
      <c r="EV192" s="412"/>
      <c r="EW192" s="412"/>
      <c r="EX192" s="412"/>
      <c r="EY192" s="412"/>
      <c r="EZ192" s="412"/>
      <c r="FA192" s="412"/>
      <c r="FB192" s="412"/>
      <c r="FC192" s="412"/>
      <c r="FD192" s="412"/>
      <c r="FE192" s="412"/>
      <c r="FF192" s="412"/>
      <c r="FG192" s="412"/>
      <c r="FH192" s="412"/>
      <c r="FI192" s="412"/>
      <c r="FJ192" s="412"/>
      <c r="FK192" s="412"/>
      <c r="FL192" s="412"/>
      <c r="FM192" s="412"/>
      <c r="FN192" s="412"/>
      <c r="FO192" s="412"/>
      <c r="FP192" s="412"/>
      <c r="FQ192" s="412"/>
      <c r="FR192" s="412"/>
      <c r="FS192" s="412"/>
      <c r="FT192" s="412"/>
      <c r="FU192" s="412"/>
      <c r="FV192" s="412"/>
      <c r="FW192" s="412"/>
      <c r="FX192" s="412"/>
      <c r="FY192" s="412"/>
      <c r="FZ192" s="412"/>
      <c r="GA192" s="412"/>
      <c r="GB192" s="412"/>
      <c r="GC192" s="412"/>
      <c r="GD192" s="412"/>
      <c r="GE192" s="412"/>
      <c r="GF192" s="412"/>
      <c r="GG192" s="412"/>
      <c r="GH192" s="412"/>
      <c r="GI192" s="412"/>
      <c r="GJ192" s="412"/>
      <c r="GK192" s="412"/>
      <c r="GL192" s="412"/>
      <c r="GM192" s="412"/>
      <c r="GN192" s="412"/>
      <c r="GO192" s="412"/>
      <c r="GP192" s="412"/>
      <c r="GQ192" s="412"/>
      <c r="GR192" s="412"/>
      <c r="GS192" s="412"/>
      <c r="GT192" s="412"/>
      <c r="GU192" s="412"/>
      <c r="GV192" s="412"/>
      <c r="GW192" s="412"/>
      <c r="GX192" s="412"/>
      <c r="GY192" s="412"/>
      <c r="GZ192" s="412"/>
      <c r="HA192" s="412"/>
      <c r="HB192" s="412"/>
      <c r="HC192" s="412"/>
      <c r="HD192" s="412"/>
      <c r="HE192" s="412"/>
      <c r="HF192" s="412"/>
      <c r="HG192" s="412"/>
      <c r="HH192" s="412"/>
      <c r="HI192" s="412"/>
      <c r="HJ192" s="412"/>
      <c r="HK192" s="412"/>
      <c r="HL192" s="412"/>
      <c r="HM192" s="412"/>
      <c r="HN192" s="412"/>
      <c r="HO192" s="412"/>
      <c r="HP192" s="412"/>
      <c r="HQ192" s="412"/>
      <c r="HR192" s="412"/>
      <c r="HS192" s="412"/>
      <c r="HT192" s="412"/>
      <c r="HU192" s="412"/>
      <c r="HV192" s="412"/>
      <c r="HW192" s="412"/>
      <c r="HX192" s="412"/>
      <c r="HY192" s="412"/>
      <c r="HZ192" s="412"/>
      <c r="IA192" s="412"/>
      <c r="IB192" s="412"/>
      <c r="IC192" s="412"/>
    </row>
    <row r="193">
      <c r="A193" s="308" t="s">
        <v>67</v>
      </c>
      <c r="B193" s="460">
        <v>43894.0</v>
      </c>
      <c r="C193" s="460">
        <v>43895.0</v>
      </c>
      <c r="D193" s="460">
        <v>43896.0</v>
      </c>
      <c r="E193" s="460">
        <v>43897.0</v>
      </c>
      <c r="F193" s="460">
        <v>43898.0</v>
      </c>
      <c r="G193" s="460">
        <v>43899.0</v>
      </c>
      <c r="H193" s="460">
        <v>43900.0</v>
      </c>
      <c r="I193" s="460">
        <v>43901.0</v>
      </c>
      <c r="J193" s="460">
        <v>43902.0</v>
      </c>
      <c r="K193" s="460">
        <v>43903.0</v>
      </c>
      <c r="L193" s="460">
        <v>43904.0</v>
      </c>
      <c r="M193" s="460">
        <v>43905.0</v>
      </c>
      <c r="N193" s="460">
        <v>43906.0</v>
      </c>
      <c r="O193" s="460">
        <v>43907.0</v>
      </c>
      <c r="P193" s="460">
        <v>43908.0</v>
      </c>
      <c r="Q193" s="460">
        <v>43909.0</v>
      </c>
      <c r="R193" s="460">
        <v>43910.0</v>
      </c>
      <c r="S193" s="460">
        <v>43911.0</v>
      </c>
      <c r="T193" s="460">
        <v>43912.0</v>
      </c>
      <c r="U193" s="460">
        <v>43913.0</v>
      </c>
      <c r="V193" s="460">
        <v>43914.0</v>
      </c>
      <c r="W193" s="460">
        <v>43915.0</v>
      </c>
      <c r="X193" s="460">
        <v>43916.0</v>
      </c>
      <c r="Y193" s="460">
        <v>43917.0</v>
      </c>
      <c r="Z193" s="460">
        <v>43918.0</v>
      </c>
      <c r="AA193" s="460">
        <v>43919.0</v>
      </c>
      <c r="AB193" s="460">
        <v>43920.0</v>
      </c>
      <c r="AC193" s="460">
        <v>43921.0</v>
      </c>
      <c r="AD193" s="460">
        <v>43922.0</v>
      </c>
      <c r="AE193" s="460">
        <v>43923.0</v>
      </c>
      <c r="AF193" s="460">
        <v>43924.0</v>
      </c>
      <c r="AG193" s="460">
        <v>43925.0</v>
      </c>
      <c r="AH193" s="460">
        <v>43926.0</v>
      </c>
      <c r="AI193" s="460">
        <v>43927.0</v>
      </c>
      <c r="AJ193" s="460">
        <v>43928.0</v>
      </c>
      <c r="AK193" s="460">
        <v>43929.0</v>
      </c>
      <c r="AL193" s="460">
        <v>43930.0</v>
      </c>
      <c r="AM193" s="460">
        <v>43931.0</v>
      </c>
      <c r="AN193" s="460">
        <v>43932.0</v>
      </c>
      <c r="AO193" s="460">
        <v>43933.0</v>
      </c>
      <c r="AP193" s="460">
        <v>43934.0</v>
      </c>
      <c r="AQ193" s="460">
        <v>43935.0</v>
      </c>
      <c r="AR193" s="460">
        <v>43936.0</v>
      </c>
      <c r="AS193" s="460">
        <v>43937.0</v>
      </c>
      <c r="AT193" s="460">
        <v>43938.0</v>
      </c>
      <c r="AU193" s="460">
        <v>43939.0</v>
      </c>
      <c r="AV193" s="460">
        <v>43940.0</v>
      </c>
      <c r="AW193" s="460">
        <v>43941.0</v>
      </c>
      <c r="AX193" s="460">
        <v>43942.0</v>
      </c>
      <c r="AY193" s="460">
        <v>43943.0</v>
      </c>
      <c r="AZ193" s="460">
        <v>43944.0</v>
      </c>
      <c r="BA193" s="460">
        <v>43945.0</v>
      </c>
      <c r="BB193" s="460">
        <v>43946.0</v>
      </c>
      <c r="BC193" s="460">
        <v>43947.0</v>
      </c>
      <c r="BD193" s="460">
        <v>43948.0</v>
      </c>
      <c r="BE193" s="460">
        <v>43949.0</v>
      </c>
      <c r="BF193" s="460">
        <v>43950.0</v>
      </c>
      <c r="BG193" s="460">
        <v>43951.0</v>
      </c>
      <c r="BH193" s="460">
        <v>43952.0</v>
      </c>
      <c r="BI193" s="460">
        <v>43953.0</v>
      </c>
      <c r="BJ193" s="460">
        <v>43954.0</v>
      </c>
      <c r="BK193" s="460">
        <v>43955.0</v>
      </c>
      <c r="BL193" s="460">
        <v>43956.0</v>
      </c>
      <c r="BM193" s="460">
        <v>43957.0</v>
      </c>
      <c r="BN193" s="460">
        <v>43958.0</v>
      </c>
      <c r="BO193" s="460">
        <v>43959.0</v>
      </c>
      <c r="BP193" s="460">
        <v>43960.0</v>
      </c>
      <c r="BQ193" s="460">
        <v>43961.0</v>
      </c>
      <c r="BR193" s="460">
        <v>43962.0</v>
      </c>
      <c r="BS193" s="460">
        <v>43963.0</v>
      </c>
      <c r="BT193" s="460">
        <v>43964.0</v>
      </c>
      <c r="BU193" s="460">
        <v>43965.0</v>
      </c>
      <c r="BV193" s="460">
        <v>43966.0</v>
      </c>
      <c r="BW193" s="460">
        <v>43967.0</v>
      </c>
      <c r="BX193" s="460">
        <v>43968.0</v>
      </c>
      <c r="BY193" s="460">
        <v>43969.0</v>
      </c>
      <c r="BZ193" s="460">
        <v>43970.0</v>
      </c>
      <c r="CA193" s="460">
        <v>43971.0</v>
      </c>
      <c r="CB193" s="460">
        <v>43972.0</v>
      </c>
      <c r="CC193" s="460">
        <v>43973.0</v>
      </c>
      <c r="CD193" s="460">
        <v>43974.0</v>
      </c>
      <c r="CE193" s="460">
        <v>43975.0</v>
      </c>
      <c r="CF193" s="460">
        <v>43976.0</v>
      </c>
      <c r="CG193" s="460">
        <v>43977.0</v>
      </c>
      <c r="CH193" s="460">
        <v>43978.0</v>
      </c>
      <c r="CI193" s="460">
        <v>43979.0</v>
      </c>
      <c r="CJ193" s="460">
        <v>43980.0</v>
      </c>
      <c r="CK193" s="460">
        <v>43981.0</v>
      </c>
      <c r="CL193" s="460">
        <v>43982.0</v>
      </c>
      <c r="CM193" s="460">
        <v>43983.0</v>
      </c>
      <c r="CN193" s="460">
        <v>43984.0</v>
      </c>
      <c r="CO193" s="460">
        <v>43985.0</v>
      </c>
      <c r="CP193" s="460">
        <v>43986.0</v>
      </c>
      <c r="CQ193" s="460">
        <v>43987.0</v>
      </c>
      <c r="CR193" s="460">
        <v>43988.0</v>
      </c>
      <c r="CS193" s="460">
        <v>43989.0</v>
      </c>
      <c r="CT193" s="460">
        <v>43990.0</v>
      </c>
      <c r="CU193" s="460">
        <v>43991.0</v>
      </c>
      <c r="CV193" s="460">
        <v>43992.0</v>
      </c>
      <c r="CW193" s="460">
        <v>43993.0</v>
      </c>
      <c r="CX193" s="460">
        <v>43994.0</v>
      </c>
      <c r="CY193" s="460">
        <v>43995.0</v>
      </c>
      <c r="CZ193" s="460">
        <v>43996.0</v>
      </c>
      <c r="DA193" s="460">
        <v>43997.0</v>
      </c>
      <c r="DB193" s="460">
        <v>43998.0</v>
      </c>
      <c r="DC193" s="460">
        <v>43999.0</v>
      </c>
      <c r="DD193" s="460">
        <v>44000.0</v>
      </c>
      <c r="DE193" s="460">
        <v>44001.0</v>
      </c>
      <c r="DF193" s="460">
        <v>44002.0</v>
      </c>
      <c r="DG193" s="460">
        <v>44003.0</v>
      </c>
      <c r="DH193" s="460">
        <v>44004.0</v>
      </c>
      <c r="DI193" s="460">
        <v>44005.0</v>
      </c>
      <c r="DJ193" s="460">
        <v>44006.0</v>
      </c>
      <c r="DK193" s="460">
        <v>44007.0</v>
      </c>
      <c r="DL193" s="460">
        <v>44008.0</v>
      </c>
      <c r="DM193" s="460">
        <v>44009.0</v>
      </c>
      <c r="DN193" s="460">
        <v>44010.0</v>
      </c>
      <c r="DO193" s="460">
        <v>44011.0</v>
      </c>
      <c r="DP193" s="460">
        <v>44012.0</v>
      </c>
      <c r="DQ193" s="460">
        <v>44013.0</v>
      </c>
      <c r="DR193" s="460">
        <v>44014.0</v>
      </c>
      <c r="DS193" s="460">
        <v>44015.0</v>
      </c>
      <c r="DT193" s="460">
        <v>44016.0</v>
      </c>
      <c r="DU193" s="460">
        <v>44017.0</v>
      </c>
      <c r="DV193" s="460">
        <v>44018.0</v>
      </c>
      <c r="DW193" s="460">
        <v>44019.0</v>
      </c>
      <c r="DX193" s="460">
        <v>44020.0</v>
      </c>
      <c r="DY193" s="460">
        <v>44021.0</v>
      </c>
      <c r="DZ193" s="460">
        <v>44022.0</v>
      </c>
      <c r="EA193" s="460">
        <v>44023.0</v>
      </c>
      <c r="EB193" s="460">
        <v>44024.0</v>
      </c>
      <c r="EC193" s="460">
        <v>44025.0</v>
      </c>
      <c r="ED193" s="460">
        <v>44026.0</v>
      </c>
      <c r="EE193" s="460">
        <v>44027.0</v>
      </c>
      <c r="EF193" s="460">
        <v>44028.0</v>
      </c>
      <c r="EG193" s="460">
        <v>44029.0</v>
      </c>
      <c r="EH193" s="460">
        <v>44030.0</v>
      </c>
      <c r="EI193" s="460">
        <v>44031.0</v>
      </c>
      <c r="EJ193" s="460">
        <v>44032.0</v>
      </c>
      <c r="EK193" s="460">
        <v>44033.0</v>
      </c>
      <c r="EL193" s="460">
        <v>44034.0</v>
      </c>
      <c r="EM193" s="460">
        <v>44035.0</v>
      </c>
      <c r="EN193" s="460">
        <v>44036.0</v>
      </c>
      <c r="EO193" s="460">
        <v>44037.0</v>
      </c>
      <c r="EP193" s="460">
        <v>44038.0</v>
      </c>
      <c r="EQ193" s="460">
        <v>44039.0</v>
      </c>
      <c r="ER193" s="460">
        <v>44040.0</v>
      </c>
      <c r="ES193" s="460">
        <v>44041.0</v>
      </c>
      <c r="ET193" s="460">
        <v>44042.0</v>
      </c>
      <c r="EU193" s="460">
        <v>44043.0</v>
      </c>
      <c r="EV193" s="460">
        <v>44044.0</v>
      </c>
      <c r="EW193" s="460">
        <v>44045.0</v>
      </c>
      <c r="EX193" s="460">
        <v>44046.0</v>
      </c>
      <c r="EY193" s="460">
        <v>44047.0</v>
      </c>
      <c r="EZ193" s="460">
        <v>44048.0</v>
      </c>
      <c r="FA193" s="460">
        <v>44049.0</v>
      </c>
      <c r="FB193" s="460">
        <v>44050.0</v>
      </c>
      <c r="FC193" s="460">
        <v>44051.0</v>
      </c>
      <c r="FD193" s="460">
        <v>44052.0</v>
      </c>
      <c r="FE193" s="460">
        <v>44053.0</v>
      </c>
      <c r="FF193" s="460">
        <v>44054.0</v>
      </c>
      <c r="FG193" s="460">
        <v>44055.0</v>
      </c>
      <c r="FH193" s="460">
        <v>44056.0</v>
      </c>
      <c r="FI193" s="460">
        <v>44057.0</v>
      </c>
      <c r="FJ193" s="460">
        <v>44058.0</v>
      </c>
      <c r="FK193" s="460">
        <v>44059.0</v>
      </c>
      <c r="FL193" s="460">
        <v>44060.0</v>
      </c>
      <c r="FM193" s="460">
        <v>44061.0</v>
      </c>
      <c r="FN193" s="460">
        <v>44062.0</v>
      </c>
      <c r="FO193" s="460">
        <v>44063.0</v>
      </c>
      <c r="FP193" s="460">
        <v>44064.0</v>
      </c>
      <c r="FQ193" s="460">
        <v>44065.0</v>
      </c>
      <c r="FR193" s="460">
        <v>44066.0</v>
      </c>
      <c r="FS193" s="460">
        <v>44067.0</v>
      </c>
      <c r="FT193" s="460">
        <v>44068.0</v>
      </c>
      <c r="FU193" s="460">
        <v>44069.0</v>
      </c>
      <c r="FV193" s="460">
        <v>44070.0</v>
      </c>
      <c r="FW193" s="460">
        <v>44071.0</v>
      </c>
      <c r="FX193" s="460">
        <v>44072.0</v>
      </c>
      <c r="FY193" s="460">
        <v>44073.0</v>
      </c>
      <c r="FZ193" s="460">
        <v>44074.0</v>
      </c>
      <c r="GA193" s="460">
        <v>44075.0</v>
      </c>
      <c r="GB193" s="460">
        <v>44076.0</v>
      </c>
      <c r="GC193" s="460">
        <v>44077.0</v>
      </c>
      <c r="GD193" s="460">
        <v>44078.0</v>
      </c>
      <c r="GE193" s="460">
        <v>44079.0</v>
      </c>
      <c r="GF193" s="460">
        <v>44080.0</v>
      </c>
      <c r="GG193" s="460">
        <v>44081.0</v>
      </c>
      <c r="GH193" s="460">
        <v>44082.0</v>
      </c>
      <c r="GI193" s="460">
        <v>44083.0</v>
      </c>
      <c r="GJ193" s="460">
        <v>44084.0</v>
      </c>
      <c r="GK193" s="460">
        <v>44085.0</v>
      </c>
      <c r="GL193" s="460">
        <v>44086.0</v>
      </c>
      <c r="GM193" s="460">
        <v>44087.0</v>
      </c>
      <c r="GN193" s="460">
        <v>44088.0</v>
      </c>
      <c r="GO193" s="460">
        <v>44089.0</v>
      </c>
      <c r="GP193" s="460">
        <v>44090.0</v>
      </c>
      <c r="GQ193" s="460">
        <v>44091.0</v>
      </c>
      <c r="GR193" s="460">
        <v>44092.0</v>
      </c>
      <c r="GS193" s="460">
        <v>44093.0</v>
      </c>
      <c r="GT193" s="460">
        <v>44094.0</v>
      </c>
      <c r="GU193" s="460">
        <v>44095.0</v>
      </c>
      <c r="GV193" s="460">
        <v>44096.0</v>
      </c>
      <c r="GW193" s="460">
        <v>44097.0</v>
      </c>
      <c r="GX193" s="460">
        <v>44098.0</v>
      </c>
      <c r="GY193" s="460">
        <v>44099.0</v>
      </c>
      <c r="GZ193" s="460">
        <v>44100.0</v>
      </c>
      <c r="HA193" s="460">
        <v>44101.0</v>
      </c>
      <c r="HB193" s="460">
        <v>44102.0</v>
      </c>
      <c r="HC193" s="460">
        <v>44103.0</v>
      </c>
      <c r="HD193" s="460">
        <v>44104.0</v>
      </c>
      <c r="HE193" s="460">
        <v>44105.0</v>
      </c>
      <c r="HF193" s="460">
        <v>44106.0</v>
      </c>
      <c r="HG193" s="460">
        <v>44107.0</v>
      </c>
      <c r="HH193" s="460">
        <v>44108.0</v>
      </c>
      <c r="HI193" s="460">
        <v>44109.0</v>
      </c>
      <c r="HJ193" s="460">
        <v>44110.0</v>
      </c>
      <c r="HK193" s="460">
        <v>44111.0</v>
      </c>
      <c r="HL193" s="460">
        <v>44112.0</v>
      </c>
      <c r="HM193" s="460">
        <v>44113.0</v>
      </c>
      <c r="HN193" s="460">
        <v>44114.0</v>
      </c>
      <c r="HO193" s="460">
        <v>44115.0</v>
      </c>
      <c r="HP193" s="460">
        <v>44116.0</v>
      </c>
      <c r="HQ193" s="460">
        <v>44117.0</v>
      </c>
      <c r="HR193" s="460">
        <v>44118.0</v>
      </c>
      <c r="HS193" s="412"/>
      <c r="HT193" s="412"/>
      <c r="HU193" s="412"/>
      <c r="HV193" s="412"/>
      <c r="HW193" s="412"/>
      <c r="HX193" s="412"/>
      <c r="HY193" s="412"/>
      <c r="HZ193" s="412"/>
      <c r="IA193" s="412"/>
      <c r="IB193" s="412"/>
      <c r="IC193" s="412"/>
    </row>
    <row r="194">
      <c r="A194" s="513" t="s">
        <v>81</v>
      </c>
      <c r="B194" s="515">
        <v>0.0</v>
      </c>
      <c r="C194" s="515">
        <v>0.0</v>
      </c>
      <c r="D194" s="515">
        <v>0.0</v>
      </c>
      <c r="E194" s="524">
        <v>0.0</v>
      </c>
      <c r="F194" s="518">
        <f t="shared" ref="F194:HR194" si="130">F9/F132</f>
        <v>1</v>
      </c>
      <c r="G194" s="518">
        <f t="shared" si="130"/>
        <v>0.6</v>
      </c>
      <c r="H194" s="518">
        <f t="shared" si="130"/>
        <v>0.2857142857</v>
      </c>
      <c r="I194" s="518">
        <f t="shared" si="130"/>
        <v>0.125</v>
      </c>
      <c r="J194" s="518">
        <f t="shared" si="130"/>
        <v>0.2727272727</v>
      </c>
      <c r="K194" s="518">
        <f t="shared" si="130"/>
        <v>0.08333333333</v>
      </c>
      <c r="L194" s="518">
        <f t="shared" si="130"/>
        <v>0</v>
      </c>
      <c r="M194" s="518">
        <f t="shared" si="130"/>
        <v>0.1428571429</v>
      </c>
      <c r="N194" s="518">
        <f t="shared" si="130"/>
        <v>0.2222222222</v>
      </c>
      <c r="O194" s="518">
        <f t="shared" si="130"/>
        <v>0.25</v>
      </c>
      <c r="P194" s="518">
        <f t="shared" si="130"/>
        <v>0.2</v>
      </c>
      <c r="Q194" s="518">
        <f t="shared" si="130"/>
        <v>0.2857142857</v>
      </c>
      <c r="R194" s="518">
        <f t="shared" si="130"/>
        <v>0.08695652174</v>
      </c>
      <c r="S194" s="518">
        <f t="shared" si="130"/>
        <v>0.1785714286</v>
      </c>
      <c r="T194" s="518">
        <f t="shared" si="130"/>
        <v>0.1515151515</v>
      </c>
      <c r="U194" s="518">
        <f t="shared" si="130"/>
        <v>0.1447368421</v>
      </c>
      <c r="V194" s="518">
        <f t="shared" si="130"/>
        <v>0.1176470588</v>
      </c>
      <c r="W194" s="518">
        <f t="shared" si="130"/>
        <v>0.1960784314</v>
      </c>
      <c r="X194" s="518">
        <f t="shared" si="130"/>
        <v>0.1652892562</v>
      </c>
      <c r="Y194" s="518">
        <f t="shared" si="130"/>
        <v>0.1037037037</v>
      </c>
      <c r="Z194" s="518">
        <f t="shared" si="130"/>
        <v>0.1509433962</v>
      </c>
      <c r="AA194" s="518">
        <f t="shared" si="130"/>
        <v>0.1612903226</v>
      </c>
      <c r="AB194" s="518">
        <f t="shared" si="130"/>
        <v>0.07070707071</v>
      </c>
      <c r="AC194" s="518">
        <f t="shared" si="130"/>
        <v>0.22</v>
      </c>
      <c r="AD194" s="518">
        <f t="shared" si="130"/>
        <v>0.03125</v>
      </c>
      <c r="AE194" s="518">
        <f t="shared" si="130"/>
        <v>0.1024734982</v>
      </c>
      <c r="AF194" s="518">
        <f t="shared" si="130"/>
        <v>0.3194103194</v>
      </c>
      <c r="AG194" s="518">
        <f t="shared" si="130"/>
        <v>0.1406926407</v>
      </c>
      <c r="AH194" s="518">
        <f t="shared" si="130"/>
        <v>0.08151093439</v>
      </c>
      <c r="AI194" s="518">
        <f t="shared" si="130"/>
        <v>0.04761904762</v>
      </c>
      <c r="AJ194" s="518">
        <f t="shared" si="130"/>
        <v>0.07001795332</v>
      </c>
      <c r="AK194" s="518">
        <f t="shared" si="130"/>
        <v>0.07325383305</v>
      </c>
      <c r="AL194" s="518">
        <f t="shared" si="130"/>
        <v>0.08056872038</v>
      </c>
      <c r="AM194" s="518">
        <f t="shared" si="130"/>
        <v>0.05159332322</v>
      </c>
      <c r="AN194" s="518">
        <f t="shared" si="130"/>
        <v>0.07386363636</v>
      </c>
      <c r="AO194" s="518">
        <f t="shared" si="130"/>
        <v>0.08474576271</v>
      </c>
      <c r="AP194" s="518">
        <f t="shared" si="130"/>
        <v>0.04161412358</v>
      </c>
      <c r="AQ194" s="518">
        <f t="shared" si="130"/>
        <v>0.07520564042</v>
      </c>
      <c r="AR194" s="518">
        <f t="shared" si="130"/>
        <v>0.05073280722</v>
      </c>
      <c r="AS194" s="518">
        <f t="shared" si="130"/>
        <v>0.08523908524</v>
      </c>
      <c r="AT194" s="518">
        <f t="shared" si="130"/>
        <v>0.1321786691</v>
      </c>
      <c r="AU194" s="518">
        <f t="shared" si="130"/>
        <v>0.02246181491</v>
      </c>
      <c r="AV194" s="518">
        <f t="shared" si="130"/>
        <v>0.1123595506</v>
      </c>
      <c r="AW194" s="518">
        <f t="shared" si="130"/>
        <v>0.05411585366</v>
      </c>
      <c r="AX194" s="518">
        <f t="shared" si="130"/>
        <v>0.04014869888</v>
      </c>
      <c r="AY194" s="518">
        <f t="shared" si="130"/>
        <v>0.03345454545</v>
      </c>
      <c r="AZ194" s="518">
        <f t="shared" si="130"/>
        <v>0.02549162418</v>
      </c>
      <c r="BA194" s="518">
        <f t="shared" si="130"/>
        <v>0.06630211893</v>
      </c>
      <c r="BB194" s="518">
        <f t="shared" si="130"/>
        <v>0.04505716207</v>
      </c>
      <c r="BC194" s="518">
        <f t="shared" si="130"/>
        <v>0.04868421053</v>
      </c>
      <c r="BD194" s="518">
        <f t="shared" si="130"/>
        <v>0.02697495183</v>
      </c>
      <c r="BE194" s="518">
        <f t="shared" si="130"/>
        <v>0.06084142395</v>
      </c>
      <c r="BF194" s="518">
        <f t="shared" si="130"/>
        <v>0.09441805226</v>
      </c>
      <c r="BG194" s="518">
        <f t="shared" si="130"/>
        <v>0.06956521739</v>
      </c>
      <c r="BH194" s="518">
        <f t="shared" si="130"/>
        <v>0.07833333333</v>
      </c>
      <c r="BI194" s="518">
        <f t="shared" si="130"/>
        <v>0.0364640884</v>
      </c>
      <c r="BJ194" s="518">
        <f t="shared" si="130"/>
        <v>0.06860158311</v>
      </c>
      <c r="BK194" s="518">
        <f t="shared" si="130"/>
        <v>0.04149377593</v>
      </c>
      <c r="BL194" s="518">
        <f t="shared" si="130"/>
        <v>0.06555772994</v>
      </c>
      <c r="BM194" s="518">
        <f t="shared" si="130"/>
        <v>0.07326178255</v>
      </c>
      <c r="BN194" s="518">
        <f t="shared" si="130"/>
        <v>0.05251244907</v>
      </c>
      <c r="BO194" s="518">
        <f t="shared" si="130"/>
        <v>0.07546374368</v>
      </c>
      <c r="BP194" s="518">
        <f t="shared" si="130"/>
        <v>0.06385591486</v>
      </c>
      <c r="BQ194" s="518">
        <f t="shared" si="130"/>
        <v>0.06724341329</v>
      </c>
      <c r="BR194" s="518">
        <f t="shared" si="130"/>
        <v>0.07810781078</v>
      </c>
      <c r="BS194" s="518">
        <f t="shared" si="130"/>
        <v>0.1440839695</v>
      </c>
      <c r="BT194" s="518">
        <f t="shared" si="130"/>
        <v>0.0514004309</v>
      </c>
      <c r="BU194" s="518">
        <f t="shared" si="130"/>
        <v>0.08606440581</v>
      </c>
      <c r="BV194" s="518">
        <f t="shared" si="130"/>
        <v>0.07786340686</v>
      </c>
      <c r="BW194" s="518">
        <f t="shared" si="130"/>
        <v>0.04231854322</v>
      </c>
      <c r="BX194" s="518">
        <f t="shared" si="130"/>
        <v>0.04433497537</v>
      </c>
      <c r="BY194" s="518">
        <f t="shared" si="130"/>
        <v>0.04884441268</v>
      </c>
      <c r="BZ194" s="518">
        <f t="shared" si="130"/>
        <v>0.05934115523</v>
      </c>
      <c r="CA194" s="518">
        <f t="shared" si="130"/>
        <v>0.05889912187</v>
      </c>
      <c r="CB194" s="518">
        <f t="shared" si="130"/>
        <v>0.05131874872</v>
      </c>
      <c r="CC194" s="518">
        <f t="shared" si="130"/>
        <v>0.05571847507</v>
      </c>
      <c r="CD194" s="518">
        <f t="shared" si="130"/>
        <v>0.03398519081</v>
      </c>
      <c r="CE194" s="518">
        <f t="shared" si="130"/>
        <v>0.03425925926</v>
      </c>
      <c r="CF194" s="518">
        <f t="shared" si="130"/>
        <v>0.02861282144</v>
      </c>
      <c r="CG194" s="518">
        <f t="shared" si="130"/>
        <v>0.047944007</v>
      </c>
      <c r="CH194" s="518">
        <f t="shared" si="130"/>
        <v>0.03011635866</v>
      </c>
      <c r="CI194" s="518">
        <f t="shared" si="130"/>
        <v>0.02333051564</v>
      </c>
      <c r="CJ194" s="518">
        <f t="shared" si="130"/>
        <v>0.0316434725</v>
      </c>
      <c r="CK194" s="518">
        <f t="shared" si="130"/>
        <v>0.03698296837</v>
      </c>
      <c r="CL194" s="518">
        <f t="shared" si="130"/>
        <v>0.01700680272</v>
      </c>
      <c r="CM194" s="518">
        <f t="shared" si="130"/>
        <v>0.03110617362</v>
      </c>
      <c r="CN194" s="518">
        <f t="shared" si="130"/>
        <v>0.01723865254</v>
      </c>
      <c r="CO194" s="518">
        <f t="shared" si="130"/>
        <v>0.01714915041</v>
      </c>
      <c r="CP194" s="518">
        <f t="shared" si="130"/>
        <v>0.01865961748</v>
      </c>
      <c r="CQ194" s="518">
        <f t="shared" si="130"/>
        <v>0.02719311722</v>
      </c>
      <c r="CR194" s="518">
        <f t="shared" si="130"/>
        <v>0.05167083763</v>
      </c>
      <c r="CS194" s="518">
        <f t="shared" si="130"/>
        <v>0.04652827487</v>
      </c>
      <c r="CT194" s="518">
        <f t="shared" si="130"/>
        <v>0.04490976719</v>
      </c>
      <c r="CU194" s="518">
        <f t="shared" si="130"/>
        <v>0.01883679362</v>
      </c>
      <c r="CV194" s="518">
        <f t="shared" si="130"/>
        <v>0.01041666667</v>
      </c>
      <c r="CW194" s="518">
        <f t="shared" si="130"/>
        <v>0.02106534281</v>
      </c>
      <c r="CX194" s="518">
        <f t="shared" si="130"/>
        <v>0.01832425973</v>
      </c>
      <c r="CY194" s="518">
        <f t="shared" si="130"/>
        <v>0.0274062418</v>
      </c>
      <c r="CZ194" s="518">
        <f t="shared" si="130"/>
        <v>0.02086321554</v>
      </c>
      <c r="DA194" s="518">
        <f t="shared" si="130"/>
        <v>0.02425180599</v>
      </c>
      <c r="DB194" s="518">
        <f t="shared" si="130"/>
        <v>0.02789256198</v>
      </c>
      <c r="DC194" s="518">
        <f t="shared" si="130"/>
        <v>0.02058363731</v>
      </c>
      <c r="DD194" s="518">
        <f t="shared" si="130"/>
        <v>0.01171927021</v>
      </c>
      <c r="DE194" s="518">
        <f t="shared" si="130"/>
        <v>0.01247771836</v>
      </c>
      <c r="DF194" s="518">
        <f t="shared" si="130"/>
        <v>0.01615188439</v>
      </c>
      <c r="DG194" s="518">
        <f t="shared" si="130"/>
        <v>0.01858844031</v>
      </c>
      <c r="DH194" s="518">
        <f t="shared" si="130"/>
        <v>0.0196582489</v>
      </c>
      <c r="DI194" s="518">
        <f t="shared" si="130"/>
        <v>0.02014051522</v>
      </c>
      <c r="DJ194" s="518">
        <f t="shared" si="130"/>
        <v>0.01765571359</v>
      </c>
      <c r="DK194" s="518">
        <f t="shared" si="130"/>
        <v>0.02142979599</v>
      </c>
      <c r="DL194" s="518">
        <f t="shared" si="130"/>
        <v>0.0174291939</v>
      </c>
      <c r="DM194" s="518">
        <f t="shared" si="130"/>
        <v>0.01563103049</v>
      </c>
      <c r="DN194" s="518">
        <f t="shared" si="130"/>
        <v>0.006045949214</v>
      </c>
      <c r="DO194" s="518">
        <f t="shared" si="130"/>
        <v>0.01619937695</v>
      </c>
      <c r="DP194" s="518">
        <f t="shared" si="130"/>
        <v>0.01833660773</v>
      </c>
      <c r="DQ194" s="518">
        <f t="shared" si="130"/>
        <v>0.03669127225</v>
      </c>
      <c r="DR194" s="518">
        <f t="shared" si="130"/>
        <v>0.03218790779</v>
      </c>
      <c r="DS194" s="518">
        <f t="shared" si="130"/>
        <v>0.01766784452</v>
      </c>
      <c r="DT194" s="518">
        <f t="shared" si="130"/>
        <v>0.02072192513</v>
      </c>
      <c r="DU194" s="518">
        <f t="shared" si="130"/>
        <v>0.0198584798</v>
      </c>
      <c r="DV194" s="518">
        <f t="shared" si="130"/>
        <v>0.01145127366</v>
      </c>
      <c r="DW194" s="518">
        <f t="shared" si="130"/>
        <v>0.02163575844</v>
      </c>
      <c r="DX194" s="518">
        <f t="shared" si="130"/>
        <v>0.02351788339</v>
      </c>
      <c r="DY194" s="518">
        <f t="shared" si="130"/>
        <v>0.02120676597</v>
      </c>
      <c r="DZ194" s="518">
        <f t="shared" si="130"/>
        <v>0.02300052274</v>
      </c>
      <c r="EA194" s="518">
        <f t="shared" si="130"/>
        <v>0.02068780226</v>
      </c>
      <c r="EB194" s="518">
        <f t="shared" si="130"/>
        <v>0.01606538895</v>
      </c>
      <c r="EC194" s="518">
        <f t="shared" si="130"/>
        <v>0.01903925015</v>
      </c>
      <c r="ED194" s="518">
        <f t="shared" si="130"/>
        <v>0.02205206738</v>
      </c>
      <c r="EE194" s="518">
        <f t="shared" si="130"/>
        <v>0.02849002849</v>
      </c>
      <c r="EF194" s="518">
        <f t="shared" si="130"/>
        <v>0.02926668859</v>
      </c>
      <c r="EG194" s="518">
        <f t="shared" si="130"/>
        <v>0.0295532646</v>
      </c>
      <c r="EH194" s="518">
        <f t="shared" si="130"/>
        <v>0.03668725027</v>
      </c>
      <c r="EI194" s="518">
        <f t="shared" si="130"/>
        <v>0.02138413686</v>
      </c>
      <c r="EJ194" s="518">
        <f t="shared" si="130"/>
        <v>0.02261513158</v>
      </c>
      <c r="EK194" s="518">
        <f t="shared" si="130"/>
        <v>0.06065857886</v>
      </c>
      <c r="EL194" s="518">
        <f t="shared" si="130"/>
        <v>0.05141037307</v>
      </c>
      <c r="EM194" s="518">
        <f t="shared" si="130"/>
        <v>0.05314009662</v>
      </c>
      <c r="EN194" s="518">
        <f t="shared" si="130"/>
        <v>0.0914058619</v>
      </c>
      <c r="EO194" s="518">
        <f t="shared" si="130"/>
        <v>0.09665809769</v>
      </c>
      <c r="EP194" s="518">
        <f t="shared" si="130"/>
        <v>0.0708200213</v>
      </c>
      <c r="EQ194" s="518">
        <f t="shared" si="130"/>
        <v>0.08042895442</v>
      </c>
      <c r="ER194" s="518">
        <f t="shared" si="130"/>
        <v>0.0861423221</v>
      </c>
      <c r="ES194" s="518">
        <f t="shared" si="130"/>
        <v>0.09791332263</v>
      </c>
      <c r="ET194" s="518">
        <f t="shared" si="130"/>
        <v>0.08597528211</v>
      </c>
      <c r="EU194" s="518">
        <f t="shared" si="130"/>
        <v>0.1198521647</v>
      </c>
      <c r="EV194" s="518">
        <f t="shared" si="130"/>
        <v>0.1103092784</v>
      </c>
      <c r="EW194" s="518">
        <f t="shared" si="130"/>
        <v>0.0922705314</v>
      </c>
      <c r="EX194" s="518">
        <f t="shared" si="130"/>
        <v>0.06669712197</v>
      </c>
      <c r="EY194" s="518">
        <f t="shared" si="130"/>
        <v>0.09589632829</v>
      </c>
      <c r="EZ194" s="518">
        <f t="shared" si="130"/>
        <v>0.06623093682</v>
      </c>
      <c r="FA194" s="518">
        <f t="shared" si="130"/>
        <v>0.06097018247</v>
      </c>
      <c r="FB194" s="518">
        <f t="shared" si="130"/>
        <v>0.1109207709</v>
      </c>
      <c r="FC194" s="518">
        <f t="shared" si="130"/>
        <v>0.08695652174</v>
      </c>
      <c r="FD194" s="518">
        <f t="shared" si="130"/>
        <v>0.060104881</v>
      </c>
      <c r="FE194" s="518">
        <f t="shared" si="130"/>
        <v>0.0392</v>
      </c>
      <c r="FF194" s="518">
        <f t="shared" si="130"/>
        <v>0.0515505437</v>
      </c>
      <c r="FG194" s="518">
        <f t="shared" si="130"/>
        <v>0.05849132715</v>
      </c>
      <c r="FH194" s="518">
        <f t="shared" si="130"/>
        <v>0.07231322413</v>
      </c>
      <c r="FI194" s="518">
        <f t="shared" si="130"/>
        <v>0.06392329205</v>
      </c>
      <c r="FJ194" s="518">
        <f t="shared" si="130"/>
        <v>0.0521978022</v>
      </c>
      <c r="FK194" s="518">
        <f t="shared" si="130"/>
        <v>0.04203970417</v>
      </c>
      <c r="FL194" s="518">
        <f t="shared" si="130"/>
        <v>0.02953750486</v>
      </c>
      <c r="FM194" s="518">
        <f t="shared" si="130"/>
        <v>0.03456689711</v>
      </c>
      <c r="FN194" s="518">
        <f t="shared" si="130"/>
        <v>0.06562756358</v>
      </c>
      <c r="FO194" s="518">
        <f t="shared" si="130"/>
        <v>0.07227926078</v>
      </c>
      <c r="FP194" s="518">
        <f t="shared" si="130"/>
        <v>0.06988352745</v>
      </c>
      <c r="FQ194" s="518">
        <f t="shared" si="130"/>
        <v>0.06577815993</v>
      </c>
      <c r="FR194" s="518">
        <f t="shared" si="130"/>
        <v>0.04143528407</v>
      </c>
      <c r="FS194" s="518">
        <f t="shared" si="130"/>
        <v>0.04189824711</v>
      </c>
      <c r="FT194" s="518">
        <f t="shared" si="130"/>
        <v>0.03960836671</v>
      </c>
      <c r="FU194" s="518">
        <f t="shared" si="130"/>
        <v>0.05258302583</v>
      </c>
      <c r="FV194" s="518">
        <f t="shared" si="130"/>
        <v>0.05902951476</v>
      </c>
      <c r="FW194" s="518">
        <f t="shared" si="130"/>
        <v>0.05511393747</v>
      </c>
      <c r="FX194" s="518">
        <f t="shared" si="130"/>
        <v>0.05211190346</v>
      </c>
      <c r="FY194" s="518">
        <f t="shared" si="130"/>
        <v>0.04775124931</v>
      </c>
      <c r="FZ194" s="518">
        <f t="shared" si="130"/>
        <v>0.04256495301</v>
      </c>
      <c r="GA194" s="518">
        <f t="shared" si="130"/>
        <v>0.02924944812</v>
      </c>
      <c r="GB194" s="518">
        <f t="shared" si="130"/>
        <v>0.04150197628</v>
      </c>
      <c r="GC194" s="518">
        <f t="shared" si="130"/>
        <v>0.04640522876</v>
      </c>
      <c r="GD194" s="518">
        <f t="shared" si="130"/>
        <v>0.03592814371</v>
      </c>
      <c r="GE194" s="518">
        <f t="shared" si="130"/>
        <v>0.03310344828</v>
      </c>
      <c r="GF194" s="518">
        <f t="shared" si="130"/>
        <v>0.02549162418</v>
      </c>
      <c r="GG194" s="518">
        <f t="shared" si="130"/>
        <v>0.02386451116</v>
      </c>
      <c r="GH194" s="518">
        <f t="shared" si="130"/>
        <v>0.04110671937</v>
      </c>
      <c r="GI194" s="518">
        <f t="shared" si="130"/>
        <v>0.04585679807</v>
      </c>
      <c r="GJ194" s="518">
        <f t="shared" si="130"/>
        <v>0.03993735317</v>
      </c>
      <c r="GK194" s="518">
        <f t="shared" si="130"/>
        <v>0.03652597403</v>
      </c>
      <c r="GL194" s="518">
        <f t="shared" si="130"/>
        <v>0.05844155844</v>
      </c>
      <c r="GM194" s="518">
        <f t="shared" si="130"/>
        <v>0.04565030146</v>
      </c>
      <c r="GN194" s="518">
        <f t="shared" si="130"/>
        <v>0.04079782412</v>
      </c>
      <c r="GO194" s="518">
        <f t="shared" si="130"/>
        <v>0.05921680993</v>
      </c>
      <c r="GP194" s="518">
        <f t="shared" si="130"/>
        <v>0.0625</v>
      </c>
      <c r="GQ194" s="518">
        <f t="shared" si="130"/>
        <v>0.06772486772</v>
      </c>
      <c r="GR194" s="518">
        <f t="shared" si="130"/>
        <v>0.07311586052</v>
      </c>
      <c r="GS194" s="518">
        <f t="shared" si="130"/>
        <v>0.07600950119</v>
      </c>
      <c r="GT194" s="518">
        <f t="shared" si="130"/>
        <v>0.08872901679</v>
      </c>
      <c r="GU194" s="518">
        <f t="shared" si="130"/>
        <v>0.06198347107</v>
      </c>
      <c r="GV194" s="518">
        <f t="shared" si="130"/>
        <v>0.0971659919</v>
      </c>
      <c r="GW194" s="518">
        <f t="shared" si="130"/>
        <v>0.1131034483</v>
      </c>
      <c r="GX194" s="518">
        <f t="shared" si="130"/>
        <v>0.1482479784</v>
      </c>
      <c r="GY194" s="518">
        <f t="shared" si="130"/>
        <v>0.152173913</v>
      </c>
      <c r="GZ194" s="518">
        <f t="shared" si="130"/>
        <v>0.1522678186</v>
      </c>
      <c r="HA194" s="518">
        <f t="shared" si="130"/>
        <v>0.09432048682</v>
      </c>
      <c r="HB194" s="518">
        <f t="shared" si="130"/>
        <v>0.08027079304</v>
      </c>
      <c r="HC194" s="518">
        <f t="shared" si="130"/>
        <v>0.1137614679</v>
      </c>
      <c r="HD194" s="518">
        <f t="shared" si="130"/>
        <v>0.1101549053</v>
      </c>
      <c r="HE194" s="518">
        <f t="shared" si="130"/>
        <v>0.1193548387</v>
      </c>
      <c r="HF194" s="518">
        <f t="shared" si="130"/>
        <v>0.1357088704</v>
      </c>
      <c r="HG194" s="518">
        <f t="shared" si="130"/>
        <v>0.1504424779</v>
      </c>
      <c r="HH194" s="518">
        <f t="shared" si="130"/>
        <v>0.07853403141</v>
      </c>
      <c r="HI194" s="518">
        <f t="shared" si="130"/>
        <v>0.07640586797</v>
      </c>
      <c r="HJ194" s="518">
        <f t="shared" si="130"/>
        <v>0.1232334652</v>
      </c>
      <c r="HK194" s="518">
        <f t="shared" si="130"/>
        <v>0.14958159</v>
      </c>
      <c r="HL194" s="518">
        <f t="shared" si="130"/>
        <v>0.1687668767</v>
      </c>
      <c r="HM194" s="518">
        <f t="shared" si="130"/>
        <v>0.1902912621</v>
      </c>
      <c r="HN194" s="518">
        <f t="shared" si="130"/>
        <v>0.1422160856</v>
      </c>
      <c r="HO194" s="518">
        <f t="shared" si="130"/>
        <v>0.1110414053</v>
      </c>
      <c r="HP194" s="518">
        <f t="shared" si="130"/>
        <v>0.07733175915</v>
      </c>
      <c r="HQ194" s="518">
        <f t="shared" si="130"/>
        <v>0.1203931204</v>
      </c>
      <c r="HR194" s="518">
        <f t="shared" si="130"/>
        <v>0.1245508982</v>
      </c>
      <c r="HS194" s="412"/>
      <c r="HT194" s="412"/>
      <c r="HU194" s="412"/>
      <c r="HV194" s="412"/>
      <c r="HW194" s="412"/>
      <c r="HX194" s="412"/>
      <c r="HY194" s="412"/>
      <c r="HZ194" s="412"/>
      <c r="IA194" s="412"/>
      <c r="IB194" s="412"/>
      <c r="IC194" s="412"/>
    </row>
    <row r="195">
      <c r="A195" s="513" t="s">
        <v>82</v>
      </c>
      <c r="B195" s="515">
        <v>0.0</v>
      </c>
      <c r="C195" s="515">
        <v>0.0</v>
      </c>
      <c r="D195" s="515">
        <v>0.0</v>
      </c>
      <c r="E195" s="524">
        <v>0.0</v>
      </c>
      <c r="F195" s="518">
        <f t="shared" ref="F195:HR195" si="131">F10/F133</f>
        <v>1</v>
      </c>
      <c r="G195" s="518">
        <f t="shared" si="131"/>
        <v>0</v>
      </c>
      <c r="H195" s="518">
        <f t="shared" si="131"/>
        <v>0.3333333333</v>
      </c>
      <c r="I195" s="518">
        <f t="shared" si="131"/>
        <v>0.25</v>
      </c>
      <c r="J195" s="518">
        <f t="shared" si="131"/>
        <v>0.3333333333</v>
      </c>
      <c r="K195" s="518">
        <f t="shared" si="131"/>
        <v>0.4545454545</v>
      </c>
      <c r="L195" s="518">
        <f t="shared" si="131"/>
        <v>0.3125</v>
      </c>
      <c r="M195" s="518">
        <f t="shared" si="131"/>
        <v>0.2727272727</v>
      </c>
      <c r="N195" s="518">
        <f t="shared" si="131"/>
        <v>0.3714285714</v>
      </c>
      <c r="O195" s="518">
        <f t="shared" si="131"/>
        <v>0.07894736842</v>
      </c>
      <c r="P195" s="518">
        <f t="shared" si="131"/>
        <v>0.4242424242</v>
      </c>
      <c r="Q195" s="518">
        <f t="shared" si="131"/>
        <v>0.1951219512</v>
      </c>
      <c r="R195" s="518">
        <f t="shared" si="131"/>
        <v>0.2336448598</v>
      </c>
      <c r="S195" s="518">
        <f t="shared" si="131"/>
        <v>0.157480315</v>
      </c>
      <c r="T195" s="518">
        <f t="shared" si="131"/>
        <v>0.1369863014</v>
      </c>
      <c r="U195" s="518">
        <f t="shared" si="131"/>
        <v>0.1609195402</v>
      </c>
      <c r="V195" s="518">
        <f t="shared" si="131"/>
        <v>0.1753554502</v>
      </c>
      <c r="W195" s="518">
        <f t="shared" si="131"/>
        <v>0.156</v>
      </c>
      <c r="X195" s="518">
        <f t="shared" si="131"/>
        <v>0.1388888889</v>
      </c>
      <c r="Y195" s="518">
        <f t="shared" si="131"/>
        <v>0.08571428571</v>
      </c>
      <c r="Z195" s="518">
        <f t="shared" si="131"/>
        <v>0.2470023981</v>
      </c>
      <c r="AA195" s="518">
        <f t="shared" si="131"/>
        <v>0.0875273523</v>
      </c>
      <c r="AB195" s="518">
        <f t="shared" si="131"/>
        <v>0.05473684211</v>
      </c>
      <c r="AC195" s="518">
        <f t="shared" si="131"/>
        <v>0.1077504726</v>
      </c>
      <c r="AD195" s="518">
        <f t="shared" si="131"/>
        <v>0.1144781145</v>
      </c>
      <c r="AE195" s="518">
        <f t="shared" si="131"/>
        <v>0.1937244202</v>
      </c>
      <c r="AF195" s="518">
        <f t="shared" si="131"/>
        <v>0.06870229008</v>
      </c>
      <c r="AG195" s="518">
        <f t="shared" si="131"/>
        <v>0</v>
      </c>
      <c r="AH195" s="518">
        <f t="shared" si="131"/>
        <v>0.1696905016</v>
      </c>
      <c r="AI195" s="518">
        <f t="shared" si="131"/>
        <v>0.0953307393</v>
      </c>
      <c r="AJ195" s="518">
        <f t="shared" si="131"/>
        <v>0.1512884456</v>
      </c>
      <c r="AK195" s="518">
        <f t="shared" si="131"/>
        <v>0.0536</v>
      </c>
      <c r="AL195" s="518">
        <f t="shared" si="131"/>
        <v>0.08160237389</v>
      </c>
      <c r="AM195" s="518">
        <f t="shared" si="131"/>
        <v>0.05445544554</v>
      </c>
      <c r="AN195" s="518">
        <f t="shared" si="131"/>
        <v>0.08398950131</v>
      </c>
      <c r="AO195" s="518">
        <f t="shared" si="131"/>
        <v>0.02290575916</v>
      </c>
      <c r="AP195" s="518">
        <f t="shared" si="131"/>
        <v>0.0163599182</v>
      </c>
      <c r="AQ195" s="518">
        <f t="shared" si="131"/>
        <v>0.01824324324</v>
      </c>
      <c r="AR195" s="518">
        <f t="shared" si="131"/>
        <v>0.05026109661</v>
      </c>
      <c r="AS195" s="518">
        <f t="shared" si="131"/>
        <v>0.03481624758</v>
      </c>
      <c r="AT195" s="518">
        <f t="shared" si="131"/>
        <v>0.02364217252</v>
      </c>
      <c r="AU195" s="518">
        <f t="shared" si="131"/>
        <v>0.03327055869</v>
      </c>
      <c r="AV195" s="518">
        <f t="shared" si="131"/>
        <v>0.03463203463</v>
      </c>
      <c r="AW195" s="518">
        <f t="shared" si="131"/>
        <v>0.02366127024</v>
      </c>
      <c r="AX195" s="518">
        <f t="shared" si="131"/>
        <v>0.01831964624</v>
      </c>
      <c r="AY195" s="518">
        <f t="shared" si="131"/>
        <v>0.02477763659</v>
      </c>
      <c r="AZ195" s="518">
        <f t="shared" si="131"/>
        <v>0.04282115869</v>
      </c>
      <c r="BA195" s="518">
        <f t="shared" si="131"/>
        <v>0.02551020408</v>
      </c>
      <c r="BB195" s="518">
        <f t="shared" si="131"/>
        <v>0.05914972274</v>
      </c>
      <c r="BC195" s="518">
        <f t="shared" si="131"/>
        <v>0.02806589384</v>
      </c>
      <c r="BD195" s="518">
        <f t="shared" si="131"/>
        <v>0.017380509</v>
      </c>
      <c r="BE195" s="518">
        <f t="shared" si="131"/>
        <v>0.009609224856</v>
      </c>
      <c r="BF195" s="518">
        <f t="shared" si="131"/>
        <v>0.02319587629</v>
      </c>
      <c r="BG195" s="518">
        <f t="shared" si="131"/>
        <v>0.01649076517</v>
      </c>
      <c r="BH195" s="518">
        <f t="shared" si="131"/>
        <v>0</v>
      </c>
      <c r="BI195" s="518">
        <f t="shared" si="131"/>
        <v>0.01668891856</v>
      </c>
      <c r="BJ195" s="518">
        <f t="shared" si="131"/>
        <v>0.0204620462</v>
      </c>
      <c r="BK195" s="518">
        <f t="shared" si="131"/>
        <v>0.0300802139</v>
      </c>
      <c r="BL195" s="518">
        <f t="shared" si="131"/>
        <v>0.05342465753</v>
      </c>
      <c r="BM195" s="518">
        <f t="shared" si="131"/>
        <v>0.02918693537</v>
      </c>
      <c r="BN195" s="518">
        <f t="shared" si="131"/>
        <v>0.02553191489</v>
      </c>
      <c r="BO195" s="518">
        <f t="shared" si="131"/>
        <v>0.01607012418</v>
      </c>
      <c r="BP195" s="518">
        <f t="shared" si="131"/>
        <v>0.02507374631</v>
      </c>
      <c r="BQ195" s="518">
        <f t="shared" si="131"/>
        <v>0.01900584795</v>
      </c>
      <c r="BR195" s="518">
        <f t="shared" si="131"/>
        <v>0.01262063846</v>
      </c>
      <c r="BS195" s="518">
        <f t="shared" si="131"/>
        <v>0.01583710407</v>
      </c>
      <c r="BT195" s="518">
        <f t="shared" si="131"/>
        <v>0.03805970149</v>
      </c>
      <c r="BU195" s="518">
        <f t="shared" si="131"/>
        <v>0.01649175412</v>
      </c>
      <c r="BV195" s="518">
        <f t="shared" si="131"/>
        <v>0.02081784387</v>
      </c>
      <c r="BW195" s="518">
        <f t="shared" si="131"/>
        <v>0.01430722892</v>
      </c>
      <c r="BX195" s="518">
        <f t="shared" si="131"/>
        <v>0.01592115239</v>
      </c>
      <c r="BY195" s="518">
        <f t="shared" si="131"/>
        <v>0.02509505703</v>
      </c>
      <c r="BZ195" s="518">
        <f t="shared" si="131"/>
        <v>0.0282658518</v>
      </c>
      <c r="CA195" s="518">
        <f t="shared" si="131"/>
        <v>0.03179409538</v>
      </c>
      <c r="CB195" s="518">
        <f t="shared" si="131"/>
        <v>0.03437967115</v>
      </c>
      <c r="CC195" s="518">
        <f t="shared" si="131"/>
        <v>0.02157738095</v>
      </c>
      <c r="CD195" s="518">
        <f t="shared" si="131"/>
        <v>0.02909090909</v>
      </c>
      <c r="CE195" s="518">
        <f t="shared" si="131"/>
        <v>0.01441961067</v>
      </c>
      <c r="CF195" s="518">
        <f t="shared" si="131"/>
        <v>0.04596100279</v>
      </c>
      <c r="CG195" s="518">
        <f t="shared" si="131"/>
        <v>0.05142083897</v>
      </c>
      <c r="CH195" s="518">
        <f t="shared" si="131"/>
        <v>0.02468312208</v>
      </c>
      <c r="CI195" s="518">
        <f t="shared" si="131"/>
        <v>0.0422626788</v>
      </c>
      <c r="CJ195" s="518">
        <f t="shared" si="131"/>
        <v>0.02188328912</v>
      </c>
      <c r="CK195" s="518">
        <f t="shared" si="131"/>
        <v>0.03394255875</v>
      </c>
      <c r="CL195" s="518">
        <f t="shared" si="131"/>
        <v>0.02246469833</v>
      </c>
      <c r="CM195" s="518">
        <f t="shared" si="131"/>
        <v>0.02963430013</v>
      </c>
      <c r="CN195" s="518">
        <f t="shared" si="131"/>
        <v>0.0205655527</v>
      </c>
      <c r="CO195" s="518">
        <f t="shared" si="131"/>
        <v>0.01787994891</v>
      </c>
      <c r="CP195" s="518">
        <f t="shared" si="131"/>
        <v>0.03128911139</v>
      </c>
      <c r="CQ195" s="518">
        <f t="shared" si="131"/>
        <v>0.03560466544</v>
      </c>
      <c r="CR195" s="518">
        <f t="shared" si="131"/>
        <v>0.02851941748</v>
      </c>
      <c r="CS195" s="518">
        <f t="shared" si="131"/>
        <v>0.02142857143</v>
      </c>
      <c r="CT195" s="518">
        <f t="shared" si="131"/>
        <v>0.04257767549</v>
      </c>
      <c r="CU195" s="518">
        <f t="shared" si="131"/>
        <v>0.04456824513</v>
      </c>
      <c r="CV195" s="518">
        <f t="shared" si="131"/>
        <v>0.04614549403</v>
      </c>
      <c r="CW195" s="518">
        <f t="shared" si="131"/>
        <v>0.02863202545</v>
      </c>
      <c r="CX195" s="518">
        <f t="shared" si="131"/>
        <v>0.03506962352</v>
      </c>
      <c r="CY195" s="518">
        <f t="shared" si="131"/>
        <v>0.03311590567</v>
      </c>
      <c r="CZ195" s="518">
        <f t="shared" si="131"/>
        <v>0.02551521099</v>
      </c>
      <c r="DA195" s="518">
        <f t="shared" si="131"/>
        <v>0.02709240445</v>
      </c>
      <c r="DB195" s="518">
        <f t="shared" si="131"/>
        <v>0.01733269138</v>
      </c>
      <c r="DC195" s="518">
        <f t="shared" si="131"/>
        <v>0.02715578847</v>
      </c>
      <c r="DD195" s="518">
        <f t="shared" si="131"/>
        <v>0.02091254753</v>
      </c>
      <c r="DE195" s="518">
        <f t="shared" si="131"/>
        <v>0.03908794788</v>
      </c>
      <c r="DF195" s="518">
        <f t="shared" si="131"/>
        <v>0.02387511478</v>
      </c>
      <c r="DG195" s="518">
        <f t="shared" si="131"/>
        <v>0.01778385773</v>
      </c>
      <c r="DH195" s="518">
        <f t="shared" si="131"/>
        <v>0.01491862568</v>
      </c>
      <c r="DI195" s="518">
        <f t="shared" si="131"/>
        <v>0.01797752809</v>
      </c>
      <c r="DJ195" s="518">
        <f t="shared" si="131"/>
        <v>0.01481149013</v>
      </c>
      <c r="DK195" s="518">
        <f t="shared" si="131"/>
        <v>0.01122082585</v>
      </c>
      <c r="DL195" s="518">
        <f t="shared" si="131"/>
        <v>0.02013422819</v>
      </c>
      <c r="DM195" s="518">
        <f t="shared" si="131"/>
        <v>0.01834451902</v>
      </c>
      <c r="DN195" s="518">
        <f t="shared" si="131"/>
        <v>0.01420959147</v>
      </c>
      <c r="DO195" s="518">
        <f t="shared" si="131"/>
        <v>0.0120053357</v>
      </c>
      <c r="DP195" s="518">
        <f t="shared" si="131"/>
        <v>0.009387572642</v>
      </c>
      <c r="DQ195" s="518">
        <f t="shared" si="131"/>
        <v>0.009078529278</v>
      </c>
      <c r="DR195" s="518">
        <f t="shared" si="131"/>
        <v>0.02071823204</v>
      </c>
      <c r="DS195" s="518">
        <f t="shared" si="131"/>
        <v>0.01665124884</v>
      </c>
      <c r="DT195" s="518">
        <f t="shared" si="131"/>
        <v>0.01297497683</v>
      </c>
      <c r="DU195" s="518">
        <f t="shared" si="131"/>
        <v>0.00784856879</v>
      </c>
      <c r="DV195" s="518">
        <f t="shared" si="131"/>
        <v>0.01812267658</v>
      </c>
      <c r="DW195" s="518">
        <f t="shared" si="131"/>
        <v>0.00290275762</v>
      </c>
      <c r="DX195" s="518">
        <f t="shared" si="131"/>
        <v>0.0181194907</v>
      </c>
      <c r="DY195" s="518">
        <f t="shared" si="131"/>
        <v>0.02483854943</v>
      </c>
      <c r="DZ195" s="518">
        <f t="shared" si="131"/>
        <v>0.01172273191</v>
      </c>
      <c r="EA195" s="518">
        <f t="shared" si="131"/>
        <v>0.02298263534</v>
      </c>
      <c r="EB195" s="518">
        <f t="shared" si="131"/>
        <v>0.004106776181</v>
      </c>
      <c r="EC195" s="518">
        <f t="shared" si="131"/>
        <v>0.03667855323</v>
      </c>
      <c r="ED195" s="518">
        <f t="shared" si="131"/>
        <v>0.01444043321</v>
      </c>
      <c r="EE195" s="518">
        <f t="shared" si="131"/>
        <v>0.01150026137</v>
      </c>
      <c r="EF195" s="518">
        <f t="shared" si="131"/>
        <v>0.01989247312</v>
      </c>
      <c r="EG195" s="518">
        <f t="shared" si="131"/>
        <v>0.0195545899</v>
      </c>
      <c r="EH195" s="518">
        <f t="shared" si="131"/>
        <v>0.016930639</v>
      </c>
      <c r="EI195" s="518">
        <f t="shared" si="131"/>
        <v>0.02529601722</v>
      </c>
      <c r="EJ195" s="518">
        <f t="shared" si="131"/>
        <v>0.02917341977</v>
      </c>
      <c r="EK195" s="518">
        <f t="shared" si="131"/>
        <v>0.03158458244</v>
      </c>
      <c r="EL195" s="518">
        <f t="shared" si="131"/>
        <v>0.02470461869</v>
      </c>
      <c r="EM195" s="518">
        <f t="shared" si="131"/>
        <v>0.05436487193</v>
      </c>
      <c r="EN195" s="518">
        <f t="shared" si="131"/>
        <v>0.01673640167</v>
      </c>
      <c r="EO195" s="518">
        <f t="shared" si="131"/>
        <v>0.03187660668</v>
      </c>
      <c r="EP195" s="518">
        <f t="shared" si="131"/>
        <v>0.02710843373</v>
      </c>
      <c r="EQ195" s="518">
        <f t="shared" si="131"/>
        <v>0.02848722986</v>
      </c>
      <c r="ER195" s="518">
        <f t="shared" si="131"/>
        <v>0.02999516207</v>
      </c>
      <c r="ES195" s="518">
        <f t="shared" si="131"/>
        <v>0.02050548402</v>
      </c>
      <c r="ET195" s="518">
        <f t="shared" si="131"/>
        <v>0.04410399257</v>
      </c>
      <c r="EU195" s="518">
        <f t="shared" si="131"/>
        <v>0.04684684685</v>
      </c>
      <c r="EV195" s="518">
        <f t="shared" si="131"/>
        <v>0.02652519894</v>
      </c>
      <c r="EW195" s="518">
        <f t="shared" si="131"/>
        <v>0.03068280035</v>
      </c>
      <c r="EX195" s="518">
        <f t="shared" si="131"/>
        <v>0.03478998727</v>
      </c>
      <c r="EY195" s="518">
        <f t="shared" si="131"/>
        <v>0.02072758037</v>
      </c>
      <c r="EZ195" s="518">
        <f t="shared" si="131"/>
        <v>0.03562551781</v>
      </c>
      <c r="FA195" s="518">
        <f t="shared" si="131"/>
        <v>0.04349593496</v>
      </c>
      <c r="FB195" s="518">
        <f t="shared" si="131"/>
        <v>0.04158336665</v>
      </c>
      <c r="FC195" s="518">
        <f t="shared" si="131"/>
        <v>0.05024932873</v>
      </c>
      <c r="FD195" s="518">
        <f t="shared" si="131"/>
        <v>0.0303712036</v>
      </c>
      <c r="FE195" s="518">
        <f t="shared" si="131"/>
        <v>0.01989489489</v>
      </c>
      <c r="FF195" s="518">
        <f t="shared" si="131"/>
        <v>0.01876876877</v>
      </c>
      <c r="FG195" s="518">
        <f t="shared" si="131"/>
        <v>0.02820037106</v>
      </c>
      <c r="FH195" s="518">
        <f t="shared" si="131"/>
        <v>0.05319913731</v>
      </c>
      <c r="FI195" s="518">
        <f t="shared" si="131"/>
        <v>0.0502283105</v>
      </c>
      <c r="FJ195" s="518">
        <f t="shared" si="131"/>
        <v>0.03287671233</v>
      </c>
      <c r="FK195" s="518">
        <f t="shared" si="131"/>
        <v>0.02456258412</v>
      </c>
      <c r="FL195" s="518">
        <f t="shared" si="131"/>
        <v>0.04852798447</v>
      </c>
      <c r="FM195" s="518">
        <f t="shared" si="131"/>
        <v>0.01998066387</v>
      </c>
      <c r="FN195" s="518">
        <f t="shared" si="131"/>
        <v>0.03946132164</v>
      </c>
      <c r="FO195" s="518">
        <f t="shared" si="131"/>
        <v>0.02978591374</v>
      </c>
      <c r="FP195" s="518">
        <f t="shared" si="131"/>
        <v>0.04420224039</v>
      </c>
      <c r="FQ195" s="518">
        <f t="shared" si="131"/>
        <v>0.04389815628</v>
      </c>
      <c r="FR195" s="518">
        <f t="shared" si="131"/>
        <v>0.014248328</v>
      </c>
      <c r="FS195" s="518">
        <f t="shared" si="131"/>
        <v>0.015625</v>
      </c>
      <c r="FT195" s="518">
        <f t="shared" si="131"/>
        <v>0.02843193567</v>
      </c>
      <c r="FU195" s="518">
        <f t="shared" si="131"/>
        <v>0.02981715893</v>
      </c>
      <c r="FV195" s="518">
        <f t="shared" si="131"/>
        <v>0.0299133352</v>
      </c>
      <c r="FW195" s="518">
        <f t="shared" si="131"/>
        <v>0.03600110773</v>
      </c>
      <c r="FX195" s="518">
        <f t="shared" si="131"/>
        <v>0.03799185889</v>
      </c>
      <c r="FY195" s="518">
        <f t="shared" si="131"/>
        <v>0.01266504985</v>
      </c>
      <c r="FZ195" s="518">
        <f t="shared" si="131"/>
        <v>0.02015045674</v>
      </c>
      <c r="GA195" s="518">
        <f t="shared" si="131"/>
        <v>0.02395048439</v>
      </c>
      <c r="GB195" s="518">
        <f t="shared" si="131"/>
        <v>0.03514799154</v>
      </c>
      <c r="GC195" s="518">
        <f t="shared" si="131"/>
        <v>0.02528548124</v>
      </c>
      <c r="GD195" s="518">
        <f t="shared" si="131"/>
        <v>0.03560918187</v>
      </c>
      <c r="GE195" s="518">
        <f t="shared" si="131"/>
        <v>0.02004716981</v>
      </c>
      <c r="GF195" s="518">
        <f t="shared" si="131"/>
        <v>0.01728684442</v>
      </c>
      <c r="GG195" s="518">
        <f t="shared" si="131"/>
        <v>0.007403020432</v>
      </c>
      <c r="GH195" s="518">
        <f t="shared" si="131"/>
        <v>0.01600985222</v>
      </c>
      <c r="GI195" s="518">
        <f t="shared" si="131"/>
        <v>0.01903870162</v>
      </c>
      <c r="GJ195" s="518">
        <f t="shared" si="131"/>
        <v>0.02127659574</v>
      </c>
      <c r="GK195" s="518">
        <f t="shared" si="131"/>
        <v>0.0246835443</v>
      </c>
      <c r="GL195" s="518">
        <f t="shared" si="131"/>
        <v>0.02022756005</v>
      </c>
      <c r="GM195" s="518">
        <f t="shared" si="131"/>
        <v>0.02638932009</v>
      </c>
      <c r="GN195" s="518">
        <f t="shared" si="131"/>
        <v>0.0190208918</v>
      </c>
      <c r="GO195" s="518">
        <f t="shared" si="131"/>
        <v>0.03058676654</v>
      </c>
      <c r="GP195" s="518">
        <f t="shared" si="131"/>
        <v>0.0220056586</v>
      </c>
      <c r="GQ195" s="518">
        <f t="shared" si="131"/>
        <v>0.05086285195</v>
      </c>
      <c r="GR195" s="518">
        <f t="shared" si="131"/>
        <v>0.02662632375</v>
      </c>
      <c r="GS195" s="518">
        <f t="shared" si="131"/>
        <v>0.02652999699</v>
      </c>
      <c r="GT195" s="518">
        <f t="shared" si="131"/>
        <v>0.04746743849</v>
      </c>
      <c r="GU195" s="518">
        <f t="shared" si="131"/>
        <v>0.0341588386</v>
      </c>
      <c r="GV195" s="518">
        <f t="shared" si="131"/>
        <v>0.03053435115</v>
      </c>
      <c r="GW195" s="518">
        <f t="shared" si="131"/>
        <v>0.04549237171</v>
      </c>
      <c r="GX195" s="518">
        <f t="shared" si="131"/>
        <v>0.04054421769</v>
      </c>
      <c r="GY195" s="518">
        <f t="shared" si="131"/>
        <v>0.07640507641</v>
      </c>
      <c r="GZ195" s="518">
        <f t="shared" si="131"/>
        <v>0.03721641601</v>
      </c>
      <c r="HA195" s="518">
        <f t="shared" si="131"/>
        <v>0.04733872946</v>
      </c>
      <c r="HB195" s="518">
        <f t="shared" si="131"/>
        <v>0.03665300217</v>
      </c>
      <c r="HC195" s="518">
        <f t="shared" si="131"/>
        <v>0.03593526892</v>
      </c>
      <c r="HD195" s="518">
        <f t="shared" si="131"/>
        <v>0.03785714286</v>
      </c>
      <c r="HE195" s="518">
        <f t="shared" si="131"/>
        <v>0.06252916472</v>
      </c>
      <c r="HF195" s="518">
        <f t="shared" si="131"/>
        <v>0.05674740484</v>
      </c>
      <c r="HG195" s="518">
        <f t="shared" si="131"/>
        <v>0.06140545334</v>
      </c>
      <c r="HH195" s="518">
        <f t="shared" si="131"/>
        <v>0.03572206491</v>
      </c>
      <c r="HI195" s="518">
        <f t="shared" si="131"/>
        <v>0.07105096215</v>
      </c>
      <c r="HJ195" s="518">
        <f t="shared" si="131"/>
        <v>0.06473941368</v>
      </c>
      <c r="HK195" s="518">
        <f t="shared" si="131"/>
        <v>0.09919066441</v>
      </c>
      <c r="HL195" s="518">
        <f t="shared" si="131"/>
        <v>0.107187668</v>
      </c>
      <c r="HM195" s="518">
        <f t="shared" si="131"/>
        <v>0.08930407953</v>
      </c>
      <c r="HN195" s="518">
        <f t="shared" si="131"/>
        <v>0.128524177</v>
      </c>
      <c r="HO195" s="518">
        <f t="shared" si="131"/>
        <v>0.06637032495</v>
      </c>
      <c r="HP195" s="518">
        <f t="shared" si="131"/>
        <v>0.06493888971</v>
      </c>
      <c r="HQ195" s="518">
        <f t="shared" si="131"/>
        <v>0.07940161105</v>
      </c>
      <c r="HR195" s="518">
        <f t="shared" si="131"/>
        <v>0.1461434371</v>
      </c>
      <c r="HS195" s="412"/>
      <c r="HT195" s="412"/>
      <c r="HU195" s="412"/>
      <c r="HV195" s="412"/>
      <c r="HW195" s="412"/>
      <c r="HX195" s="412"/>
      <c r="HY195" s="412"/>
      <c r="HZ195" s="412"/>
      <c r="IA195" s="412"/>
      <c r="IB195" s="412"/>
      <c r="IC195" s="412"/>
    </row>
    <row r="196">
      <c r="A196" s="513" t="s">
        <v>83</v>
      </c>
      <c r="B196" s="515">
        <v>0.0</v>
      </c>
      <c r="C196" s="515">
        <v>0.0</v>
      </c>
      <c r="D196" s="515">
        <v>0.0</v>
      </c>
      <c r="E196" s="515">
        <v>0.0</v>
      </c>
      <c r="F196" s="524">
        <v>0.0</v>
      </c>
      <c r="G196" s="518">
        <f t="shared" ref="G196:HR196" si="132">G11/G134</f>
        <v>1</v>
      </c>
      <c r="H196" s="518">
        <f t="shared" si="132"/>
        <v>0</v>
      </c>
      <c r="I196" s="518">
        <f t="shared" si="132"/>
        <v>0</v>
      </c>
      <c r="J196" s="518">
        <f t="shared" si="132"/>
        <v>0</v>
      </c>
      <c r="K196" s="518">
        <f t="shared" si="132"/>
        <v>0</v>
      </c>
      <c r="L196" s="518">
        <f t="shared" si="132"/>
        <v>0</v>
      </c>
      <c r="M196" s="518">
        <f t="shared" si="132"/>
        <v>0</v>
      </c>
      <c r="N196" s="518">
        <f t="shared" si="132"/>
        <v>0.5</v>
      </c>
      <c r="O196" s="518">
        <f t="shared" si="132"/>
        <v>0.6</v>
      </c>
      <c r="P196" s="518">
        <f t="shared" si="132"/>
        <v>0.1666666667</v>
      </c>
      <c r="Q196" s="518">
        <f t="shared" si="132"/>
        <v>0.1428571429</v>
      </c>
      <c r="R196" s="518">
        <f t="shared" si="132"/>
        <v>0.5</v>
      </c>
      <c r="S196" s="518">
        <f t="shared" si="132"/>
        <v>0.125</v>
      </c>
      <c r="T196" s="518">
        <f t="shared" si="132"/>
        <v>0.3333333333</v>
      </c>
      <c r="U196" s="518">
        <f t="shared" si="132"/>
        <v>0.2727272727</v>
      </c>
      <c r="V196" s="518">
        <f t="shared" si="132"/>
        <v>0.3265306122</v>
      </c>
      <c r="W196" s="518">
        <f t="shared" si="132"/>
        <v>0.125</v>
      </c>
      <c r="X196" s="518">
        <f t="shared" si="132"/>
        <v>0.1884057971</v>
      </c>
      <c r="Y196" s="518">
        <f t="shared" si="132"/>
        <v>0.2580645161</v>
      </c>
      <c r="Z196" s="518">
        <f t="shared" si="132"/>
        <v>0.1696428571</v>
      </c>
      <c r="AA196" s="518">
        <f t="shared" si="132"/>
        <v>0.255033557</v>
      </c>
      <c r="AB196" s="518">
        <f t="shared" si="132"/>
        <v>0.1387283237</v>
      </c>
      <c r="AC196" s="518">
        <f t="shared" si="132"/>
        <v>0.0942408377</v>
      </c>
      <c r="AD196" s="518">
        <f t="shared" si="132"/>
        <v>0.08173076923</v>
      </c>
      <c r="AE196" s="518">
        <f t="shared" si="132"/>
        <v>0.09292035398</v>
      </c>
      <c r="AF196" s="518">
        <f t="shared" si="132"/>
        <v>0.1245136187</v>
      </c>
      <c r="AG196" s="518">
        <f t="shared" si="132"/>
        <v>0.1523178808</v>
      </c>
      <c r="AH196" s="518">
        <f t="shared" si="132"/>
        <v>0.05974842767</v>
      </c>
      <c r="AI196" s="518">
        <f t="shared" si="132"/>
        <v>0.06489675516</v>
      </c>
      <c r="AJ196" s="518">
        <f t="shared" si="132"/>
        <v>0.06145251397</v>
      </c>
      <c r="AK196" s="518">
        <f t="shared" si="132"/>
        <v>0.0725388601</v>
      </c>
      <c r="AL196" s="518">
        <f t="shared" si="132"/>
        <v>0.08114558473</v>
      </c>
      <c r="AM196" s="518">
        <f t="shared" si="132"/>
        <v>0.04587155963</v>
      </c>
      <c r="AN196" s="518">
        <f t="shared" si="132"/>
        <v>0.07112068966</v>
      </c>
      <c r="AO196" s="518">
        <f t="shared" si="132"/>
        <v>0.0395010395</v>
      </c>
      <c r="AP196" s="518">
        <f t="shared" si="132"/>
        <v>0.02636916836</v>
      </c>
      <c r="AQ196" s="518">
        <f t="shared" si="132"/>
        <v>0.03725490196</v>
      </c>
      <c r="AR196" s="518">
        <f t="shared" si="132"/>
        <v>0.04606525912</v>
      </c>
      <c r="AS196" s="518">
        <f t="shared" si="132"/>
        <v>0.02687140115</v>
      </c>
      <c r="AT196" s="518">
        <f t="shared" si="132"/>
        <v>0.0395480226</v>
      </c>
      <c r="AU196" s="518">
        <f t="shared" si="132"/>
        <v>0.06104129264</v>
      </c>
      <c r="AV196" s="518">
        <f t="shared" si="132"/>
        <v>0.02857142857</v>
      </c>
      <c r="AW196" s="518">
        <f t="shared" si="132"/>
        <v>0.05650684932</v>
      </c>
      <c r="AX196" s="518">
        <f t="shared" si="132"/>
        <v>0.04628099174</v>
      </c>
      <c r="AY196" s="518">
        <f t="shared" si="132"/>
        <v>0.0436187399</v>
      </c>
      <c r="AZ196" s="518">
        <f t="shared" si="132"/>
        <v>0.05136436597</v>
      </c>
      <c r="BA196" s="518">
        <f t="shared" si="132"/>
        <v>0.03475513428</v>
      </c>
      <c r="BB196" s="518">
        <f t="shared" si="132"/>
        <v>0.03720930233</v>
      </c>
      <c r="BC196" s="518">
        <f t="shared" si="132"/>
        <v>0.01399688958</v>
      </c>
      <c r="BD196" s="518">
        <f t="shared" si="132"/>
        <v>0.03129890454</v>
      </c>
      <c r="BE196" s="518">
        <f t="shared" si="132"/>
        <v>0.01729559748</v>
      </c>
      <c r="BF196" s="518">
        <f t="shared" si="132"/>
        <v>0.03755868545</v>
      </c>
      <c r="BG196" s="518">
        <f t="shared" si="132"/>
        <v>0.03276131045</v>
      </c>
      <c r="BH196" s="518">
        <f t="shared" si="132"/>
        <v>0.02480620155</v>
      </c>
      <c r="BI196" s="518">
        <f t="shared" si="132"/>
        <v>0.03162650602</v>
      </c>
      <c r="BJ196" s="518">
        <f t="shared" si="132"/>
        <v>0.01506024096</v>
      </c>
      <c r="BK196" s="518">
        <f t="shared" si="132"/>
        <v>0.04833836858</v>
      </c>
      <c r="BL196" s="518">
        <f t="shared" si="132"/>
        <v>0.03211009174</v>
      </c>
      <c r="BM196" s="518">
        <f t="shared" si="132"/>
        <v>0.01843317972</v>
      </c>
      <c r="BN196" s="518">
        <f t="shared" si="132"/>
        <v>0.01564945227</v>
      </c>
      <c r="BO196" s="518">
        <f t="shared" si="132"/>
        <v>0.02258064516</v>
      </c>
      <c r="BP196" s="518">
        <f t="shared" si="132"/>
        <v>0.01644736842</v>
      </c>
      <c r="BQ196" s="518">
        <f t="shared" si="132"/>
        <v>0.006688963211</v>
      </c>
      <c r="BR196" s="518">
        <f t="shared" si="132"/>
        <v>0.04109589041</v>
      </c>
      <c r="BS196" s="518">
        <f t="shared" si="132"/>
        <v>0.005309734513</v>
      </c>
      <c r="BT196" s="518">
        <f t="shared" si="132"/>
        <v>0.01785714286</v>
      </c>
      <c r="BU196" s="518">
        <f t="shared" si="132"/>
        <v>0.04387568556</v>
      </c>
      <c r="BV196" s="518">
        <f t="shared" si="132"/>
        <v>0.01685393258</v>
      </c>
      <c r="BW196" s="518">
        <f t="shared" si="132"/>
        <v>0.01343570058</v>
      </c>
      <c r="BX196" s="518">
        <f t="shared" si="132"/>
        <v>0.007736943907</v>
      </c>
      <c r="BY196" s="518">
        <f t="shared" si="132"/>
        <v>0.01014198783</v>
      </c>
      <c r="BZ196" s="518">
        <f t="shared" si="132"/>
        <v>0.03112033195</v>
      </c>
      <c r="CA196" s="518">
        <f t="shared" si="132"/>
        <v>0.004357298475</v>
      </c>
      <c r="CB196" s="518">
        <f t="shared" si="132"/>
        <v>0.03355704698</v>
      </c>
      <c r="CC196" s="518">
        <f t="shared" si="132"/>
        <v>0.004761904762</v>
      </c>
      <c r="CD196" s="518">
        <f t="shared" si="132"/>
        <v>0.009708737864</v>
      </c>
      <c r="CE196" s="518">
        <f t="shared" si="132"/>
        <v>0.01222493888</v>
      </c>
      <c r="CF196" s="518">
        <f t="shared" si="132"/>
        <v>0</v>
      </c>
      <c r="CG196" s="518">
        <f t="shared" si="132"/>
        <v>0.008379888268</v>
      </c>
      <c r="CH196" s="518">
        <f t="shared" si="132"/>
        <v>0.005934718101</v>
      </c>
      <c r="CI196" s="518">
        <f t="shared" si="132"/>
        <v>0.02786377709</v>
      </c>
      <c r="CJ196" s="518">
        <f t="shared" si="132"/>
        <v>0.02588996764</v>
      </c>
      <c r="CK196" s="518">
        <f t="shared" si="132"/>
        <v>0.05031446541</v>
      </c>
      <c r="CL196" s="518">
        <f t="shared" si="132"/>
        <v>0.03067484663</v>
      </c>
      <c r="CM196" s="518">
        <f t="shared" si="132"/>
        <v>0.02272727273</v>
      </c>
      <c r="CN196" s="518">
        <f t="shared" si="132"/>
        <v>0.03246753247</v>
      </c>
      <c r="CO196" s="518">
        <f t="shared" si="132"/>
        <v>0.05161290323</v>
      </c>
      <c r="CP196" s="518">
        <f t="shared" si="132"/>
        <v>0.0652173913</v>
      </c>
      <c r="CQ196" s="518">
        <f t="shared" si="132"/>
        <v>0.08059701493</v>
      </c>
      <c r="CR196" s="518">
        <f t="shared" si="132"/>
        <v>0.06413994169</v>
      </c>
      <c r="CS196" s="518">
        <f t="shared" si="132"/>
        <v>0.08719346049</v>
      </c>
      <c r="CT196" s="518">
        <f t="shared" si="132"/>
        <v>0.07633587786</v>
      </c>
      <c r="CU196" s="518">
        <f t="shared" si="132"/>
        <v>0.10591133</v>
      </c>
      <c r="CV196" s="518">
        <f t="shared" si="132"/>
        <v>0.0495049505</v>
      </c>
      <c r="CW196" s="518">
        <f t="shared" si="132"/>
        <v>0.02244389027</v>
      </c>
      <c r="CX196" s="518">
        <f t="shared" si="132"/>
        <v>0.03163017032</v>
      </c>
      <c r="CY196" s="518">
        <f t="shared" si="132"/>
        <v>0.04326923077</v>
      </c>
      <c r="CZ196" s="518">
        <f t="shared" si="132"/>
        <v>0.03712296984</v>
      </c>
      <c r="DA196" s="518">
        <f t="shared" si="132"/>
        <v>0.02050113895</v>
      </c>
      <c r="DB196" s="518">
        <f t="shared" si="132"/>
        <v>0.02739726027</v>
      </c>
      <c r="DC196" s="518">
        <f t="shared" si="132"/>
        <v>0.05066079295</v>
      </c>
      <c r="DD196" s="518">
        <f t="shared" si="132"/>
        <v>0.02654867257</v>
      </c>
      <c r="DE196" s="518">
        <f t="shared" si="132"/>
        <v>0.02850877193</v>
      </c>
      <c r="DF196" s="518">
        <f t="shared" si="132"/>
        <v>0.05</v>
      </c>
      <c r="DG196" s="518">
        <f t="shared" si="132"/>
        <v>0.03433476395</v>
      </c>
      <c r="DH196" s="518">
        <f t="shared" si="132"/>
        <v>0.0127388535</v>
      </c>
      <c r="DI196" s="518">
        <f t="shared" si="132"/>
        <v>0.004366812227</v>
      </c>
      <c r="DJ196" s="518">
        <f t="shared" si="132"/>
        <v>0.01098901099</v>
      </c>
      <c r="DK196" s="518">
        <f t="shared" si="132"/>
        <v>0.02417582418</v>
      </c>
      <c r="DL196" s="518">
        <f t="shared" si="132"/>
        <v>0.03786191537</v>
      </c>
      <c r="DM196" s="518">
        <f t="shared" si="132"/>
        <v>0.02320185615</v>
      </c>
      <c r="DN196" s="518">
        <f t="shared" si="132"/>
        <v>0.04017857143</v>
      </c>
      <c r="DO196" s="518">
        <f t="shared" si="132"/>
        <v>0.03463203463</v>
      </c>
      <c r="DP196" s="518">
        <f t="shared" si="132"/>
        <v>0.09185803758</v>
      </c>
      <c r="DQ196" s="518">
        <f t="shared" si="132"/>
        <v>0.03734439834</v>
      </c>
      <c r="DR196" s="518">
        <f t="shared" si="132"/>
        <v>0.0577689243</v>
      </c>
      <c r="DS196" s="518">
        <f t="shared" si="132"/>
        <v>0.02605210421</v>
      </c>
      <c r="DT196" s="518">
        <f t="shared" si="132"/>
        <v>0.05675146771</v>
      </c>
      <c r="DU196" s="518">
        <f t="shared" si="132"/>
        <v>0.03288201161</v>
      </c>
      <c r="DV196" s="518">
        <f t="shared" si="132"/>
        <v>0.02272727273</v>
      </c>
      <c r="DW196" s="518">
        <f t="shared" si="132"/>
        <v>0.03962264151</v>
      </c>
      <c r="DX196" s="518">
        <f t="shared" si="132"/>
        <v>0.05147058824</v>
      </c>
      <c r="DY196" s="518">
        <f t="shared" si="132"/>
        <v>0.06161971831</v>
      </c>
      <c r="DZ196" s="518">
        <f t="shared" si="132"/>
        <v>0.03298611111</v>
      </c>
      <c r="EA196" s="518">
        <f t="shared" si="132"/>
        <v>0.08702791461</v>
      </c>
      <c r="EB196" s="518">
        <f t="shared" si="132"/>
        <v>0.04566929134</v>
      </c>
      <c r="EC196" s="518">
        <f t="shared" si="132"/>
        <v>0.0566318927</v>
      </c>
      <c r="ED196" s="518">
        <f t="shared" si="132"/>
        <v>0.06461086637</v>
      </c>
      <c r="EE196" s="518">
        <f t="shared" si="132"/>
        <v>0.06082036775</v>
      </c>
      <c r="EF196" s="518">
        <f t="shared" si="132"/>
        <v>0.07978723404</v>
      </c>
      <c r="EG196" s="518">
        <f t="shared" si="132"/>
        <v>0.08717310087</v>
      </c>
      <c r="EH196" s="518">
        <f t="shared" si="132"/>
        <v>0.08765859285</v>
      </c>
      <c r="EI196" s="518">
        <f t="shared" si="132"/>
        <v>0.1194184839</v>
      </c>
      <c r="EJ196" s="518">
        <f t="shared" si="132"/>
        <v>0.04028197382</v>
      </c>
      <c r="EK196" s="518">
        <f t="shared" si="132"/>
        <v>0.06114398422</v>
      </c>
      <c r="EL196" s="518">
        <f t="shared" si="132"/>
        <v>0.04721435316</v>
      </c>
      <c r="EM196" s="518">
        <f t="shared" si="132"/>
        <v>0.06666666667</v>
      </c>
      <c r="EN196" s="518">
        <f t="shared" si="132"/>
        <v>0.08256880734</v>
      </c>
      <c r="EO196" s="518">
        <f t="shared" si="132"/>
        <v>0.1076573161</v>
      </c>
      <c r="EP196" s="518">
        <f t="shared" si="132"/>
        <v>0.07649122807</v>
      </c>
      <c r="EQ196" s="518">
        <f t="shared" si="132"/>
        <v>0.04107744108</v>
      </c>
      <c r="ER196" s="518">
        <f t="shared" si="132"/>
        <v>0.05844572897</v>
      </c>
      <c r="ES196" s="518">
        <f t="shared" si="132"/>
        <v>0.06323620583</v>
      </c>
      <c r="ET196" s="518">
        <f t="shared" si="132"/>
        <v>0.07687861272</v>
      </c>
      <c r="EU196" s="518">
        <f t="shared" si="132"/>
        <v>0.04299274149</v>
      </c>
      <c r="EV196" s="518">
        <f t="shared" si="132"/>
        <v>0.08138932089</v>
      </c>
      <c r="EW196" s="518">
        <f t="shared" si="132"/>
        <v>0.03834510595</v>
      </c>
      <c r="EX196" s="518">
        <f t="shared" si="132"/>
        <v>0.03797468354</v>
      </c>
      <c r="EY196" s="518">
        <f t="shared" si="132"/>
        <v>0.04168640455</v>
      </c>
      <c r="EZ196" s="518">
        <f t="shared" si="132"/>
        <v>0.04124656279</v>
      </c>
      <c r="FA196" s="518">
        <f t="shared" si="132"/>
        <v>0.05173169662</v>
      </c>
      <c r="FB196" s="518">
        <f t="shared" si="132"/>
        <v>0.06007509387</v>
      </c>
      <c r="FC196" s="518">
        <f t="shared" si="132"/>
        <v>0.04924543288</v>
      </c>
      <c r="FD196" s="518">
        <f t="shared" si="132"/>
        <v>0.04152249135</v>
      </c>
      <c r="FE196" s="518">
        <f t="shared" si="132"/>
        <v>0.06304034582</v>
      </c>
      <c r="FF196" s="518">
        <f t="shared" si="132"/>
        <v>0.02578068264</v>
      </c>
      <c r="FG196" s="518">
        <f t="shared" si="132"/>
        <v>0.05953200275</v>
      </c>
      <c r="FH196" s="518">
        <f t="shared" si="132"/>
        <v>0.04515272244</v>
      </c>
      <c r="FI196" s="518">
        <f t="shared" si="132"/>
        <v>0.05841269841</v>
      </c>
      <c r="FJ196" s="518">
        <f t="shared" si="132"/>
        <v>0.04621072089</v>
      </c>
      <c r="FK196" s="518">
        <f t="shared" si="132"/>
        <v>0.02331920048</v>
      </c>
      <c r="FL196" s="518">
        <f t="shared" si="132"/>
        <v>0.0249851279</v>
      </c>
      <c r="FM196" s="518">
        <f t="shared" si="132"/>
        <v>0.03773584906</v>
      </c>
      <c r="FN196" s="518">
        <f t="shared" si="132"/>
        <v>0.03969379076</v>
      </c>
      <c r="FO196" s="518">
        <f t="shared" si="132"/>
        <v>0.04194444444</v>
      </c>
      <c r="FP196" s="518">
        <f t="shared" si="132"/>
        <v>0.04276315789</v>
      </c>
      <c r="FQ196" s="518">
        <f t="shared" si="132"/>
        <v>0.05152162306</v>
      </c>
      <c r="FR196" s="518">
        <f t="shared" si="132"/>
        <v>0.0258302583</v>
      </c>
      <c r="FS196" s="518">
        <f t="shared" si="132"/>
        <v>0.01597276774</v>
      </c>
      <c r="FT196" s="518">
        <f t="shared" si="132"/>
        <v>0.03691099476</v>
      </c>
      <c r="FU196" s="518">
        <f t="shared" si="132"/>
        <v>0.03125827815</v>
      </c>
      <c r="FV196" s="518">
        <f t="shared" si="132"/>
        <v>0.05965181772</v>
      </c>
      <c r="FW196" s="518">
        <f t="shared" si="132"/>
        <v>0.03524340771</v>
      </c>
      <c r="FX196" s="518">
        <f t="shared" si="132"/>
        <v>0.03282893049</v>
      </c>
      <c r="FY196" s="518">
        <f t="shared" si="132"/>
        <v>0.03912042956</v>
      </c>
      <c r="FZ196" s="518">
        <f t="shared" si="132"/>
        <v>0.02033985582</v>
      </c>
      <c r="GA196" s="518">
        <f t="shared" si="132"/>
        <v>0.03557415642</v>
      </c>
      <c r="GB196" s="518">
        <f t="shared" si="132"/>
        <v>0.03075263016</v>
      </c>
      <c r="GC196" s="518">
        <f t="shared" si="132"/>
        <v>0.02773925104</v>
      </c>
      <c r="GD196" s="518">
        <f t="shared" si="132"/>
        <v>0.03613369467</v>
      </c>
      <c r="GE196" s="518">
        <f t="shared" si="132"/>
        <v>0.04160887656</v>
      </c>
      <c r="GF196" s="518">
        <f t="shared" si="132"/>
        <v>0.03307607497</v>
      </c>
      <c r="GG196" s="518">
        <f t="shared" si="132"/>
        <v>0.03250831178</v>
      </c>
      <c r="GH196" s="518">
        <f t="shared" si="132"/>
        <v>0.03916027453</v>
      </c>
      <c r="GI196" s="518">
        <f t="shared" si="132"/>
        <v>0.02852277565</v>
      </c>
      <c r="GJ196" s="518">
        <f t="shared" si="132"/>
        <v>0.04287570377</v>
      </c>
      <c r="GK196" s="518">
        <f t="shared" si="132"/>
        <v>0.05270331667</v>
      </c>
      <c r="GL196" s="518">
        <f t="shared" si="132"/>
        <v>0.04275862069</v>
      </c>
      <c r="GM196" s="518">
        <f t="shared" si="132"/>
        <v>0.03020594966</v>
      </c>
      <c r="GN196" s="518">
        <f t="shared" si="132"/>
        <v>0.02384227419</v>
      </c>
      <c r="GO196" s="518">
        <f t="shared" si="132"/>
        <v>0.05393258427</v>
      </c>
      <c r="GP196" s="518">
        <f t="shared" si="132"/>
        <v>0.0496866607</v>
      </c>
      <c r="GQ196" s="518">
        <f t="shared" si="132"/>
        <v>0.05868433507</v>
      </c>
      <c r="GR196" s="518">
        <f t="shared" si="132"/>
        <v>0.04681933842</v>
      </c>
      <c r="GS196" s="518">
        <f t="shared" si="132"/>
        <v>0.07491201609</v>
      </c>
      <c r="GT196" s="518">
        <f t="shared" si="132"/>
        <v>0.05106593951</v>
      </c>
      <c r="GU196" s="518">
        <f t="shared" si="132"/>
        <v>0.04027171276</v>
      </c>
      <c r="GV196" s="518">
        <f t="shared" si="132"/>
        <v>0.05679513185</v>
      </c>
      <c r="GW196" s="518">
        <f t="shared" si="132"/>
        <v>0.06870229008</v>
      </c>
      <c r="GX196" s="518">
        <f t="shared" si="132"/>
        <v>0.09104477612</v>
      </c>
      <c r="GY196" s="518">
        <f t="shared" si="132"/>
        <v>0.1157540826</v>
      </c>
      <c r="GZ196" s="518">
        <f t="shared" si="132"/>
        <v>0.1175136116</v>
      </c>
      <c r="HA196" s="518">
        <f t="shared" si="132"/>
        <v>0.0684376407</v>
      </c>
      <c r="HB196" s="518">
        <f t="shared" si="132"/>
        <v>0.05923961096</v>
      </c>
      <c r="HC196" s="518">
        <f t="shared" si="132"/>
        <v>0.07302142545</v>
      </c>
      <c r="HD196" s="518">
        <f t="shared" si="132"/>
        <v>0.08573818486</v>
      </c>
      <c r="HE196" s="518">
        <f t="shared" si="132"/>
        <v>0.1109381082</v>
      </c>
      <c r="HF196" s="518">
        <f t="shared" si="132"/>
        <v>0.103410341</v>
      </c>
      <c r="HG196" s="518">
        <f t="shared" si="132"/>
        <v>0.1033868093</v>
      </c>
      <c r="HH196" s="518">
        <f t="shared" si="132"/>
        <v>0.06468531469</v>
      </c>
      <c r="HI196" s="518">
        <f t="shared" si="132"/>
        <v>0.07434052758</v>
      </c>
      <c r="HJ196" s="518">
        <f t="shared" si="132"/>
        <v>0.09244567092</v>
      </c>
      <c r="HK196" s="518">
        <f t="shared" si="132"/>
        <v>0.1199193819</v>
      </c>
      <c r="HL196" s="518">
        <f t="shared" si="132"/>
        <v>0.1713035324</v>
      </c>
      <c r="HM196" s="518">
        <f t="shared" si="132"/>
        <v>0.1938420348</v>
      </c>
      <c r="HN196" s="518">
        <f t="shared" si="132"/>
        <v>0.1506326092</v>
      </c>
      <c r="HO196" s="518">
        <f t="shared" si="132"/>
        <v>0.1443624868</v>
      </c>
      <c r="HP196" s="518">
        <f t="shared" si="132"/>
        <v>0.1282766313</v>
      </c>
      <c r="HQ196" s="518">
        <f t="shared" si="132"/>
        <v>0.1504691689</v>
      </c>
      <c r="HR196" s="518">
        <f t="shared" si="132"/>
        <v>0.1604572396</v>
      </c>
      <c r="HS196" s="412"/>
      <c r="HT196" s="412"/>
      <c r="HU196" s="412"/>
      <c r="HV196" s="412"/>
      <c r="HW196" s="412"/>
      <c r="HX196" s="412"/>
      <c r="HY196" s="412"/>
      <c r="HZ196" s="412"/>
      <c r="IA196" s="412"/>
      <c r="IB196" s="412"/>
      <c r="IC196" s="412"/>
    </row>
    <row r="197">
      <c r="A197" s="513" t="s">
        <v>84</v>
      </c>
      <c r="B197" s="515">
        <v>0.0</v>
      </c>
      <c r="C197" s="515">
        <v>0.0</v>
      </c>
      <c r="D197" s="515">
        <v>0.0</v>
      </c>
      <c r="E197" s="515">
        <v>0.0</v>
      </c>
      <c r="F197" s="524">
        <v>0.0</v>
      </c>
      <c r="G197" s="518">
        <f t="shared" ref="G197:HR197" si="133">G12/G135</f>
        <v>1</v>
      </c>
      <c r="H197" s="518">
        <f t="shared" si="133"/>
        <v>0</v>
      </c>
      <c r="I197" s="518">
        <f t="shared" si="133"/>
        <v>0.5</v>
      </c>
      <c r="J197" s="518">
        <f t="shared" si="133"/>
        <v>0.75</v>
      </c>
      <c r="K197" s="518">
        <f t="shared" si="133"/>
        <v>0.2</v>
      </c>
      <c r="L197" s="518">
        <f t="shared" si="133"/>
        <v>0.1666666667</v>
      </c>
      <c r="M197" s="518">
        <f t="shared" si="133"/>
        <v>0</v>
      </c>
      <c r="N197" s="518">
        <f t="shared" si="133"/>
        <v>0.4</v>
      </c>
      <c r="O197" s="518">
        <f t="shared" si="133"/>
        <v>0.1666666667</v>
      </c>
      <c r="P197" s="518">
        <f t="shared" si="133"/>
        <v>0</v>
      </c>
      <c r="Q197" s="518">
        <f t="shared" si="133"/>
        <v>0.1428571429</v>
      </c>
      <c r="R197" s="518">
        <f t="shared" si="133"/>
        <v>0.1764705882</v>
      </c>
      <c r="S197" s="518">
        <f t="shared" si="133"/>
        <v>0.4333333333</v>
      </c>
      <c r="T197" s="518">
        <f t="shared" si="133"/>
        <v>0.1714285714</v>
      </c>
      <c r="U197" s="518">
        <f t="shared" si="133"/>
        <v>0.1025641026</v>
      </c>
      <c r="V197" s="518">
        <f t="shared" si="133"/>
        <v>0.025</v>
      </c>
      <c r="W197" s="518">
        <f t="shared" si="133"/>
        <v>0.2727272727</v>
      </c>
      <c r="X197" s="518">
        <f t="shared" si="133"/>
        <v>0.1791044776</v>
      </c>
      <c r="Y197" s="518">
        <f t="shared" si="133"/>
        <v>0.2386363636</v>
      </c>
      <c r="Z197" s="518">
        <f t="shared" si="133"/>
        <v>0.09278350515</v>
      </c>
      <c r="AA197" s="518">
        <f t="shared" si="133"/>
        <v>0.08490566038</v>
      </c>
      <c r="AB197" s="518">
        <f t="shared" si="133"/>
        <v>0.1860465116</v>
      </c>
      <c r="AC197" s="518">
        <f t="shared" si="133"/>
        <v>0.1103448276</v>
      </c>
      <c r="AD197" s="518">
        <f t="shared" si="133"/>
        <v>0.1288343558</v>
      </c>
      <c r="AE197" s="518">
        <f t="shared" si="133"/>
        <v>0.1390374332</v>
      </c>
      <c r="AF197" s="518">
        <f t="shared" si="133"/>
        <v>0.08955223881</v>
      </c>
      <c r="AG197" s="518">
        <f t="shared" si="133"/>
        <v>0.09090909091</v>
      </c>
      <c r="AH197" s="518">
        <f t="shared" si="133"/>
        <v>0.1544401544</v>
      </c>
      <c r="AI197" s="518">
        <f t="shared" si="133"/>
        <v>0.1730769231</v>
      </c>
      <c r="AJ197" s="518">
        <f t="shared" si="133"/>
        <v>0.06727828746</v>
      </c>
      <c r="AK197" s="518">
        <f t="shared" si="133"/>
        <v>0.1232876712</v>
      </c>
      <c r="AL197" s="518">
        <f t="shared" si="133"/>
        <v>0.0925</v>
      </c>
      <c r="AM197" s="518">
        <f t="shared" si="133"/>
        <v>0.1040723982</v>
      </c>
      <c r="AN197" s="518">
        <f t="shared" si="133"/>
        <v>0.1183673469</v>
      </c>
      <c r="AO197" s="518">
        <f t="shared" si="133"/>
        <v>0.056640625</v>
      </c>
      <c r="AP197" s="518">
        <f t="shared" si="133"/>
        <v>0.1440677966</v>
      </c>
      <c r="AQ197" s="518">
        <f t="shared" si="133"/>
        <v>0.05528455285</v>
      </c>
      <c r="AR197" s="518">
        <f t="shared" si="133"/>
        <v>0.1440677966</v>
      </c>
      <c r="AS197" s="518">
        <f t="shared" si="133"/>
        <v>0.05929919137</v>
      </c>
      <c r="AT197" s="518">
        <f t="shared" si="133"/>
        <v>0.06572164948</v>
      </c>
      <c r="AU197" s="518">
        <f t="shared" si="133"/>
        <v>0.02290076336</v>
      </c>
      <c r="AV197" s="518">
        <f t="shared" si="133"/>
        <v>0.1346578366</v>
      </c>
      <c r="AW197" s="518">
        <f t="shared" si="133"/>
        <v>0.03282275711</v>
      </c>
      <c r="AX197" s="518">
        <f t="shared" si="133"/>
        <v>0.0334412082</v>
      </c>
      <c r="AY197" s="518">
        <f t="shared" si="133"/>
        <v>0.01933404941</v>
      </c>
      <c r="AZ197" s="518">
        <f t="shared" si="133"/>
        <v>0.06815869786</v>
      </c>
      <c r="BA197" s="518">
        <f t="shared" si="133"/>
        <v>0.06829268293</v>
      </c>
      <c r="BB197" s="518">
        <f t="shared" si="133"/>
        <v>0.029296875</v>
      </c>
      <c r="BC197" s="518">
        <f t="shared" si="133"/>
        <v>0.03882575758</v>
      </c>
      <c r="BD197" s="518">
        <f t="shared" si="133"/>
        <v>0.03405865658</v>
      </c>
      <c r="BE197" s="518">
        <f t="shared" si="133"/>
        <v>0.0308411215</v>
      </c>
      <c r="BF197" s="518">
        <f t="shared" si="133"/>
        <v>0.03604436229</v>
      </c>
      <c r="BG197" s="518">
        <f t="shared" si="133"/>
        <v>0.02416356877</v>
      </c>
      <c r="BH197" s="518">
        <f t="shared" si="133"/>
        <v>0.00185528757</v>
      </c>
      <c r="BI197" s="518">
        <f t="shared" si="133"/>
        <v>0.04598737601</v>
      </c>
      <c r="BJ197" s="518">
        <f t="shared" si="133"/>
        <v>0.02189781022</v>
      </c>
      <c r="BK197" s="518">
        <f t="shared" si="133"/>
        <v>0.01028999065</v>
      </c>
      <c r="BL197" s="518">
        <f t="shared" si="133"/>
        <v>0.06318681319</v>
      </c>
      <c r="BM197" s="518">
        <f t="shared" si="133"/>
        <v>0.01660516605</v>
      </c>
      <c r="BN197" s="518">
        <f t="shared" si="133"/>
        <v>0.02224281742</v>
      </c>
      <c r="BO197" s="518">
        <f t="shared" si="133"/>
        <v>0.01423149905</v>
      </c>
      <c r="BP197" s="518">
        <f t="shared" si="133"/>
        <v>0.01424501425</v>
      </c>
      <c r="BQ197" s="518">
        <f t="shared" si="133"/>
        <v>0.001930501931</v>
      </c>
      <c r="BR197" s="518">
        <f t="shared" si="133"/>
        <v>0.02591170825</v>
      </c>
      <c r="BS197" s="518">
        <f t="shared" si="133"/>
        <v>0.01091269841</v>
      </c>
      <c r="BT197" s="518">
        <f t="shared" si="133"/>
        <v>0.0125</v>
      </c>
      <c r="BU197" s="518">
        <f t="shared" si="133"/>
        <v>0.01382978723</v>
      </c>
      <c r="BV197" s="518">
        <f t="shared" si="133"/>
        <v>0.0182012848</v>
      </c>
      <c r="BW197" s="518">
        <f t="shared" si="133"/>
        <v>0.005336179296</v>
      </c>
      <c r="BX197" s="518">
        <f t="shared" si="133"/>
        <v>0.04273504274</v>
      </c>
      <c r="BY197" s="518">
        <f t="shared" si="133"/>
        <v>0.01400862069</v>
      </c>
      <c r="BZ197" s="518">
        <f t="shared" si="133"/>
        <v>0.005359056806</v>
      </c>
      <c r="CA197" s="518">
        <f t="shared" si="133"/>
        <v>0.08267716535</v>
      </c>
      <c r="CB197" s="518">
        <f t="shared" si="133"/>
        <v>0.02951191827</v>
      </c>
      <c r="CC197" s="518">
        <f t="shared" si="133"/>
        <v>0.01853997683</v>
      </c>
      <c r="CD197" s="518">
        <f t="shared" si="133"/>
        <v>0.01371428571</v>
      </c>
      <c r="CE197" s="518">
        <f t="shared" si="133"/>
        <v>0.07431693989</v>
      </c>
      <c r="CF197" s="518">
        <f t="shared" si="133"/>
        <v>0.0213963964</v>
      </c>
      <c r="CG197" s="518">
        <f t="shared" si="133"/>
        <v>0.02206736353</v>
      </c>
      <c r="CH197" s="518">
        <f t="shared" si="133"/>
        <v>0.06727480046</v>
      </c>
      <c r="CI197" s="518">
        <f t="shared" si="133"/>
        <v>0.01740139211</v>
      </c>
      <c r="CJ197" s="518">
        <f t="shared" si="133"/>
        <v>0.01489117984</v>
      </c>
      <c r="CK197" s="518">
        <f t="shared" si="133"/>
        <v>0.001326259947</v>
      </c>
      <c r="CL197" s="518">
        <f t="shared" si="133"/>
        <v>0.004037685061</v>
      </c>
      <c r="CM197" s="518">
        <f t="shared" si="133"/>
        <v>0.007122507123</v>
      </c>
      <c r="CN197" s="518">
        <f t="shared" si="133"/>
        <v>0.04608938547</v>
      </c>
      <c r="CO197" s="518">
        <f t="shared" si="133"/>
        <v>0.02521008403</v>
      </c>
      <c r="CP197" s="518">
        <f t="shared" si="133"/>
        <v>0.01400560224</v>
      </c>
      <c r="CQ197" s="518">
        <f t="shared" si="133"/>
        <v>0.004184100418</v>
      </c>
      <c r="CR197" s="518">
        <f t="shared" si="133"/>
        <v>0.05594405594</v>
      </c>
      <c r="CS197" s="518">
        <f t="shared" si="133"/>
        <v>0.01949860724</v>
      </c>
      <c r="CT197" s="518">
        <f t="shared" si="133"/>
        <v>0.01846590909</v>
      </c>
      <c r="CU197" s="518">
        <f t="shared" si="133"/>
        <v>0.02064896755</v>
      </c>
      <c r="CV197" s="518">
        <f t="shared" si="133"/>
        <v>0.009090909091</v>
      </c>
      <c r="CW197" s="518">
        <f t="shared" si="133"/>
        <v>0.04054054054</v>
      </c>
      <c r="CX197" s="518">
        <f t="shared" si="133"/>
        <v>0.01869158879</v>
      </c>
      <c r="CY197" s="518">
        <f t="shared" si="133"/>
        <v>0.03697996918</v>
      </c>
      <c r="CZ197" s="518">
        <f t="shared" si="133"/>
        <v>0.02147239264</v>
      </c>
      <c r="DA197" s="518">
        <f t="shared" si="133"/>
        <v>0.02541106129</v>
      </c>
      <c r="DB197" s="518">
        <f t="shared" si="133"/>
        <v>0.01226993865</v>
      </c>
      <c r="DC197" s="518">
        <f t="shared" si="133"/>
        <v>0.01848998459</v>
      </c>
      <c r="DD197" s="518">
        <f t="shared" si="133"/>
        <v>0.0147299509</v>
      </c>
      <c r="DE197" s="518">
        <f t="shared" si="133"/>
        <v>0.01873935264</v>
      </c>
      <c r="DF197" s="518">
        <f t="shared" si="133"/>
        <v>0.01349072513</v>
      </c>
      <c r="DG197" s="518">
        <f t="shared" si="133"/>
        <v>0.01270417423</v>
      </c>
      <c r="DH197" s="518">
        <f t="shared" si="133"/>
        <v>0.03696498054</v>
      </c>
      <c r="DI197" s="518">
        <f t="shared" si="133"/>
        <v>0.05869565217</v>
      </c>
      <c r="DJ197" s="518">
        <f t="shared" si="133"/>
        <v>0.03655913978</v>
      </c>
      <c r="DK197" s="518">
        <f t="shared" si="133"/>
        <v>0.01902748414</v>
      </c>
      <c r="DL197" s="518">
        <f t="shared" si="133"/>
        <v>0.07743362832</v>
      </c>
      <c r="DM197" s="518">
        <f t="shared" si="133"/>
        <v>0.09638554217</v>
      </c>
      <c r="DN197" s="518">
        <f t="shared" si="133"/>
        <v>0.004175365344</v>
      </c>
      <c r="DO197" s="518">
        <f t="shared" si="133"/>
        <v>0.0625</v>
      </c>
      <c r="DP197" s="518">
        <f t="shared" si="133"/>
        <v>0.05252525253</v>
      </c>
      <c r="DQ197" s="518">
        <f t="shared" si="133"/>
        <v>0.1832191781</v>
      </c>
      <c r="DR197" s="518">
        <f t="shared" si="133"/>
        <v>0.04991087344</v>
      </c>
      <c r="DS197" s="518">
        <f t="shared" si="133"/>
        <v>0.07692307692</v>
      </c>
      <c r="DT197" s="518">
        <f t="shared" si="133"/>
        <v>0.08782742681</v>
      </c>
      <c r="DU197" s="518">
        <f t="shared" si="133"/>
        <v>0.05255255255</v>
      </c>
      <c r="DV197" s="518">
        <f t="shared" si="133"/>
        <v>0.01208459215</v>
      </c>
      <c r="DW197" s="518">
        <f t="shared" si="133"/>
        <v>0.1059322034</v>
      </c>
      <c r="DX197" s="518">
        <f t="shared" si="133"/>
        <v>0.03318903319</v>
      </c>
      <c r="DY197" s="518">
        <f t="shared" si="133"/>
        <v>0.04093567251</v>
      </c>
      <c r="DZ197" s="518">
        <f t="shared" si="133"/>
        <v>0.02492668622</v>
      </c>
      <c r="EA197" s="518">
        <f t="shared" si="133"/>
        <v>0.06073446328</v>
      </c>
      <c r="EB197" s="518">
        <f t="shared" si="133"/>
        <v>0.1200510856</v>
      </c>
      <c r="EC197" s="518">
        <f t="shared" si="133"/>
        <v>0.02512562814</v>
      </c>
      <c r="ED197" s="518">
        <f t="shared" si="133"/>
        <v>0.06388206388</v>
      </c>
      <c r="EE197" s="518">
        <f t="shared" si="133"/>
        <v>0.02444987775</v>
      </c>
      <c r="EF197" s="518">
        <f t="shared" si="133"/>
        <v>0.02406738869</v>
      </c>
      <c r="EG197" s="518">
        <f t="shared" si="133"/>
        <v>0.05361305361</v>
      </c>
      <c r="EH197" s="518">
        <f t="shared" si="133"/>
        <v>0.01157407407</v>
      </c>
      <c r="EI197" s="518">
        <f t="shared" si="133"/>
        <v>0.02408256881</v>
      </c>
      <c r="EJ197" s="518">
        <f t="shared" si="133"/>
        <v>0.03807390817</v>
      </c>
      <c r="EK197" s="518">
        <f t="shared" si="133"/>
        <v>0.02547065338</v>
      </c>
      <c r="EL197" s="518">
        <f t="shared" si="133"/>
        <v>0.02425578831</v>
      </c>
      <c r="EM197" s="518">
        <f t="shared" si="133"/>
        <v>0.01712328767</v>
      </c>
      <c r="EN197" s="518">
        <f t="shared" si="133"/>
        <v>0.01477272727</v>
      </c>
      <c r="EO197" s="518">
        <f t="shared" si="133"/>
        <v>0.03872437358</v>
      </c>
      <c r="EP197" s="518">
        <f t="shared" si="133"/>
        <v>0.02705749718</v>
      </c>
      <c r="EQ197" s="518">
        <f t="shared" si="133"/>
        <v>0.01372997712</v>
      </c>
      <c r="ER197" s="518">
        <f t="shared" si="133"/>
        <v>0.05027932961</v>
      </c>
      <c r="ES197" s="518">
        <f t="shared" si="133"/>
        <v>0.015625</v>
      </c>
      <c r="ET197" s="518">
        <f t="shared" si="133"/>
        <v>0.03016759777</v>
      </c>
      <c r="EU197" s="518">
        <f t="shared" si="133"/>
        <v>0.06427015251</v>
      </c>
      <c r="EV197" s="518">
        <f t="shared" si="133"/>
        <v>0.04184549356</v>
      </c>
      <c r="EW197" s="518">
        <f t="shared" si="133"/>
        <v>0.07675906183</v>
      </c>
      <c r="EX197" s="518">
        <f t="shared" si="133"/>
        <v>0.0955165692</v>
      </c>
      <c r="EY197" s="518">
        <f t="shared" si="133"/>
        <v>0.08727948004</v>
      </c>
      <c r="EZ197" s="518">
        <f t="shared" si="133"/>
        <v>0.08405545927</v>
      </c>
      <c r="FA197" s="518">
        <f t="shared" si="133"/>
        <v>0.07265306122</v>
      </c>
      <c r="FB197" s="518">
        <f t="shared" si="133"/>
        <v>0.03703703704</v>
      </c>
      <c r="FC197" s="518">
        <f t="shared" si="133"/>
        <v>0.04272151899</v>
      </c>
      <c r="FD197" s="518">
        <f t="shared" si="133"/>
        <v>0.04751131222</v>
      </c>
      <c r="FE197" s="518">
        <f t="shared" si="133"/>
        <v>0.04826546003</v>
      </c>
      <c r="FF197" s="518">
        <f t="shared" si="133"/>
        <v>0.02923076923</v>
      </c>
      <c r="FG197" s="518">
        <f t="shared" si="133"/>
        <v>0.02979373568</v>
      </c>
      <c r="FH197" s="518">
        <f t="shared" si="133"/>
        <v>0.04038893044</v>
      </c>
      <c r="FI197" s="518">
        <f t="shared" si="133"/>
        <v>0.03134110787</v>
      </c>
      <c r="FJ197" s="518">
        <f t="shared" si="133"/>
        <v>0.04415954416</v>
      </c>
      <c r="FK197" s="518">
        <f t="shared" si="133"/>
        <v>0.03494060098</v>
      </c>
      <c r="FL197" s="518">
        <f t="shared" si="133"/>
        <v>0.02127659574</v>
      </c>
      <c r="FM197" s="518">
        <f t="shared" si="133"/>
        <v>0.03058994902</v>
      </c>
      <c r="FN197" s="518">
        <f t="shared" si="133"/>
        <v>0.03084648494</v>
      </c>
      <c r="FO197" s="518">
        <f t="shared" si="133"/>
        <v>0.05505849966</v>
      </c>
      <c r="FP197" s="518">
        <f t="shared" si="133"/>
        <v>0.05310344828</v>
      </c>
      <c r="FQ197" s="518">
        <f t="shared" si="133"/>
        <v>0.052906597</v>
      </c>
      <c r="FR197" s="518">
        <f t="shared" si="133"/>
        <v>0.02963917526</v>
      </c>
      <c r="FS197" s="518">
        <f t="shared" si="133"/>
        <v>0.03421562298</v>
      </c>
      <c r="FT197" s="518">
        <f t="shared" si="133"/>
        <v>0.02069857697</v>
      </c>
      <c r="FU197" s="518">
        <f t="shared" si="133"/>
        <v>0.06099935107</v>
      </c>
      <c r="FV197" s="518">
        <f t="shared" si="133"/>
        <v>0.05771643664</v>
      </c>
      <c r="FW197" s="518">
        <f t="shared" si="133"/>
        <v>0.05609756098</v>
      </c>
      <c r="FX197" s="518">
        <f t="shared" si="133"/>
        <v>0.05542725173</v>
      </c>
      <c r="FY197" s="518">
        <f t="shared" si="133"/>
        <v>0.03828828829</v>
      </c>
      <c r="FZ197" s="518">
        <f t="shared" si="133"/>
        <v>0.01690140845</v>
      </c>
      <c r="GA197" s="518">
        <f t="shared" si="133"/>
        <v>0.01687289089</v>
      </c>
      <c r="GB197" s="518">
        <f t="shared" si="133"/>
        <v>0.02982554868</v>
      </c>
      <c r="GC197" s="518">
        <f t="shared" si="133"/>
        <v>0.02721088435</v>
      </c>
      <c r="GD197" s="518">
        <f t="shared" si="133"/>
        <v>0.05612552806</v>
      </c>
      <c r="GE197" s="518">
        <f t="shared" si="133"/>
        <v>0.04409566517</v>
      </c>
      <c r="GF197" s="518">
        <f t="shared" si="133"/>
        <v>0.02562225476</v>
      </c>
      <c r="GG197" s="518">
        <f t="shared" si="133"/>
        <v>0.01632970451</v>
      </c>
      <c r="GH197" s="518">
        <f t="shared" si="133"/>
        <v>0.02702702703</v>
      </c>
      <c r="GI197" s="518">
        <f t="shared" si="133"/>
        <v>0.02726387537</v>
      </c>
      <c r="GJ197" s="518">
        <f t="shared" si="133"/>
        <v>0.07645875252</v>
      </c>
      <c r="GK197" s="518">
        <f t="shared" si="133"/>
        <v>0.05775075988</v>
      </c>
      <c r="GL197" s="518">
        <f t="shared" si="133"/>
        <v>0.0542888165</v>
      </c>
      <c r="GM197" s="518">
        <f t="shared" si="133"/>
        <v>0.08508158508</v>
      </c>
      <c r="GN197" s="518">
        <f t="shared" si="133"/>
        <v>0.02696365768</v>
      </c>
      <c r="GO197" s="518">
        <f t="shared" si="133"/>
        <v>0.03361344538</v>
      </c>
      <c r="GP197" s="518">
        <f t="shared" si="133"/>
        <v>0.02551020408</v>
      </c>
      <c r="GQ197" s="518">
        <f t="shared" si="133"/>
        <v>0.09238451935</v>
      </c>
      <c r="GR197" s="518">
        <f t="shared" si="133"/>
        <v>0.08865248227</v>
      </c>
      <c r="GS197" s="518">
        <f t="shared" si="133"/>
        <v>0.1068181818</v>
      </c>
      <c r="GT197" s="518">
        <f t="shared" si="133"/>
        <v>0.1255102041</v>
      </c>
      <c r="GU197" s="518">
        <f t="shared" si="133"/>
        <v>0.05148514851</v>
      </c>
      <c r="GV197" s="518">
        <f t="shared" si="133"/>
        <v>0.03662258393</v>
      </c>
      <c r="GW197" s="518">
        <f t="shared" si="133"/>
        <v>0.07465618861</v>
      </c>
      <c r="GX197" s="518">
        <f t="shared" si="133"/>
        <v>0.08045977011</v>
      </c>
      <c r="GY197" s="518">
        <f t="shared" si="133"/>
        <v>0.07479964381</v>
      </c>
      <c r="GZ197" s="518">
        <f t="shared" si="133"/>
        <v>0.1346774194</v>
      </c>
      <c r="HA197" s="518">
        <f t="shared" si="133"/>
        <v>0.07786259542</v>
      </c>
      <c r="HB197" s="518">
        <f t="shared" si="133"/>
        <v>0.1357773252</v>
      </c>
      <c r="HC197" s="518">
        <f t="shared" si="133"/>
        <v>0.05443548387</v>
      </c>
      <c r="HD197" s="518">
        <f t="shared" si="133"/>
        <v>0.09408602151</v>
      </c>
      <c r="HE197" s="518">
        <f t="shared" si="133"/>
        <v>0.1073867163</v>
      </c>
      <c r="HF197" s="518">
        <f t="shared" si="133"/>
        <v>0.1122565865</v>
      </c>
      <c r="HG197" s="518">
        <f t="shared" si="133"/>
        <v>0.1177088807</v>
      </c>
      <c r="HH197" s="518">
        <f t="shared" si="133"/>
        <v>0.08362369338</v>
      </c>
      <c r="HI197" s="518">
        <f t="shared" si="133"/>
        <v>0.08458646617</v>
      </c>
      <c r="HJ197" s="518">
        <f t="shared" si="133"/>
        <v>0.04909680408</v>
      </c>
      <c r="HK197" s="518">
        <f t="shared" si="133"/>
        <v>0.1039965621</v>
      </c>
      <c r="HL197" s="518">
        <f t="shared" si="133"/>
        <v>0.1825741142</v>
      </c>
      <c r="HM197" s="518">
        <f t="shared" si="133"/>
        <v>0.1380620646</v>
      </c>
      <c r="HN197" s="518">
        <f t="shared" si="133"/>
        <v>0.1043478261</v>
      </c>
      <c r="HO197" s="518">
        <f t="shared" si="133"/>
        <v>0.100983258</v>
      </c>
      <c r="HP197" s="518">
        <f t="shared" si="133"/>
        <v>0.126340882</v>
      </c>
      <c r="HQ197" s="518">
        <f t="shared" si="133"/>
        <v>0.0751237067</v>
      </c>
      <c r="HR197" s="518">
        <f t="shared" si="133"/>
        <v>0.1028131957</v>
      </c>
      <c r="HS197" s="412"/>
      <c r="HT197" s="412"/>
      <c r="HU197" s="412"/>
      <c r="HV197" s="412"/>
      <c r="HW197" s="412"/>
      <c r="HX197" s="412"/>
      <c r="HY197" s="412"/>
      <c r="HZ197" s="412"/>
      <c r="IA197" s="412"/>
      <c r="IB197" s="412"/>
      <c r="IC197" s="412"/>
    </row>
    <row r="198">
      <c r="A198" s="513" t="s">
        <v>85</v>
      </c>
      <c r="B198" s="515">
        <v>0.0</v>
      </c>
      <c r="C198" s="515">
        <v>0.0</v>
      </c>
      <c r="D198" s="515">
        <v>0.0</v>
      </c>
      <c r="E198" s="515">
        <v>0.0</v>
      </c>
      <c r="F198" s="515">
        <v>0.0</v>
      </c>
      <c r="G198" s="515">
        <v>0.0</v>
      </c>
      <c r="H198" s="524">
        <v>0.0</v>
      </c>
      <c r="I198" s="518">
        <f t="shared" ref="I198:HR198" si="134">I13/I136</f>
        <v>1</v>
      </c>
      <c r="J198" s="518">
        <f t="shared" si="134"/>
        <v>0.5</v>
      </c>
      <c r="K198" s="518">
        <f t="shared" si="134"/>
        <v>0.6</v>
      </c>
      <c r="L198" s="518">
        <f t="shared" si="134"/>
        <v>0.6666666667</v>
      </c>
      <c r="M198" s="518">
        <f t="shared" si="134"/>
        <v>0.2105263158</v>
      </c>
      <c r="N198" s="518">
        <f t="shared" si="134"/>
        <v>0.3870967742</v>
      </c>
      <c r="O198" s="518">
        <f t="shared" si="134"/>
        <v>0.2619047619</v>
      </c>
      <c r="P198" s="518">
        <f t="shared" si="134"/>
        <v>0</v>
      </c>
      <c r="Q198" s="518">
        <f t="shared" si="134"/>
        <v>0.125</v>
      </c>
      <c r="R198" s="518">
        <f t="shared" si="134"/>
        <v>0.1578947368</v>
      </c>
      <c r="S198" s="518">
        <f t="shared" si="134"/>
        <v>0.3736263736</v>
      </c>
      <c r="T198" s="518">
        <f t="shared" si="134"/>
        <v>0.141509434</v>
      </c>
      <c r="U198" s="518">
        <f t="shared" si="134"/>
        <v>0.04504504505</v>
      </c>
      <c r="V198" s="518">
        <f t="shared" si="134"/>
        <v>0.1395348837</v>
      </c>
      <c r="W198" s="518">
        <f t="shared" si="134"/>
        <v>0.1041666667</v>
      </c>
      <c r="X198" s="518">
        <f t="shared" si="134"/>
        <v>0.08860759494</v>
      </c>
      <c r="Y198" s="518">
        <f t="shared" si="134"/>
        <v>0.05952380952</v>
      </c>
      <c r="Z198" s="518">
        <f t="shared" si="134"/>
        <v>0.08187134503</v>
      </c>
      <c r="AA198" s="518">
        <f t="shared" si="134"/>
        <v>0.04469273743</v>
      </c>
      <c r="AB198" s="518">
        <f t="shared" si="134"/>
        <v>0.06282722513</v>
      </c>
      <c r="AC198" s="518">
        <f t="shared" si="134"/>
        <v>0.03092783505</v>
      </c>
      <c r="AD198" s="518">
        <f t="shared" si="134"/>
        <v>0.06403940887</v>
      </c>
      <c r="AE198" s="518">
        <f t="shared" si="134"/>
        <v>0.06880733945</v>
      </c>
      <c r="AF198" s="518">
        <f t="shared" si="134"/>
        <v>0.05263157895</v>
      </c>
      <c r="AG198" s="518">
        <f t="shared" si="134"/>
        <v>0.0502283105</v>
      </c>
      <c r="AH198" s="518">
        <f t="shared" si="134"/>
        <v>0.2350877193</v>
      </c>
      <c r="AI198" s="518">
        <f t="shared" si="134"/>
        <v>0.04682274247</v>
      </c>
      <c r="AJ198" s="518">
        <f t="shared" si="134"/>
        <v>0.06</v>
      </c>
      <c r="AK198" s="518">
        <f t="shared" si="134"/>
        <v>0.1350482315</v>
      </c>
      <c r="AL198" s="518">
        <f t="shared" si="134"/>
        <v>0.09696969697</v>
      </c>
      <c r="AM198" s="518">
        <f t="shared" si="134"/>
        <v>0.08683473389</v>
      </c>
      <c r="AN198" s="518">
        <f t="shared" si="134"/>
        <v>0.07631578947</v>
      </c>
      <c r="AO198" s="518">
        <f t="shared" si="134"/>
        <v>0.09226932668</v>
      </c>
      <c r="AP198" s="518">
        <f t="shared" si="134"/>
        <v>0.05263157895</v>
      </c>
      <c r="AQ198" s="518">
        <f t="shared" si="134"/>
        <v>0.037470726</v>
      </c>
      <c r="AR198" s="518">
        <f t="shared" si="134"/>
        <v>0.01179245283</v>
      </c>
      <c r="AS198" s="518">
        <f t="shared" si="134"/>
        <v>0.0410022779</v>
      </c>
      <c r="AT198" s="518">
        <f t="shared" si="134"/>
        <v>0.03794642857</v>
      </c>
      <c r="AU198" s="518">
        <f t="shared" si="134"/>
        <v>0.07051282051</v>
      </c>
      <c r="AV198" s="518">
        <f t="shared" si="134"/>
        <v>0.04282655246</v>
      </c>
      <c r="AW198" s="518">
        <f t="shared" si="134"/>
        <v>0.04612159329</v>
      </c>
      <c r="AX198" s="518">
        <f t="shared" si="134"/>
        <v>0.02697095436</v>
      </c>
      <c r="AY198" s="518">
        <f t="shared" si="134"/>
        <v>0.1293900185</v>
      </c>
      <c r="AZ198" s="518">
        <f t="shared" si="134"/>
        <v>0.02996254682</v>
      </c>
      <c r="BA198" s="518">
        <f t="shared" si="134"/>
        <v>0.05914972274</v>
      </c>
      <c r="BB198" s="518">
        <f t="shared" si="134"/>
        <v>0.04259259259</v>
      </c>
      <c r="BC198" s="518">
        <f t="shared" si="134"/>
        <v>0.03454545455</v>
      </c>
      <c r="BD198" s="518">
        <f t="shared" si="134"/>
        <v>0.06024096386</v>
      </c>
      <c r="BE198" s="518">
        <f t="shared" si="134"/>
        <v>0.02491103203</v>
      </c>
      <c r="BF198" s="518">
        <f t="shared" si="134"/>
        <v>0.05693950178</v>
      </c>
      <c r="BG198" s="518">
        <f t="shared" si="134"/>
        <v>0.03214285714</v>
      </c>
      <c r="BH198" s="518">
        <f t="shared" si="134"/>
        <v>0.03249097473</v>
      </c>
      <c r="BI198" s="518">
        <f t="shared" si="134"/>
        <v>0.05831903945</v>
      </c>
      <c r="BJ198" s="518">
        <f t="shared" si="134"/>
        <v>0.07026143791</v>
      </c>
      <c r="BK198" s="518">
        <f t="shared" si="134"/>
        <v>0.0304</v>
      </c>
      <c r="BL198" s="518">
        <f t="shared" si="134"/>
        <v>0.00487012987</v>
      </c>
      <c r="BM198" s="518">
        <f t="shared" si="134"/>
        <v>0.04225352113</v>
      </c>
      <c r="BN198" s="518">
        <f t="shared" si="134"/>
        <v>0.05705705706</v>
      </c>
      <c r="BO198" s="518">
        <f t="shared" si="134"/>
        <v>0.01656626506</v>
      </c>
      <c r="BP198" s="518">
        <f t="shared" si="134"/>
        <v>0.02366863905</v>
      </c>
      <c r="BQ198" s="518">
        <f t="shared" si="134"/>
        <v>0.01764705882</v>
      </c>
      <c r="BR198" s="518">
        <f t="shared" si="134"/>
        <v>0.0145137881</v>
      </c>
      <c r="BS198" s="518">
        <f t="shared" si="134"/>
        <v>0.01931649331</v>
      </c>
      <c r="BT198" s="518">
        <f t="shared" si="134"/>
        <v>0.01687116564</v>
      </c>
      <c r="BU198" s="518">
        <f t="shared" si="134"/>
        <v>0.01123595506</v>
      </c>
      <c r="BV198" s="518">
        <f t="shared" si="134"/>
        <v>0.01302931596</v>
      </c>
      <c r="BW198" s="518">
        <f t="shared" si="134"/>
        <v>0.01221640489</v>
      </c>
      <c r="BX198" s="518">
        <f t="shared" si="134"/>
        <v>0.01207243461</v>
      </c>
      <c r="BY198" s="518">
        <f t="shared" si="134"/>
        <v>0.02471910112</v>
      </c>
      <c r="BZ198" s="518">
        <f t="shared" si="134"/>
        <v>0.01363636364</v>
      </c>
      <c r="CA198" s="518">
        <f t="shared" si="134"/>
        <v>0.03644646925</v>
      </c>
      <c r="CB198" s="518">
        <f t="shared" si="134"/>
        <v>0.01401869159</v>
      </c>
      <c r="CC198" s="518">
        <f t="shared" si="134"/>
        <v>0.08571428571</v>
      </c>
      <c r="CD198" s="518">
        <f t="shared" si="134"/>
        <v>0.03498542274</v>
      </c>
      <c r="CE198" s="518">
        <f t="shared" si="134"/>
        <v>0.06460674157</v>
      </c>
      <c r="CF198" s="518">
        <f t="shared" si="134"/>
        <v>0.04076086957</v>
      </c>
      <c r="CG198" s="518">
        <f t="shared" si="134"/>
        <v>0.05945945946</v>
      </c>
      <c r="CH198" s="518">
        <f t="shared" si="134"/>
        <v>0.07466666667</v>
      </c>
      <c r="CI198" s="518">
        <f t="shared" si="134"/>
        <v>0.1170483461</v>
      </c>
      <c r="CJ198" s="518">
        <f t="shared" si="134"/>
        <v>0.07556675063</v>
      </c>
      <c r="CK198" s="518">
        <f t="shared" si="134"/>
        <v>0.08495145631</v>
      </c>
      <c r="CL198" s="518">
        <f t="shared" si="134"/>
        <v>0.07009345794</v>
      </c>
      <c r="CM198" s="518">
        <f t="shared" si="134"/>
        <v>0.1101694915</v>
      </c>
      <c r="CN198" s="518">
        <f t="shared" si="134"/>
        <v>0.0170575693</v>
      </c>
      <c r="CO198" s="518">
        <f t="shared" si="134"/>
        <v>0.1046511628</v>
      </c>
      <c r="CP198" s="518">
        <f t="shared" si="134"/>
        <v>0.1800643087</v>
      </c>
      <c r="CQ198" s="518">
        <f t="shared" si="134"/>
        <v>0.07099697885</v>
      </c>
      <c r="CR198" s="518">
        <f t="shared" si="134"/>
        <v>0.08659217877</v>
      </c>
      <c r="CS198" s="518">
        <f t="shared" si="134"/>
        <v>0.1432009627</v>
      </c>
      <c r="CT198" s="518">
        <f t="shared" si="134"/>
        <v>0.08555555556</v>
      </c>
      <c r="CU198" s="518">
        <f t="shared" si="134"/>
        <v>0.04807692308</v>
      </c>
      <c r="CV198" s="518">
        <f t="shared" si="134"/>
        <v>0.0395421436</v>
      </c>
      <c r="CW198" s="518">
        <f t="shared" si="134"/>
        <v>0.0712890625</v>
      </c>
      <c r="CX198" s="518">
        <f t="shared" si="134"/>
        <v>0.08115419297</v>
      </c>
      <c r="CY198" s="518">
        <f t="shared" si="134"/>
        <v>0.03288888889</v>
      </c>
      <c r="CZ198" s="518">
        <f t="shared" si="134"/>
        <v>0.03353396389</v>
      </c>
      <c r="DA198" s="518">
        <f t="shared" si="134"/>
        <v>0.05925324675</v>
      </c>
      <c r="DB198" s="518">
        <f t="shared" si="134"/>
        <v>0.04858934169</v>
      </c>
      <c r="DC198" s="518">
        <f t="shared" si="134"/>
        <v>0.04852160728</v>
      </c>
      <c r="DD198" s="518">
        <f t="shared" si="134"/>
        <v>0.05462490896</v>
      </c>
      <c r="DE198" s="518">
        <f t="shared" si="134"/>
        <v>0.04424157303</v>
      </c>
      <c r="DF198" s="518">
        <f t="shared" si="134"/>
        <v>0.03007518797</v>
      </c>
      <c r="DG198" s="518">
        <f t="shared" si="134"/>
        <v>0.02876254181</v>
      </c>
      <c r="DH198" s="518">
        <f t="shared" si="134"/>
        <v>0.03110823072</v>
      </c>
      <c r="DI198" s="518">
        <f t="shared" si="134"/>
        <v>0.02565747274</v>
      </c>
      <c r="DJ198" s="518">
        <f t="shared" si="134"/>
        <v>0.02462121212</v>
      </c>
      <c r="DK198" s="518">
        <f t="shared" si="134"/>
        <v>0.02157360406</v>
      </c>
      <c r="DL198" s="518">
        <f t="shared" si="134"/>
        <v>0.01281229981</v>
      </c>
      <c r="DM198" s="518">
        <f t="shared" si="134"/>
        <v>0.03103229892</v>
      </c>
      <c r="DN198" s="518">
        <f t="shared" si="134"/>
        <v>0.01659221442</v>
      </c>
      <c r="DO198" s="518">
        <f t="shared" si="134"/>
        <v>0.01331642359</v>
      </c>
      <c r="DP198" s="518">
        <f t="shared" si="134"/>
        <v>0.01080050826</v>
      </c>
      <c r="DQ198" s="518">
        <f t="shared" si="134"/>
        <v>0.006684491979</v>
      </c>
      <c r="DR198" s="518">
        <f t="shared" si="134"/>
        <v>0.03480589023</v>
      </c>
      <c r="DS198" s="518">
        <f t="shared" si="134"/>
        <v>0.01679496151</v>
      </c>
      <c r="DT198" s="518">
        <f t="shared" si="134"/>
        <v>0.01609195402</v>
      </c>
      <c r="DU198" s="518">
        <f t="shared" si="134"/>
        <v>0.0122324159</v>
      </c>
      <c r="DV198" s="518">
        <f t="shared" si="134"/>
        <v>0.02332580888</v>
      </c>
      <c r="DW198" s="518">
        <f t="shared" si="134"/>
        <v>0.0072</v>
      </c>
      <c r="DX198" s="518">
        <f t="shared" si="134"/>
        <v>0.0272572402</v>
      </c>
      <c r="DY198" s="518">
        <f t="shared" si="134"/>
        <v>0.02010968921</v>
      </c>
      <c r="DZ198" s="518">
        <f t="shared" si="134"/>
        <v>0.01622718053</v>
      </c>
      <c r="EA198" s="518">
        <f t="shared" si="134"/>
        <v>0.03469387755</v>
      </c>
      <c r="EB198" s="518">
        <f t="shared" si="134"/>
        <v>0.03159041394</v>
      </c>
      <c r="EC198" s="518">
        <f t="shared" si="134"/>
        <v>0.01948051948</v>
      </c>
      <c r="ED198" s="518">
        <f t="shared" si="134"/>
        <v>0.02171428571</v>
      </c>
      <c r="EE198" s="518">
        <f t="shared" si="134"/>
        <v>0.03939008895</v>
      </c>
      <c r="EF198" s="518">
        <f t="shared" si="134"/>
        <v>0.05329593268</v>
      </c>
      <c r="EG198" s="518">
        <f t="shared" si="134"/>
        <v>0.04524886878</v>
      </c>
      <c r="EH198" s="518">
        <f t="shared" si="134"/>
        <v>0.03278688525</v>
      </c>
      <c r="EI198" s="518">
        <f t="shared" si="134"/>
        <v>0.05135520685</v>
      </c>
      <c r="EJ198" s="518">
        <f t="shared" si="134"/>
        <v>0.02359882006</v>
      </c>
      <c r="EK198" s="518">
        <f t="shared" si="134"/>
        <v>0.03976435935</v>
      </c>
      <c r="EL198" s="518">
        <f t="shared" si="134"/>
        <v>0.0498489426</v>
      </c>
      <c r="EM198" s="518">
        <f t="shared" si="134"/>
        <v>0.05205047319</v>
      </c>
      <c r="EN198" s="518">
        <f t="shared" si="134"/>
        <v>0.0464</v>
      </c>
      <c r="EO198" s="518">
        <f t="shared" si="134"/>
        <v>0.0522875817</v>
      </c>
      <c r="EP198" s="518">
        <f t="shared" si="134"/>
        <v>0.03618421053</v>
      </c>
      <c r="EQ198" s="518">
        <f t="shared" si="134"/>
        <v>0.03035413153</v>
      </c>
      <c r="ER198" s="518">
        <f t="shared" si="134"/>
        <v>0.04817275748</v>
      </c>
      <c r="ES198" s="518">
        <f t="shared" si="134"/>
        <v>0.05093378608</v>
      </c>
      <c r="ET198" s="518">
        <f t="shared" si="134"/>
        <v>0.1060126582</v>
      </c>
      <c r="EU198" s="518">
        <f t="shared" si="134"/>
        <v>0.04746835443</v>
      </c>
      <c r="EV198" s="518">
        <f t="shared" si="134"/>
        <v>0.06461538462</v>
      </c>
      <c r="EW198" s="518">
        <f t="shared" si="134"/>
        <v>0.02070063694</v>
      </c>
      <c r="EX198" s="518">
        <f t="shared" si="134"/>
        <v>0.03174603175</v>
      </c>
      <c r="EY198" s="518">
        <f t="shared" si="134"/>
        <v>0.06200317965</v>
      </c>
      <c r="EZ198" s="518">
        <f t="shared" si="134"/>
        <v>0.05891719745</v>
      </c>
      <c r="FA198" s="518">
        <f t="shared" si="134"/>
        <v>0.06393442623</v>
      </c>
      <c r="FB198" s="518">
        <f t="shared" si="134"/>
        <v>0.07278481013</v>
      </c>
      <c r="FC198" s="518">
        <f t="shared" si="134"/>
        <v>0.04881889764</v>
      </c>
      <c r="FD198" s="518">
        <f t="shared" si="134"/>
        <v>0.03395061728</v>
      </c>
      <c r="FE198" s="518">
        <f t="shared" si="134"/>
        <v>0.04619970194</v>
      </c>
      <c r="FF198" s="518">
        <f t="shared" si="134"/>
        <v>0.0787037037</v>
      </c>
      <c r="FG198" s="518">
        <f t="shared" si="134"/>
        <v>0.06342182891</v>
      </c>
      <c r="FH198" s="518">
        <f t="shared" si="134"/>
        <v>0.05936073059</v>
      </c>
      <c r="FI198" s="518">
        <f t="shared" si="134"/>
        <v>0.08095952024</v>
      </c>
      <c r="FJ198" s="518">
        <f t="shared" si="134"/>
        <v>0.06</v>
      </c>
      <c r="FK198" s="518">
        <f t="shared" si="134"/>
        <v>0.09421265141</v>
      </c>
      <c r="FL198" s="518">
        <f t="shared" si="134"/>
        <v>0.05721716515</v>
      </c>
      <c r="FM198" s="518">
        <f t="shared" si="134"/>
        <v>0.06015037594</v>
      </c>
      <c r="FN198" s="518">
        <f t="shared" si="134"/>
        <v>0.03771289538</v>
      </c>
      <c r="FO198" s="518">
        <f t="shared" si="134"/>
        <v>0.05392156863</v>
      </c>
      <c r="FP198" s="518">
        <f t="shared" si="134"/>
        <v>0.05946601942</v>
      </c>
      <c r="FQ198" s="518">
        <f t="shared" si="134"/>
        <v>0.08528037383</v>
      </c>
      <c r="FR198" s="518">
        <f t="shared" si="134"/>
        <v>0.07403314917</v>
      </c>
      <c r="FS198" s="518">
        <f t="shared" si="134"/>
        <v>0.07319587629</v>
      </c>
      <c r="FT198" s="518">
        <f t="shared" si="134"/>
        <v>0.05175983437</v>
      </c>
      <c r="FU198" s="518">
        <f t="shared" si="134"/>
        <v>0.03578947368</v>
      </c>
      <c r="FV198" s="518">
        <f t="shared" si="134"/>
        <v>0.04855371901</v>
      </c>
      <c r="FW198" s="518">
        <f t="shared" si="134"/>
        <v>0.04285714286</v>
      </c>
      <c r="FX198" s="518">
        <f t="shared" si="134"/>
        <v>0.03926096998</v>
      </c>
      <c r="FY198" s="518">
        <f t="shared" si="134"/>
        <v>0.03810623557</v>
      </c>
      <c r="FZ198" s="518">
        <f t="shared" si="134"/>
        <v>0.03599550056</v>
      </c>
      <c r="GA198" s="518">
        <f t="shared" si="134"/>
        <v>0.03600464576</v>
      </c>
      <c r="GB198" s="518">
        <f t="shared" si="134"/>
        <v>0.03899082569</v>
      </c>
      <c r="GC198" s="518">
        <f t="shared" si="134"/>
        <v>0.05460750853</v>
      </c>
      <c r="GD198" s="518">
        <f t="shared" si="134"/>
        <v>0.04826038159</v>
      </c>
      <c r="GE198" s="518">
        <f t="shared" si="134"/>
        <v>0.03555045872</v>
      </c>
      <c r="GF198" s="518">
        <f t="shared" si="134"/>
        <v>0.02398081535</v>
      </c>
      <c r="GG198" s="518">
        <f t="shared" si="134"/>
        <v>0.009650180941</v>
      </c>
      <c r="GH198" s="518">
        <f t="shared" si="134"/>
        <v>0.01729106628</v>
      </c>
      <c r="GI198" s="518">
        <f t="shared" si="134"/>
        <v>0.0179910045</v>
      </c>
      <c r="GJ198" s="518">
        <f t="shared" si="134"/>
        <v>0.02093397746</v>
      </c>
      <c r="GK198" s="518">
        <f t="shared" si="134"/>
        <v>0.04666666667</v>
      </c>
      <c r="GL198" s="518">
        <f t="shared" si="134"/>
        <v>0.06115702479</v>
      </c>
      <c r="GM198" s="518">
        <f t="shared" si="134"/>
        <v>0.03185840708</v>
      </c>
      <c r="GN198" s="518">
        <f t="shared" si="134"/>
        <v>0.04743083004</v>
      </c>
      <c r="GO198" s="518">
        <f t="shared" si="134"/>
        <v>0.03526970954</v>
      </c>
      <c r="GP198" s="518">
        <f t="shared" si="134"/>
        <v>0.07142857143</v>
      </c>
      <c r="GQ198" s="518">
        <f t="shared" si="134"/>
        <v>0.09318181818</v>
      </c>
      <c r="GR198" s="518">
        <f t="shared" si="134"/>
        <v>0.1518737673</v>
      </c>
      <c r="GS198" s="518">
        <f t="shared" si="134"/>
        <v>0.110707804</v>
      </c>
      <c r="GT198" s="518">
        <f t="shared" si="134"/>
        <v>0.09030100334</v>
      </c>
      <c r="GU198" s="518">
        <f t="shared" si="134"/>
        <v>0.1345875543</v>
      </c>
      <c r="GV198" s="518">
        <f t="shared" si="134"/>
        <v>0.07024793388</v>
      </c>
      <c r="GW198" s="518">
        <f t="shared" si="134"/>
        <v>0.1153846154</v>
      </c>
      <c r="GX198" s="518">
        <f t="shared" si="134"/>
        <v>0.10592686</v>
      </c>
      <c r="GY198" s="518">
        <f t="shared" si="134"/>
        <v>0.09208972845</v>
      </c>
      <c r="GZ198" s="518">
        <f t="shared" si="134"/>
        <v>0.1130434783</v>
      </c>
      <c r="HA198" s="518">
        <f t="shared" si="134"/>
        <v>0.08617234469</v>
      </c>
      <c r="HB198" s="518">
        <f t="shared" si="134"/>
        <v>0.05433746425</v>
      </c>
      <c r="HC198" s="518">
        <f t="shared" si="134"/>
        <v>0.08463661454</v>
      </c>
      <c r="HD198" s="518">
        <f t="shared" si="134"/>
        <v>0.07532467532</v>
      </c>
      <c r="HE198" s="518">
        <f t="shared" si="134"/>
        <v>0.09466019417</v>
      </c>
      <c r="HF198" s="518">
        <f t="shared" si="134"/>
        <v>0.1063829787</v>
      </c>
      <c r="HG198" s="518">
        <f t="shared" si="134"/>
        <v>0.1052631579</v>
      </c>
      <c r="HH198" s="518">
        <f t="shared" si="134"/>
        <v>0.08209437621</v>
      </c>
      <c r="HI198" s="518">
        <f t="shared" si="134"/>
        <v>0.07567567568</v>
      </c>
      <c r="HJ198" s="518">
        <f t="shared" si="134"/>
        <v>0.08568269762</v>
      </c>
      <c r="HK198" s="518">
        <f t="shared" si="134"/>
        <v>0.1129685917</v>
      </c>
      <c r="HL198" s="518">
        <f t="shared" si="134"/>
        <v>0.1290471785</v>
      </c>
      <c r="HM198" s="518">
        <f t="shared" si="134"/>
        <v>0.1477411477</v>
      </c>
      <c r="HN198" s="518">
        <f t="shared" si="134"/>
        <v>0.1493459302</v>
      </c>
      <c r="HO198" s="518">
        <f t="shared" si="134"/>
        <v>0.1038016529</v>
      </c>
      <c r="HP198" s="518">
        <f t="shared" si="134"/>
        <v>0.1050702505</v>
      </c>
      <c r="HQ198" s="518">
        <f t="shared" si="134"/>
        <v>0.09743160246</v>
      </c>
      <c r="HR198" s="518">
        <f t="shared" si="134"/>
        <v>0.1017332329</v>
      </c>
      <c r="HS198" s="412"/>
      <c r="HT198" s="412"/>
      <c r="HU198" s="412"/>
      <c r="HV198" s="412"/>
      <c r="HW198" s="412"/>
      <c r="HX198" s="412"/>
      <c r="HY198" s="412"/>
      <c r="HZ198" s="412"/>
      <c r="IA198" s="412"/>
      <c r="IB198" s="412"/>
      <c r="IC198" s="412"/>
    </row>
    <row r="199">
      <c r="A199" s="513" t="s">
        <v>86</v>
      </c>
      <c r="B199" s="515">
        <v>0.0</v>
      </c>
      <c r="C199" s="515">
        <v>0.0</v>
      </c>
      <c r="D199" s="515">
        <v>0.0</v>
      </c>
      <c r="E199" s="515">
        <v>0.0</v>
      </c>
      <c r="F199" s="515">
        <v>0.0</v>
      </c>
      <c r="G199" s="515">
        <v>0.0</v>
      </c>
      <c r="H199" s="515">
        <v>0.0</v>
      </c>
      <c r="I199" s="515">
        <v>0.0</v>
      </c>
      <c r="J199" s="524">
        <v>0.0</v>
      </c>
      <c r="K199" s="518">
        <v>0.0</v>
      </c>
      <c r="L199" s="518">
        <f t="shared" ref="L199:HR199" si="135">L14/L137</f>
        <v>1</v>
      </c>
      <c r="M199" s="518">
        <f t="shared" si="135"/>
        <v>0</v>
      </c>
      <c r="N199" s="518">
        <f t="shared" si="135"/>
        <v>0</v>
      </c>
      <c r="O199" s="518">
        <f t="shared" si="135"/>
        <v>0.75</v>
      </c>
      <c r="P199" s="518">
        <f t="shared" si="135"/>
        <v>0.1111111111</v>
      </c>
      <c r="Q199" s="518">
        <f t="shared" si="135"/>
        <v>0</v>
      </c>
      <c r="R199" s="518">
        <f t="shared" si="135"/>
        <v>0.1</v>
      </c>
      <c r="S199" s="518">
        <f t="shared" si="135"/>
        <v>0.2857142857</v>
      </c>
      <c r="T199" s="518">
        <f t="shared" si="135"/>
        <v>0.1764705882</v>
      </c>
      <c r="U199" s="518">
        <f t="shared" si="135"/>
        <v>0.1904761905</v>
      </c>
      <c r="V199" s="518">
        <f t="shared" si="135"/>
        <v>0.04545454545</v>
      </c>
      <c r="W199" s="518">
        <f t="shared" si="135"/>
        <v>0</v>
      </c>
      <c r="X199" s="518">
        <f t="shared" si="135"/>
        <v>0.2142857143</v>
      </c>
      <c r="Y199" s="518">
        <f t="shared" si="135"/>
        <v>0.125</v>
      </c>
      <c r="Z199" s="518">
        <f t="shared" si="135"/>
        <v>0.1111111111</v>
      </c>
      <c r="AA199" s="518">
        <f t="shared" si="135"/>
        <v>0.2</v>
      </c>
      <c r="AB199" s="518">
        <f t="shared" si="135"/>
        <v>0.0625</v>
      </c>
      <c r="AC199" s="518">
        <f t="shared" si="135"/>
        <v>0.1111111111</v>
      </c>
      <c r="AD199" s="518">
        <f t="shared" si="135"/>
        <v>0.1</v>
      </c>
      <c r="AE199" s="518">
        <f t="shared" si="135"/>
        <v>0.1428571429</v>
      </c>
      <c r="AF199" s="518">
        <f t="shared" si="135"/>
        <v>0.1463414634</v>
      </c>
      <c r="AG199" s="518">
        <f t="shared" si="135"/>
        <v>0.2115384615</v>
      </c>
      <c r="AH199" s="518">
        <f t="shared" si="135"/>
        <v>0.1111111111</v>
      </c>
      <c r="AI199" s="518">
        <f t="shared" si="135"/>
        <v>0.06504065041</v>
      </c>
      <c r="AJ199" s="518">
        <f t="shared" si="135"/>
        <v>0.07633587786</v>
      </c>
      <c r="AK199" s="518">
        <f t="shared" si="135"/>
        <v>0.05839416058</v>
      </c>
      <c r="AL199" s="518">
        <f t="shared" si="135"/>
        <v>0.06802721088</v>
      </c>
      <c r="AM199" s="518">
        <f t="shared" si="135"/>
        <v>0.02702702703</v>
      </c>
      <c r="AN199" s="518">
        <f t="shared" si="135"/>
        <v>0.03921568627</v>
      </c>
      <c r="AO199" s="518">
        <f t="shared" si="135"/>
        <v>0.05031446541</v>
      </c>
      <c r="AP199" s="518">
        <f t="shared" si="135"/>
        <v>0.0248447205</v>
      </c>
      <c r="AQ199" s="518">
        <f t="shared" si="135"/>
        <v>0</v>
      </c>
      <c r="AR199" s="518">
        <f t="shared" si="135"/>
        <v>0.02547770701</v>
      </c>
      <c r="AS199" s="518">
        <f t="shared" si="135"/>
        <v>0.01298701299</v>
      </c>
      <c r="AT199" s="518">
        <f t="shared" si="135"/>
        <v>0.02580645161</v>
      </c>
      <c r="AU199" s="518">
        <f t="shared" si="135"/>
        <v>0.1271676301</v>
      </c>
      <c r="AV199" s="518">
        <f t="shared" si="135"/>
        <v>0.0119047619</v>
      </c>
      <c r="AW199" s="518">
        <f t="shared" si="135"/>
        <v>0.03614457831</v>
      </c>
      <c r="AX199" s="518">
        <f t="shared" si="135"/>
        <v>0.0253164557</v>
      </c>
      <c r="AY199" s="518">
        <f t="shared" si="135"/>
        <v>0.07228915663</v>
      </c>
      <c r="AZ199" s="518">
        <f t="shared" si="135"/>
        <v>0.07100591716</v>
      </c>
      <c r="BA199" s="518">
        <f t="shared" si="135"/>
        <v>0.08092485549</v>
      </c>
      <c r="BB199" s="518">
        <f t="shared" si="135"/>
        <v>0.1911764706</v>
      </c>
      <c r="BC199" s="518">
        <f t="shared" si="135"/>
        <v>0.1992031873</v>
      </c>
      <c r="BD199" s="518">
        <f t="shared" si="135"/>
        <v>0.04453441296</v>
      </c>
      <c r="BE199" s="518">
        <f t="shared" si="135"/>
        <v>0.1365313653</v>
      </c>
      <c r="BF199" s="518">
        <f t="shared" si="135"/>
        <v>0.102739726</v>
      </c>
      <c r="BG199" s="518">
        <f t="shared" si="135"/>
        <v>0.01360544218</v>
      </c>
      <c r="BH199" s="518">
        <f t="shared" si="135"/>
        <v>0.02006688963</v>
      </c>
      <c r="BI199" s="518">
        <f t="shared" si="135"/>
        <v>0.02076124567</v>
      </c>
      <c r="BJ199" s="518">
        <f t="shared" si="135"/>
        <v>0.01369863014</v>
      </c>
      <c r="BK199" s="518">
        <f t="shared" si="135"/>
        <v>0</v>
      </c>
      <c r="BL199" s="518">
        <f t="shared" si="135"/>
        <v>0.02447552448</v>
      </c>
      <c r="BM199" s="518">
        <f t="shared" si="135"/>
        <v>0.03071672355</v>
      </c>
      <c r="BN199" s="518">
        <f t="shared" si="135"/>
        <v>0.0275862069</v>
      </c>
      <c r="BO199" s="518">
        <f t="shared" si="135"/>
        <v>0.03071672355</v>
      </c>
      <c r="BP199" s="518">
        <f t="shared" si="135"/>
        <v>0.003676470588</v>
      </c>
      <c r="BQ199" s="518">
        <f t="shared" si="135"/>
        <v>0.01123595506</v>
      </c>
      <c r="BR199" s="518">
        <f t="shared" si="135"/>
        <v>0.015625</v>
      </c>
      <c r="BS199" s="518">
        <f t="shared" si="135"/>
        <v>0.01659751037</v>
      </c>
      <c r="BT199" s="518">
        <f t="shared" si="135"/>
        <v>0.008510638298</v>
      </c>
      <c r="BU199" s="518">
        <f t="shared" si="135"/>
        <v>0.004830917874</v>
      </c>
      <c r="BV199" s="518">
        <f t="shared" si="135"/>
        <v>0.005128205128</v>
      </c>
      <c r="BW199" s="518">
        <f t="shared" si="135"/>
        <v>0.03626943005</v>
      </c>
      <c r="BX199" s="518">
        <f t="shared" si="135"/>
        <v>0.01058201058</v>
      </c>
      <c r="BY199" s="518">
        <f t="shared" si="135"/>
        <v>0</v>
      </c>
      <c r="BZ199" s="518">
        <f t="shared" si="135"/>
        <v>0.006369426752</v>
      </c>
      <c r="CA199" s="518">
        <f t="shared" si="135"/>
        <v>0.03472222222</v>
      </c>
      <c r="CB199" s="518">
        <f t="shared" si="135"/>
        <v>0.03623188406</v>
      </c>
      <c r="CC199" s="518">
        <f t="shared" si="135"/>
        <v>0.02941176471</v>
      </c>
      <c r="CD199" s="518">
        <f t="shared" si="135"/>
        <v>0.07142857143</v>
      </c>
      <c r="CE199" s="518">
        <f t="shared" si="135"/>
        <v>0.04225352113</v>
      </c>
      <c r="CF199" s="518">
        <f t="shared" si="135"/>
        <v>0.04929577465</v>
      </c>
      <c r="CG199" s="518">
        <f t="shared" si="135"/>
        <v>0.01481481481</v>
      </c>
      <c r="CH199" s="518">
        <f t="shared" si="135"/>
        <v>0.0303030303</v>
      </c>
      <c r="CI199" s="518">
        <f t="shared" si="135"/>
        <v>0.016</v>
      </c>
      <c r="CJ199" s="518">
        <f t="shared" si="135"/>
        <v>0.03174603175</v>
      </c>
      <c r="CK199" s="518">
        <f t="shared" si="135"/>
        <v>0</v>
      </c>
      <c r="CL199" s="518">
        <f t="shared" si="135"/>
        <v>0.008771929825</v>
      </c>
      <c r="CM199" s="518">
        <f t="shared" si="135"/>
        <v>0.04310344828</v>
      </c>
      <c r="CN199" s="518">
        <f t="shared" si="135"/>
        <v>0.009090909091</v>
      </c>
      <c r="CO199" s="518">
        <f t="shared" si="135"/>
        <v>0</v>
      </c>
      <c r="CP199" s="518">
        <f t="shared" si="135"/>
        <v>0.01020408163</v>
      </c>
      <c r="CQ199" s="518">
        <f t="shared" si="135"/>
        <v>0.04210526316</v>
      </c>
      <c r="CR199" s="518">
        <f t="shared" si="135"/>
        <v>0.04444444444</v>
      </c>
      <c r="CS199" s="518">
        <f t="shared" si="135"/>
        <v>0.01123595506</v>
      </c>
      <c r="CT199" s="518">
        <f t="shared" si="135"/>
        <v>0</v>
      </c>
      <c r="CU199" s="518">
        <f t="shared" si="135"/>
        <v>0.06024096386</v>
      </c>
      <c r="CV199" s="518">
        <f t="shared" si="135"/>
        <v>0.05952380952</v>
      </c>
      <c r="CW199" s="518">
        <f t="shared" si="135"/>
        <v>0</v>
      </c>
      <c r="CX199" s="518">
        <f t="shared" si="135"/>
        <v>0.02631578947</v>
      </c>
      <c r="CY199" s="518">
        <f t="shared" si="135"/>
        <v>0.07594936709</v>
      </c>
      <c r="CZ199" s="518">
        <f t="shared" si="135"/>
        <v>0.01333333333</v>
      </c>
      <c r="DA199" s="518">
        <f t="shared" si="135"/>
        <v>0</v>
      </c>
      <c r="DB199" s="518">
        <f t="shared" si="135"/>
        <v>0.02941176471</v>
      </c>
      <c r="DC199" s="518">
        <f t="shared" si="135"/>
        <v>0.09090909091</v>
      </c>
      <c r="DD199" s="518">
        <f t="shared" si="135"/>
        <v>0.04761904762</v>
      </c>
      <c r="DE199" s="518">
        <f t="shared" si="135"/>
        <v>0.03278688525</v>
      </c>
      <c r="DF199" s="518">
        <f t="shared" si="135"/>
        <v>0.03225806452</v>
      </c>
      <c r="DG199" s="518">
        <f t="shared" si="135"/>
        <v>0.1643835616</v>
      </c>
      <c r="DH199" s="518">
        <f t="shared" si="135"/>
        <v>0.03076923077</v>
      </c>
      <c r="DI199" s="518">
        <f t="shared" si="135"/>
        <v>0.2261904762</v>
      </c>
      <c r="DJ199" s="518">
        <f t="shared" si="135"/>
        <v>0.07777777778</v>
      </c>
      <c r="DK199" s="518">
        <f t="shared" si="135"/>
        <v>0.03296703297</v>
      </c>
      <c r="DL199" s="518">
        <f t="shared" si="135"/>
        <v>0.03296703297</v>
      </c>
      <c r="DM199" s="518">
        <f t="shared" si="135"/>
        <v>0.04301075269</v>
      </c>
      <c r="DN199" s="518">
        <f t="shared" si="135"/>
        <v>0.04166666667</v>
      </c>
      <c r="DO199" s="518">
        <f t="shared" si="135"/>
        <v>0.08571428571</v>
      </c>
      <c r="DP199" s="518">
        <f t="shared" si="135"/>
        <v>0.009900990099</v>
      </c>
      <c r="DQ199" s="518">
        <f t="shared" si="135"/>
        <v>0</v>
      </c>
      <c r="DR199" s="518">
        <f t="shared" si="135"/>
        <v>0.09345794393</v>
      </c>
      <c r="DS199" s="518">
        <f t="shared" si="135"/>
        <v>0.03669724771</v>
      </c>
      <c r="DT199" s="518">
        <f t="shared" si="135"/>
        <v>0.03636363636</v>
      </c>
      <c r="DU199" s="518">
        <f t="shared" si="135"/>
        <v>0.0198019802</v>
      </c>
      <c r="DV199" s="518">
        <f t="shared" si="135"/>
        <v>0.01020408163</v>
      </c>
      <c r="DW199" s="518">
        <f t="shared" si="135"/>
        <v>0.02127659574</v>
      </c>
      <c r="DX199" s="518">
        <f t="shared" si="135"/>
        <v>0.03125</v>
      </c>
      <c r="DY199" s="518">
        <f t="shared" si="135"/>
        <v>0</v>
      </c>
      <c r="DZ199" s="518">
        <f t="shared" si="135"/>
        <v>0.09677419355</v>
      </c>
      <c r="EA199" s="518">
        <f t="shared" si="135"/>
        <v>0.04301075269</v>
      </c>
      <c r="EB199" s="518">
        <f t="shared" si="135"/>
        <v>0.05376344086</v>
      </c>
      <c r="EC199" s="518">
        <f t="shared" si="135"/>
        <v>0.02409638554</v>
      </c>
      <c r="ED199" s="518">
        <f t="shared" si="135"/>
        <v>0.02409638554</v>
      </c>
      <c r="EE199" s="518">
        <f t="shared" si="135"/>
        <v>0</v>
      </c>
      <c r="EF199" s="518">
        <f t="shared" si="135"/>
        <v>0.04166666667</v>
      </c>
      <c r="EG199" s="518">
        <f t="shared" si="135"/>
        <v>0.1038961039</v>
      </c>
      <c r="EH199" s="518">
        <f t="shared" si="135"/>
        <v>0.1785714286</v>
      </c>
      <c r="EI199" s="518">
        <f t="shared" si="135"/>
        <v>0.04597701149</v>
      </c>
      <c r="EJ199" s="518">
        <f t="shared" si="135"/>
        <v>0.0119047619</v>
      </c>
      <c r="EK199" s="518">
        <f t="shared" si="135"/>
        <v>0.1666666667</v>
      </c>
      <c r="EL199" s="518">
        <f t="shared" si="135"/>
        <v>0.1313131313</v>
      </c>
      <c r="EM199" s="518">
        <f t="shared" si="135"/>
        <v>0.0404040404</v>
      </c>
      <c r="EN199" s="518">
        <f t="shared" si="135"/>
        <v>0.08653846154</v>
      </c>
      <c r="EO199" s="518">
        <f t="shared" si="135"/>
        <v>0.1811023622</v>
      </c>
      <c r="EP199" s="518">
        <f t="shared" si="135"/>
        <v>0.1338028169</v>
      </c>
      <c r="EQ199" s="518">
        <f t="shared" si="135"/>
        <v>0.02127659574</v>
      </c>
      <c r="ER199" s="518">
        <f t="shared" si="135"/>
        <v>0.1</v>
      </c>
      <c r="ES199" s="518">
        <f t="shared" si="135"/>
        <v>0.1637426901</v>
      </c>
      <c r="ET199" s="518">
        <f t="shared" si="135"/>
        <v>0.06857142857</v>
      </c>
      <c r="EU199" s="518">
        <f t="shared" si="135"/>
        <v>0.08108108108</v>
      </c>
      <c r="EV199" s="518">
        <f t="shared" si="135"/>
        <v>0.08415841584</v>
      </c>
      <c r="EW199" s="518">
        <f t="shared" si="135"/>
        <v>0.1066666667</v>
      </c>
      <c r="EX199" s="518">
        <f t="shared" si="135"/>
        <v>0.08196721311</v>
      </c>
      <c r="EY199" s="518">
        <f t="shared" si="135"/>
        <v>0.06589147287</v>
      </c>
      <c r="EZ199" s="518">
        <f t="shared" si="135"/>
        <v>0.06319702602</v>
      </c>
      <c r="FA199" s="518">
        <f t="shared" si="135"/>
        <v>0.09897610922</v>
      </c>
      <c r="FB199" s="518">
        <f t="shared" si="135"/>
        <v>0.1238670695</v>
      </c>
      <c r="FC199" s="518">
        <f t="shared" si="135"/>
        <v>0.1387434555</v>
      </c>
      <c r="FD199" s="518">
        <f t="shared" si="135"/>
        <v>0.09501187648</v>
      </c>
      <c r="FE199" s="518">
        <f t="shared" si="135"/>
        <v>0.1041214751</v>
      </c>
      <c r="FF199" s="518">
        <f t="shared" si="135"/>
        <v>0.06172839506</v>
      </c>
      <c r="FG199" s="518">
        <f t="shared" si="135"/>
        <v>0.1353790614</v>
      </c>
      <c r="FH199" s="518">
        <f t="shared" si="135"/>
        <v>0.102006689</v>
      </c>
      <c r="FI199" s="518">
        <f t="shared" si="135"/>
        <v>0.07232704403</v>
      </c>
      <c r="FJ199" s="518">
        <f t="shared" si="135"/>
        <v>0.09857142857</v>
      </c>
      <c r="FK199" s="518">
        <f t="shared" si="135"/>
        <v>0.1084183673</v>
      </c>
      <c r="FL199" s="518">
        <f t="shared" si="135"/>
        <v>0.06257521059</v>
      </c>
      <c r="FM199" s="518">
        <f t="shared" si="135"/>
        <v>0.05782312925</v>
      </c>
      <c r="FN199" s="518">
        <f t="shared" si="135"/>
        <v>0.06396588486</v>
      </c>
      <c r="FO199" s="518">
        <f t="shared" si="135"/>
        <v>0.06903553299</v>
      </c>
      <c r="FP199" s="518">
        <f t="shared" si="135"/>
        <v>0.08356807512</v>
      </c>
      <c r="FQ199" s="518">
        <f t="shared" si="135"/>
        <v>0.05798394291</v>
      </c>
      <c r="FR199" s="518">
        <f t="shared" si="135"/>
        <v>0.07160699417</v>
      </c>
      <c r="FS199" s="518">
        <f t="shared" si="135"/>
        <v>0.04780876494</v>
      </c>
      <c r="FT199" s="518">
        <f t="shared" si="135"/>
        <v>0.06987227648</v>
      </c>
      <c r="FU199" s="518">
        <f t="shared" si="135"/>
        <v>0.04357298475</v>
      </c>
      <c r="FV199" s="518">
        <f t="shared" si="135"/>
        <v>0.04944289694</v>
      </c>
      <c r="FW199" s="518">
        <f t="shared" si="135"/>
        <v>0.02910602911</v>
      </c>
      <c r="FX199" s="518">
        <f t="shared" si="135"/>
        <v>0.03077975376</v>
      </c>
      <c r="FY199" s="518">
        <f t="shared" si="135"/>
        <v>0.03547523427</v>
      </c>
      <c r="FZ199" s="518">
        <f t="shared" si="135"/>
        <v>0.04807692308</v>
      </c>
      <c r="GA199" s="518">
        <f t="shared" si="135"/>
        <v>0.02274247492</v>
      </c>
      <c r="GB199" s="518">
        <f t="shared" si="135"/>
        <v>0.02772277228</v>
      </c>
      <c r="GC199" s="518">
        <f t="shared" si="135"/>
        <v>0.0291005291</v>
      </c>
      <c r="GD199" s="518">
        <f t="shared" si="135"/>
        <v>0.02667534157</v>
      </c>
      <c r="GE199" s="518">
        <f t="shared" si="135"/>
        <v>0.03034682081</v>
      </c>
      <c r="GF199" s="518">
        <f t="shared" si="135"/>
        <v>0.0316011236</v>
      </c>
      <c r="GG199" s="518">
        <f t="shared" si="135"/>
        <v>0.0153609831</v>
      </c>
      <c r="GH199" s="518">
        <f t="shared" si="135"/>
        <v>0.02091713596</v>
      </c>
      <c r="GI199" s="518">
        <f t="shared" si="135"/>
        <v>0.03236797274</v>
      </c>
      <c r="GJ199" s="518">
        <f t="shared" si="135"/>
        <v>0.02816901408</v>
      </c>
      <c r="GK199" s="518">
        <f t="shared" si="135"/>
        <v>0.03507194245</v>
      </c>
      <c r="GL199" s="518">
        <f t="shared" si="135"/>
        <v>0.08624454148</v>
      </c>
      <c r="GM199" s="518">
        <f t="shared" si="135"/>
        <v>0.0578338591</v>
      </c>
      <c r="GN199" s="518">
        <f t="shared" si="135"/>
        <v>0.04717948718</v>
      </c>
      <c r="GO199" s="518">
        <f t="shared" si="135"/>
        <v>0.04128902316</v>
      </c>
      <c r="GP199" s="518">
        <f t="shared" si="135"/>
        <v>0.05071770335</v>
      </c>
      <c r="GQ199" s="518">
        <f t="shared" si="135"/>
        <v>0.118061674</v>
      </c>
      <c r="GR199" s="518">
        <f t="shared" si="135"/>
        <v>0.06228668942</v>
      </c>
      <c r="GS199" s="518">
        <f t="shared" si="135"/>
        <v>0.07792207792</v>
      </c>
      <c r="GT199" s="518">
        <f t="shared" si="135"/>
        <v>0.04471544715</v>
      </c>
      <c r="GU199" s="518">
        <f t="shared" si="135"/>
        <v>0.06823351024</v>
      </c>
      <c r="GV199" s="518">
        <f t="shared" si="135"/>
        <v>0.06080586081</v>
      </c>
      <c r="GW199" s="518">
        <f t="shared" si="135"/>
        <v>0.07755102041</v>
      </c>
      <c r="GX199" s="518">
        <f t="shared" si="135"/>
        <v>0.0891521197</v>
      </c>
      <c r="GY199" s="518">
        <f t="shared" si="135"/>
        <v>0.07398843931</v>
      </c>
      <c r="GZ199" s="518">
        <f t="shared" si="135"/>
        <v>0.08044752264</v>
      </c>
      <c r="HA199" s="518">
        <f t="shared" si="135"/>
        <v>0.1037479631</v>
      </c>
      <c r="HB199" s="518">
        <f t="shared" si="135"/>
        <v>0.07668711656</v>
      </c>
      <c r="HC199" s="518">
        <f t="shared" si="135"/>
        <v>0.0631840796</v>
      </c>
      <c r="HD199" s="518">
        <f t="shared" si="135"/>
        <v>0.09086651054</v>
      </c>
      <c r="HE199" s="518">
        <f t="shared" si="135"/>
        <v>0.09095502779</v>
      </c>
      <c r="HF199" s="518">
        <f t="shared" si="135"/>
        <v>0.1089345437</v>
      </c>
      <c r="HG199" s="518">
        <f t="shared" si="135"/>
        <v>0.108348135</v>
      </c>
      <c r="HH199" s="518">
        <f t="shared" si="135"/>
        <v>0.09050324675</v>
      </c>
      <c r="HI199" s="518">
        <f t="shared" si="135"/>
        <v>0.07701105604</v>
      </c>
      <c r="HJ199" s="518">
        <f t="shared" si="135"/>
        <v>0.07500942329</v>
      </c>
      <c r="HK199" s="518">
        <f t="shared" si="135"/>
        <v>0.07064421669</v>
      </c>
      <c r="HL199" s="518">
        <f t="shared" si="135"/>
        <v>0.1083044983</v>
      </c>
      <c r="HM199" s="518">
        <f t="shared" si="135"/>
        <v>0.1215538847</v>
      </c>
      <c r="HN199" s="518">
        <f t="shared" si="135"/>
        <v>0.1066902446</v>
      </c>
      <c r="HO199" s="518">
        <f t="shared" si="135"/>
        <v>0.09011707051</v>
      </c>
      <c r="HP199" s="518">
        <f t="shared" si="135"/>
        <v>0.07237512742</v>
      </c>
      <c r="HQ199" s="518">
        <f t="shared" si="135"/>
        <v>0.07688588008</v>
      </c>
      <c r="HR199" s="518">
        <f t="shared" si="135"/>
        <v>0.0769747147</v>
      </c>
      <c r="HS199" s="412"/>
      <c r="HT199" s="412"/>
      <c r="HU199" s="412"/>
      <c r="HV199" s="412"/>
      <c r="HW199" s="412"/>
      <c r="HX199" s="412"/>
      <c r="HY199" s="412"/>
      <c r="HZ199" s="412"/>
      <c r="IA199" s="412"/>
      <c r="IB199" s="412"/>
      <c r="IC199" s="412"/>
    </row>
    <row r="200">
      <c r="A200" s="513" t="s">
        <v>87</v>
      </c>
      <c r="B200" s="515">
        <v>0.0</v>
      </c>
      <c r="C200" s="524">
        <v>0.0</v>
      </c>
      <c r="D200" s="518">
        <f t="shared" ref="D200:HR200" si="136">D15/D138</f>
        <v>1</v>
      </c>
      <c r="E200" s="518">
        <f t="shared" si="136"/>
        <v>0</v>
      </c>
      <c r="F200" s="518">
        <f t="shared" si="136"/>
        <v>0.5</v>
      </c>
      <c r="G200" s="518">
        <f t="shared" si="136"/>
        <v>0.3333333333</v>
      </c>
      <c r="H200" s="518">
        <f t="shared" si="136"/>
        <v>0.25</v>
      </c>
      <c r="I200" s="518">
        <f t="shared" si="136"/>
        <v>0</v>
      </c>
      <c r="J200" s="518">
        <f t="shared" si="136"/>
        <v>0.4285714286</v>
      </c>
      <c r="K200" s="518">
        <f t="shared" si="136"/>
        <v>0.1428571429</v>
      </c>
      <c r="L200" s="518">
        <f t="shared" si="136"/>
        <v>0.4166666667</v>
      </c>
      <c r="M200" s="518">
        <f t="shared" si="136"/>
        <v>0.1428571429</v>
      </c>
      <c r="N200" s="518">
        <f t="shared" si="136"/>
        <v>0.4615384615</v>
      </c>
      <c r="O200" s="518">
        <f t="shared" si="136"/>
        <v>0.3055555556</v>
      </c>
      <c r="P200" s="518">
        <f t="shared" si="136"/>
        <v>0.05263157895</v>
      </c>
      <c r="Q200" s="518">
        <f t="shared" si="136"/>
        <v>0.2549019608</v>
      </c>
      <c r="R200" s="518">
        <f t="shared" si="136"/>
        <v>0.08928571429</v>
      </c>
      <c r="S200" s="518">
        <f t="shared" si="136"/>
        <v>0.125</v>
      </c>
      <c r="T200" s="518">
        <f t="shared" si="136"/>
        <v>0.1688311688</v>
      </c>
      <c r="U200" s="518">
        <f t="shared" si="136"/>
        <v>0.2222222222</v>
      </c>
      <c r="V200" s="518">
        <f t="shared" si="136"/>
        <v>0.25</v>
      </c>
      <c r="W200" s="518">
        <f t="shared" si="136"/>
        <v>0.1095890411</v>
      </c>
      <c r="X200" s="518">
        <f t="shared" si="136"/>
        <v>0.09316770186</v>
      </c>
      <c r="Y200" s="518">
        <f t="shared" si="136"/>
        <v>0.1481481481</v>
      </c>
      <c r="Z200" s="518">
        <f t="shared" si="136"/>
        <v>0.1</v>
      </c>
      <c r="AA200" s="518">
        <f t="shared" si="136"/>
        <v>0.08695652174</v>
      </c>
      <c r="AB200" s="518">
        <f t="shared" si="136"/>
        <v>0.09448818898</v>
      </c>
      <c r="AC200" s="518">
        <f t="shared" si="136"/>
        <v>0.05925925926</v>
      </c>
      <c r="AD200" s="518">
        <f t="shared" si="136"/>
        <v>0.1614906832</v>
      </c>
      <c r="AE200" s="518">
        <f t="shared" si="136"/>
        <v>0.03614457831</v>
      </c>
      <c r="AF200" s="518">
        <f t="shared" si="136"/>
        <v>0.1573604061</v>
      </c>
      <c r="AG200" s="518">
        <f t="shared" si="136"/>
        <v>0.0174563591</v>
      </c>
      <c r="AH200" s="518">
        <f t="shared" si="136"/>
        <v>0.1331877729</v>
      </c>
      <c r="AI200" s="518">
        <f t="shared" si="136"/>
        <v>0.04210526316</v>
      </c>
      <c r="AJ200" s="518">
        <f t="shared" si="136"/>
        <v>0.07602339181</v>
      </c>
      <c r="AK200" s="518">
        <f t="shared" si="136"/>
        <v>0.02294455067</v>
      </c>
      <c r="AL200" s="518">
        <f t="shared" si="136"/>
        <v>0.05282331512</v>
      </c>
      <c r="AM200" s="518">
        <f t="shared" si="136"/>
        <v>0.1125611746</v>
      </c>
      <c r="AN200" s="518">
        <f t="shared" si="136"/>
        <v>0.03691813804</v>
      </c>
      <c r="AO200" s="518">
        <f t="shared" si="136"/>
        <v>0.05614567527</v>
      </c>
      <c r="AP200" s="518">
        <f t="shared" si="136"/>
        <v>0.01791044776</v>
      </c>
      <c r="AQ200" s="518">
        <f t="shared" si="136"/>
        <v>0.02092675635</v>
      </c>
      <c r="AR200" s="518">
        <f t="shared" si="136"/>
        <v>0.05774647887</v>
      </c>
      <c r="AS200" s="518">
        <f t="shared" si="136"/>
        <v>0.07304116866</v>
      </c>
      <c r="AT200" s="518">
        <f t="shared" si="136"/>
        <v>0.08991494532</v>
      </c>
      <c r="AU200" s="518">
        <f t="shared" si="136"/>
        <v>0.06370875995</v>
      </c>
      <c r="AV200" s="518">
        <f t="shared" si="136"/>
        <v>0.09753593429</v>
      </c>
      <c r="AW200" s="518">
        <f t="shared" si="136"/>
        <v>0.03333333333</v>
      </c>
      <c r="AX200" s="518">
        <f t="shared" si="136"/>
        <v>0.04162436548</v>
      </c>
      <c r="AY200" s="518">
        <f t="shared" si="136"/>
        <v>0.02584493042</v>
      </c>
      <c r="AZ200" s="518">
        <f t="shared" si="136"/>
        <v>0.06463878327</v>
      </c>
      <c r="BA200" s="518">
        <f t="shared" si="136"/>
        <v>0.02157598499</v>
      </c>
      <c r="BB200" s="518">
        <f t="shared" si="136"/>
        <v>0.03887884268</v>
      </c>
      <c r="BC200" s="518">
        <f t="shared" si="136"/>
        <v>0.05417024936</v>
      </c>
      <c r="BD200" s="518">
        <f t="shared" si="136"/>
        <v>0.05795918367</v>
      </c>
      <c r="BE200" s="518">
        <f t="shared" si="136"/>
        <v>0.03929430634</v>
      </c>
      <c r="BF200" s="518">
        <f t="shared" si="136"/>
        <v>0.0462745098</v>
      </c>
      <c r="BG200" s="518">
        <f t="shared" si="136"/>
        <v>0.03328173375</v>
      </c>
      <c r="BH200" s="518">
        <f t="shared" si="136"/>
        <v>0.01318851823</v>
      </c>
      <c r="BI200" s="518">
        <f t="shared" si="136"/>
        <v>0.0304414003</v>
      </c>
      <c r="BJ200" s="518">
        <f t="shared" si="136"/>
        <v>0.01892505678</v>
      </c>
      <c r="BK200" s="518">
        <f t="shared" si="136"/>
        <v>0.0563583815</v>
      </c>
      <c r="BL200" s="518">
        <f t="shared" si="136"/>
        <v>0.03389830508</v>
      </c>
      <c r="BM200" s="518">
        <f t="shared" si="136"/>
        <v>0.01545595054</v>
      </c>
      <c r="BN200" s="518">
        <f t="shared" si="136"/>
        <v>0.02784222738</v>
      </c>
      <c r="BO200" s="518">
        <f t="shared" si="136"/>
        <v>0.03414264036</v>
      </c>
      <c r="BP200" s="518">
        <f t="shared" si="136"/>
        <v>0.025</v>
      </c>
      <c r="BQ200" s="518">
        <f t="shared" si="136"/>
        <v>0.07132564841</v>
      </c>
      <c r="BR200" s="518">
        <f t="shared" si="136"/>
        <v>0.01598837209</v>
      </c>
      <c r="BS200" s="518">
        <f t="shared" si="136"/>
        <v>0.02455871067</v>
      </c>
      <c r="BT200" s="518">
        <f t="shared" si="136"/>
        <v>0.0337164751</v>
      </c>
      <c r="BU200" s="518">
        <f t="shared" si="136"/>
        <v>0.01909854851</v>
      </c>
      <c r="BV200" s="518">
        <f t="shared" si="136"/>
        <v>0.01237432328</v>
      </c>
      <c r="BW200" s="518">
        <f t="shared" si="136"/>
        <v>0.01600673968</v>
      </c>
      <c r="BX200" s="518">
        <f t="shared" si="136"/>
        <v>0.005029337804</v>
      </c>
      <c r="BY200" s="518">
        <f t="shared" si="136"/>
        <v>0.0512382579</v>
      </c>
      <c r="BZ200" s="518">
        <f t="shared" si="136"/>
        <v>0.02700348432</v>
      </c>
      <c r="CA200" s="518">
        <f t="shared" si="136"/>
        <v>0.01682905226</v>
      </c>
      <c r="CB200" s="518">
        <f t="shared" si="136"/>
        <v>0.01669595782</v>
      </c>
      <c r="CC200" s="518">
        <f t="shared" si="136"/>
        <v>0.06120689655</v>
      </c>
      <c r="CD200" s="518">
        <f t="shared" si="136"/>
        <v>0.02766135792</v>
      </c>
      <c r="CE200" s="518">
        <f t="shared" si="136"/>
        <v>0.01603375527</v>
      </c>
      <c r="CF200" s="518">
        <f t="shared" si="136"/>
        <v>0.03315412186</v>
      </c>
      <c r="CG200" s="518">
        <f t="shared" si="136"/>
        <v>0.01462522852</v>
      </c>
      <c r="CH200" s="518">
        <f t="shared" si="136"/>
        <v>0.03647686833</v>
      </c>
      <c r="CI200" s="518">
        <f t="shared" si="136"/>
        <v>0.01688555347</v>
      </c>
      <c r="CJ200" s="518">
        <f t="shared" si="136"/>
        <v>0.02561576355</v>
      </c>
      <c r="CK200" s="518">
        <f t="shared" si="136"/>
        <v>0.02448579824</v>
      </c>
      <c r="CL200" s="518">
        <f t="shared" si="136"/>
        <v>0.01262135922</v>
      </c>
      <c r="CM200" s="518">
        <f t="shared" si="136"/>
        <v>0.0338028169</v>
      </c>
      <c r="CN200" s="518">
        <f t="shared" si="136"/>
        <v>0.009127789047</v>
      </c>
      <c r="CO200" s="518">
        <f t="shared" si="136"/>
        <v>0.01054852321</v>
      </c>
      <c r="CP200" s="518">
        <f t="shared" si="136"/>
        <v>0.01186623517</v>
      </c>
      <c r="CQ200" s="518">
        <f t="shared" si="136"/>
        <v>0.02298850575</v>
      </c>
      <c r="CR200" s="518">
        <f t="shared" si="136"/>
        <v>0.0228050171</v>
      </c>
      <c r="CS200" s="518">
        <f t="shared" si="136"/>
        <v>0.009039548023</v>
      </c>
      <c r="CT200" s="518">
        <f t="shared" si="136"/>
        <v>0.01834862385</v>
      </c>
      <c r="CU200" s="518">
        <f t="shared" si="136"/>
        <v>0.01492537313</v>
      </c>
      <c r="CV200" s="518">
        <f t="shared" si="136"/>
        <v>0.003901170351</v>
      </c>
      <c r="CW200" s="518">
        <f t="shared" si="136"/>
        <v>0.01321003963</v>
      </c>
      <c r="CX200" s="518">
        <f t="shared" si="136"/>
        <v>0.001324503311</v>
      </c>
      <c r="CY200" s="518">
        <f t="shared" si="136"/>
        <v>0.0231292517</v>
      </c>
      <c r="CZ200" s="518">
        <f t="shared" si="136"/>
        <v>0</v>
      </c>
      <c r="DA200" s="518">
        <f t="shared" si="136"/>
        <v>0</v>
      </c>
      <c r="DB200" s="518">
        <f t="shared" si="136"/>
        <v>0.01504787962</v>
      </c>
      <c r="DC200" s="518">
        <f t="shared" si="136"/>
        <v>0.05504587156</v>
      </c>
      <c r="DD200" s="518">
        <f t="shared" si="136"/>
        <v>0.01740506329</v>
      </c>
      <c r="DE200" s="518">
        <f t="shared" si="136"/>
        <v>0.02138157895</v>
      </c>
      <c r="DF200" s="518">
        <f t="shared" si="136"/>
        <v>0.02218430034</v>
      </c>
      <c r="DG200" s="518">
        <f t="shared" si="136"/>
        <v>0.003401360544</v>
      </c>
      <c r="DH200" s="518">
        <f t="shared" si="136"/>
        <v>0.006884681583</v>
      </c>
      <c r="DI200" s="518">
        <f t="shared" si="136"/>
        <v>0.01694915254</v>
      </c>
      <c r="DJ200" s="518">
        <f t="shared" si="136"/>
        <v>0.02037037037</v>
      </c>
      <c r="DK200" s="518">
        <f t="shared" si="136"/>
        <v>0.01100917431</v>
      </c>
      <c r="DL200" s="518">
        <f t="shared" si="136"/>
        <v>0.03409090909</v>
      </c>
      <c r="DM200" s="518">
        <f t="shared" si="136"/>
        <v>0.01167315175</v>
      </c>
      <c r="DN200" s="518">
        <f t="shared" si="136"/>
        <v>0.003875968992</v>
      </c>
      <c r="DO200" s="518">
        <f t="shared" si="136"/>
        <v>0.006211180124</v>
      </c>
      <c r="DP200" s="518">
        <f t="shared" si="136"/>
        <v>0.01307189542</v>
      </c>
      <c r="DQ200" s="518">
        <f t="shared" si="136"/>
        <v>0.01168224299</v>
      </c>
      <c r="DR200" s="518">
        <f t="shared" si="136"/>
        <v>0.01401869159</v>
      </c>
      <c r="DS200" s="518">
        <f t="shared" si="136"/>
        <v>0.007444168734</v>
      </c>
      <c r="DT200" s="518">
        <f t="shared" si="136"/>
        <v>0.007556675063</v>
      </c>
      <c r="DU200" s="518">
        <f t="shared" si="136"/>
        <v>0</v>
      </c>
      <c r="DV200" s="518">
        <f t="shared" si="136"/>
        <v>0.01259445844</v>
      </c>
      <c r="DW200" s="518">
        <f t="shared" si="136"/>
        <v>0.02216748768</v>
      </c>
      <c r="DX200" s="518">
        <f t="shared" si="136"/>
        <v>0.005319148936</v>
      </c>
      <c r="DY200" s="518">
        <f t="shared" si="136"/>
        <v>0.01312335958</v>
      </c>
      <c r="DZ200" s="518">
        <f t="shared" si="136"/>
        <v>0.03299492386</v>
      </c>
      <c r="EA200" s="518">
        <f t="shared" si="136"/>
        <v>0.005050505051</v>
      </c>
      <c r="EB200" s="518">
        <f t="shared" si="136"/>
        <v>0.005025125628</v>
      </c>
      <c r="EC200" s="518">
        <f t="shared" si="136"/>
        <v>0.002680965147</v>
      </c>
      <c r="ED200" s="518">
        <f t="shared" si="136"/>
        <v>0.02228412256</v>
      </c>
      <c r="EE200" s="518">
        <f t="shared" si="136"/>
        <v>0.02298850575</v>
      </c>
      <c r="EF200" s="518">
        <f t="shared" si="136"/>
        <v>0.06951871658</v>
      </c>
      <c r="EG200" s="518">
        <f t="shared" si="136"/>
        <v>0.02173913043</v>
      </c>
      <c r="EH200" s="518">
        <f t="shared" si="136"/>
        <v>0.04415584416</v>
      </c>
      <c r="EI200" s="518">
        <f t="shared" si="136"/>
        <v>0.02284263959</v>
      </c>
      <c r="EJ200" s="518">
        <f t="shared" si="136"/>
        <v>0.05392156863</v>
      </c>
      <c r="EK200" s="518">
        <f t="shared" si="136"/>
        <v>0.007299270073</v>
      </c>
      <c r="EL200" s="518">
        <f t="shared" si="136"/>
        <v>0.04295942721</v>
      </c>
      <c r="EM200" s="518">
        <f t="shared" si="136"/>
        <v>0.01643192488</v>
      </c>
      <c r="EN200" s="518">
        <f t="shared" si="136"/>
        <v>0.06373626374</v>
      </c>
      <c r="EO200" s="518">
        <f t="shared" si="136"/>
        <v>0.04411764706</v>
      </c>
      <c r="EP200" s="518">
        <f t="shared" si="136"/>
        <v>0.0206185567</v>
      </c>
      <c r="EQ200" s="518">
        <f t="shared" si="136"/>
        <v>0.01871101871</v>
      </c>
      <c r="ER200" s="518">
        <f t="shared" si="136"/>
        <v>0.060546875</v>
      </c>
      <c r="ES200" s="518">
        <f t="shared" si="136"/>
        <v>0.03275529865</v>
      </c>
      <c r="ET200" s="518">
        <f t="shared" si="136"/>
        <v>0.009541984733</v>
      </c>
      <c r="EU200" s="518">
        <f t="shared" si="136"/>
        <v>0.065913371</v>
      </c>
      <c r="EV200" s="518">
        <f t="shared" si="136"/>
        <v>0.02747252747</v>
      </c>
      <c r="EW200" s="518">
        <f t="shared" si="136"/>
        <v>0.02857142857</v>
      </c>
      <c r="EX200" s="518">
        <f t="shared" si="136"/>
        <v>0.03003533569</v>
      </c>
      <c r="EY200" s="518">
        <f t="shared" si="136"/>
        <v>0.07820299501</v>
      </c>
      <c r="EZ200" s="518">
        <f t="shared" si="136"/>
        <v>0.03554119548</v>
      </c>
      <c r="FA200" s="518">
        <f t="shared" si="136"/>
        <v>0.05972434916</v>
      </c>
      <c r="FB200" s="518">
        <f t="shared" si="136"/>
        <v>0.03328290469</v>
      </c>
      <c r="FC200" s="518">
        <f t="shared" si="136"/>
        <v>0.05035971223</v>
      </c>
      <c r="FD200" s="518">
        <f t="shared" si="136"/>
        <v>0.01697312588</v>
      </c>
      <c r="FE200" s="518">
        <f t="shared" si="136"/>
        <v>0.02496532594</v>
      </c>
      <c r="FF200" s="518">
        <f t="shared" si="136"/>
        <v>0.03724137931</v>
      </c>
      <c r="FG200" s="518">
        <f t="shared" si="136"/>
        <v>0.04223433243</v>
      </c>
      <c r="FH200" s="518">
        <f t="shared" si="136"/>
        <v>0.03062583222</v>
      </c>
      <c r="FI200" s="518">
        <f t="shared" si="136"/>
        <v>0.02763157895</v>
      </c>
      <c r="FJ200" s="518">
        <f t="shared" si="136"/>
        <v>0.06976744186</v>
      </c>
      <c r="FK200" s="518">
        <f t="shared" si="136"/>
        <v>0.01328502415</v>
      </c>
      <c r="FL200" s="518">
        <f t="shared" si="136"/>
        <v>0.02060606061</v>
      </c>
      <c r="FM200" s="518">
        <f t="shared" si="136"/>
        <v>0.03990326481</v>
      </c>
      <c r="FN200" s="518">
        <f t="shared" si="136"/>
        <v>0.03894472362</v>
      </c>
      <c r="FO200" s="518">
        <f t="shared" si="136"/>
        <v>0.02573529412</v>
      </c>
      <c r="FP200" s="518">
        <f t="shared" si="136"/>
        <v>0.03592814371</v>
      </c>
      <c r="FQ200" s="518">
        <f t="shared" si="136"/>
        <v>0.03634232122</v>
      </c>
      <c r="FR200" s="518">
        <f t="shared" si="136"/>
        <v>0.02793946449</v>
      </c>
      <c r="FS200" s="518">
        <f t="shared" si="136"/>
        <v>0.02304147465</v>
      </c>
      <c r="FT200" s="518">
        <f t="shared" si="136"/>
        <v>0.0496054115</v>
      </c>
      <c r="FU200" s="518">
        <f t="shared" si="136"/>
        <v>0.01693002257</v>
      </c>
      <c r="FV200" s="518">
        <f t="shared" si="136"/>
        <v>0.03178206583</v>
      </c>
      <c r="FW200" s="518">
        <f t="shared" si="136"/>
        <v>0.03367003367</v>
      </c>
      <c r="FX200" s="518">
        <f t="shared" si="136"/>
        <v>0.04777415852</v>
      </c>
      <c r="FY200" s="518">
        <f t="shared" si="136"/>
        <v>0.01074113856</v>
      </c>
      <c r="FZ200" s="518">
        <f t="shared" si="136"/>
        <v>0.01077586207</v>
      </c>
      <c r="GA200" s="518">
        <f t="shared" si="136"/>
        <v>0.03707627119</v>
      </c>
      <c r="GB200" s="518">
        <f t="shared" si="136"/>
        <v>0.01388888889</v>
      </c>
      <c r="GC200" s="518">
        <f t="shared" si="136"/>
        <v>0.02714932127</v>
      </c>
      <c r="GD200" s="518">
        <f t="shared" si="136"/>
        <v>0.03396226415</v>
      </c>
      <c r="GE200" s="518">
        <f t="shared" si="136"/>
        <v>0.02811735941</v>
      </c>
      <c r="GF200" s="518">
        <f t="shared" si="136"/>
        <v>0.00981595092</v>
      </c>
      <c r="GG200" s="518">
        <f t="shared" si="136"/>
        <v>0.008683068017</v>
      </c>
      <c r="GH200" s="518">
        <f t="shared" si="136"/>
        <v>0.0716374269</v>
      </c>
      <c r="GI200" s="518">
        <f t="shared" si="136"/>
        <v>0.05546492659</v>
      </c>
      <c r="GJ200" s="518">
        <f t="shared" si="136"/>
        <v>0.03164556962</v>
      </c>
      <c r="GK200" s="518">
        <f t="shared" si="136"/>
        <v>0.07332293292</v>
      </c>
      <c r="GL200" s="518">
        <f t="shared" si="136"/>
        <v>0.01726844584</v>
      </c>
      <c r="GM200" s="518">
        <f t="shared" si="136"/>
        <v>0.02523659306</v>
      </c>
      <c r="GN200" s="518">
        <f t="shared" si="136"/>
        <v>0.01446945338</v>
      </c>
      <c r="GO200" s="518">
        <f t="shared" si="136"/>
        <v>0.09090909091</v>
      </c>
      <c r="GP200" s="518">
        <f t="shared" si="136"/>
        <v>0.06801736614</v>
      </c>
      <c r="GQ200" s="518">
        <f t="shared" si="136"/>
        <v>0.03551136364</v>
      </c>
      <c r="GR200" s="518">
        <f t="shared" si="136"/>
        <v>0.05068493151</v>
      </c>
      <c r="GS200" s="518">
        <f t="shared" si="136"/>
        <v>0.1020910209</v>
      </c>
      <c r="GT200" s="518">
        <f t="shared" si="136"/>
        <v>0.05244755245</v>
      </c>
      <c r="GU200" s="518">
        <f t="shared" si="136"/>
        <v>0.01137800253</v>
      </c>
      <c r="GV200" s="518">
        <f t="shared" si="136"/>
        <v>0.05608591885</v>
      </c>
      <c r="GW200" s="518">
        <f t="shared" si="136"/>
        <v>0.06258503401</v>
      </c>
      <c r="GX200" s="518">
        <f t="shared" si="136"/>
        <v>0.07641633729</v>
      </c>
      <c r="GY200" s="518">
        <f t="shared" si="136"/>
        <v>0.06516290727</v>
      </c>
      <c r="GZ200" s="518">
        <f t="shared" si="136"/>
        <v>0.07464454976</v>
      </c>
      <c r="HA200" s="518">
        <f t="shared" si="136"/>
        <v>0.05536723164</v>
      </c>
      <c r="HB200" s="518">
        <f t="shared" si="136"/>
        <v>0.03349282297</v>
      </c>
      <c r="HC200" s="518">
        <f t="shared" si="136"/>
        <v>0.07757575758</v>
      </c>
      <c r="HD200" s="518">
        <f t="shared" si="136"/>
        <v>0.07967667436</v>
      </c>
      <c r="HE200" s="518">
        <f t="shared" si="136"/>
        <v>0.1025641026</v>
      </c>
      <c r="HF200" s="518">
        <f t="shared" si="136"/>
        <v>0.1001984127</v>
      </c>
      <c r="HG200" s="518">
        <f t="shared" si="136"/>
        <v>0.05893358279</v>
      </c>
      <c r="HH200" s="518">
        <f t="shared" si="136"/>
        <v>0.05481874447</v>
      </c>
      <c r="HI200" s="518">
        <f t="shared" si="136"/>
        <v>0.07480653482</v>
      </c>
      <c r="HJ200" s="518">
        <f t="shared" si="136"/>
        <v>0.1116427432</v>
      </c>
      <c r="HK200" s="518">
        <f t="shared" si="136"/>
        <v>0.1315225161</v>
      </c>
      <c r="HL200" s="518">
        <f t="shared" si="136"/>
        <v>0.1563636364</v>
      </c>
      <c r="HM200" s="518">
        <f t="shared" si="136"/>
        <v>0.1377410468</v>
      </c>
      <c r="HN200" s="518">
        <f t="shared" si="136"/>
        <v>0.1177042802</v>
      </c>
      <c r="HO200" s="518">
        <f t="shared" si="136"/>
        <v>0.08296164139</v>
      </c>
      <c r="HP200" s="518">
        <f t="shared" si="136"/>
        <v>0.08548109966</v>
      </c>
      <c r="HQ200" s="518">
        <f t="shared" si="136"/>
        <v>0.1282339708</v>
      </c>
      <c r="HR200" s="518">
        <f t="shared" si="136"/>
        <v>0.1056338028</v>
      </c>
      <c r="HS200" s="412"/>
      <c r="HT200" s="412"/>
      <c r="HU200" s="412"/>
      <c r="HV200" s="412"/>
      <c r="HW200" s="412"/>
      <c r="HX200" s="412"/>
      <c r="HY200" s="412"/>
      <c r="HZ200" s="412"/>
      <c r="IA200" s="412"/>
      <c r="IB200" s="412"/>
      <c r="IC200" s="412"/>
    </row>
    <row r="201">
      <c r="A201" s="513" t="s">
        <v>88</v>
      </c>
      <c r="B201" s="515">
        <v>0.0</v>
      </c>
      <c r="C201" s="515">
        <v>0.0</v>
      </c>
      <c r="D201" s="515">
        <v>0.0</v>
      </c>
      <c r="E201" s="515">
        <v>0.0</v>
      </c>
      <c r="F201" s="515">
        <v>0.0</v>
      </c>
      <c r="G201" s="515">
        <v>0.0</v>
      </c>
      <c r="H201" s="524">
        <v>0.0</v>
      </c>
      <c r="I201" s="518">
        <f t="shared" ref="I201:HR201" si="137">I16/I139</f>
        <v>1</v>
      </c>
      <c r="J201" s="518">
        <f t="shared" si="137"/>
        <v>0.6666666667</v>
      </c>
      <c r="K201" s="518">
        <f t="shared" si="137"/>
        <v>0.5</v>
      </c>
      <c r="L201" s="518">
        <f t="shared" si="137"/>
        <v>0.1428571429</v>
      </c>
      <c r="M201" s="518">
        <f t="shared" si="137"/>
        <v>0.125</v>
      </c>
      <c r="N201" s="518">
        <f t="shared" si="137"/>
        <v>0.3</v>
      </c>
      <c r="O201" s="518">
        <f t="shared" si="137"/>
        <v>0</v>
      </c>
      <c r="P201" s="518">
        <f t="shared" si="137"/>
        <v>0.2307692308</v>
      </c>
      <c r="Q201" s="518">
        <f t="shared" si="137"/>
        <v>0.1875</v>
      </c>
      <c r="R201" s="518">
        <f t="shared" si="137"/>
        <v>0.1111111111</v>
      </c>
      <c r="S201" s="518">
        <f t="shared" si="137"/>
        <v>0.25</v>
      </c>
      <c r="T201" s="518">
        <f t="shared" si="137"/>
        <v>0.1428571429</v>
      </c>
      <c r="U201" s="518">
        <f t="shared" si="137"/>
        <v>0.03448275862</v>
      </c>
      <c r="V201" s="518">
        <f t="shared" si="137"/>
        <v>0.1944444444</v>
      </c>
      <c r="W201" s="518">
        <f t="shared" si="137"/>
        <v>0.1428571429</v>
      </c>
      <c r="X201" s="518">
        <f t="shared" si="137"/>
        <v>0.1923076923</v>
      </c>
      <c r="Y201" s="518">
        <f t="shared" si="137"/>
        <v>0.1333333333</v>
      </c>
      <c r="Z201" s="518">
        <f t="shared" si="137"/>
        <v>0.1428571429</v>
      </c>
      <c r="AA201" s="518">
        <f t="shared" si="137"/>
        <v>0.06666666667</v>
      </c>
      <c r="AB201" s="518">
        <f t="shared" si="137"/>
        <v>0.05194805195</v>
      </c>
      <c r="AC201" s="518">
        <f t="shared" si="137"/>
        <v>0.1630434783</v>
      </c>
      <c r="AD201" s="518">
        <f t="shared" si="137"/>
        <v>0.08910891089</v>
      </c>
      <c r="AE201" s="518">
        <f t="shared" si="137"/>
        <v>0.06542056075</v>
      </c>
      <c r="AF201" s="518">
        <f t="shared" si="137"/>
        <v>0.1157024793</v>
      </c>
      <c r="AG201" s="518">
        <f t="shared" si="137"/>
        <v>0.08333333333</v>
      </c>
      <c r="AH201" s="518">
        <f t="shared" si="137"/>
        <v>0.0962962963</v>
      </c>
      <c r="AI201" s="518">
        <f t="shared" si="137"/>
        <v>0.04964539007</v>
      </c>
      <c r="AJ201" s="518">
        <f t="shared" si="137"/>
        <v>0.07947019868</v>
      </c>
      <c r="AK201" s="518">
        <f t="shared" si="137"/>
        <v>0.07453416149</v>
      </c>
      <c r="AL201" s="518">
        <f t="shared" si="137"/>
        <v>0.08045977011</v>
      </c>
      <c r="AM201" s="518">
        <f t="shared" si="137"/>
        <v>0.08064516129</v>
      </c>
      <c r="AN201" s="518">
        <f t="shared" si="137"/>
        <v>0.05641025641</v>
      </c>
      <c r="AO201" s="518">
        <f t="shared" si="137"/>
        <v>0.005208333333</v>
      </c>
      <c r="AP201" s="518">
        <f t="shared" si="137"/>
        <v>0.02197802198</v>
      </c>
      <c r="AQ201" s="518">
        <f t="shared" si="137"/>
        <v>0.04972375691</v>
      </c>
      <c r="AR201" s="518">
        <f t="shared" si="137"/>
        <v>0.05</v>
      </c>
      <c r="AS201" s="518">
        <f t="shared" si="137"/>
        <v>0.01648351648</v>
      </c>
      <c r="AT201" s="518">
        <f t="shared" si="137"/>
        <v>0.0289017341</v>
      </c>
      <c r="AU201" s="518">
        <f t="shared" si="137"/>
        <v>0.04494382022</v>
      </c>
      <c r="AV201" s="518">
        <f t="shared" si="137"/>
        <v>0.02409638554</v>
      </c>
      <c r="AW201" s="518">
        <f t="shared" si="137"/>
        <v>0.01875</v>
      </c>
      <c r="AX201" s="518">
        <f t="shared" si="137"/>
        <v>0.02666666667</v>
      </c>
      <c r="AY201" s="518">
        <f t="shared" si="137"/>
        <v>0.04545454545</v>
      </c>
      <c r="AZ201" s="518">
        <f t="shared" si="137"/>
        <v>0.02654867257</v>
      </c>
      <c r="BA201" s="518">
        <f t="shared" si="137"/>
        <v>0.08035714286</v>
      </c>
      <c r="BB201" s="518">
        <f t="shared" si="137"/>
        <v>0.171641791</v>
      </c>
      <c r="BC201" s="518">
        <f t="shared" si="137"/>
        <v>0.01612903226</v>
      </c>
      <c r="BD201" s="518">
        <f t="shared" si="137"/>
        <v>0.02542372881</v>
      </c>
      <c r="BE201" s="518">
        <f t="shared" si="137"/>
        <v>0.07894736842</v>
      </c>
      <c r="BF201" s="518">
        <f t="shared" si="137"/>
        <v>0.02830188679</v>
      </c>
      <c r="BG201" s="518">
        <f t="shared" si="137"/>
        <v>0.009900990099</v>
      </c>
      <c r="BH201" s="518">
        <f t="shared" si="137"/>
        <v>0.07476635514</v>
      </c>
      <c r="BI201" s="518">
        <f t="shared" si="137"/>
        <v>0.03603603604</v>
      </c>
      <c r="BJ201" s="518">
        <f t="shared" si="137"/>
        <v>0.08653846154</v>
      </c>
      <c r="BK201" s="518">
        <f t="shared" si="137"/>
        <v>0.1150442478</v>
      </c>
      <c r="BL201" s="518">
        <f t="shared" si="137"/>
        <v>0.02586206897</v>
      </c>
      <c r="BM201" s="518">
        <f t="shared" si="137"/>
        <v>0</v>
      </c>
      <c r="BN201" s="518">
        <f t="shared" si="137"/>
        <v>0.02040816327</v>
      </c>
      <c r="BO201" s="518">
        <f t="shared" si="137"/>
        <v>0.02083333333</v>
      </c>
      <c r="BP201" s="518">
        <f t="shared" si="137"/>
        <v>0</v>
      </c>
      <c r="BQ201" s="518">
        <f t="shared" si="137"/>
        <v>0.01098901099</v>
      </c>
      <c r="BR201" s="518">
        <f t="shared" si="137"/>
        <v>0</v>
      </c>
      <c r="BS201" s="518">
        <f t="shared" si="137"/>
        <v>0</v>
      </c>
      <c r="BT201" s="518">
        <f t="shared" si="137"/>
        <v>0</v>
      </c>
      <c r="BU201" s="518">
        <f t="shared" si="137"/>
        <v>0.02857142857</v>
      </c>
      <c r="BV201" s="518">
        <f t="shared" si="137"/>
        <v>0</v>
      </c>
      <c r="BW201" s="518">
        <f t="shared" si="137"/>
        <v>0.01754385965</v>
      </c>
      <c r="BX201" s="518">
        <f t="shared" si="137"/>
        <v>0</v>
      </c>
      <c r="BY201" s="518">
        <f t="shared" si="137"/>
        <v>0</v>
      </c>
      <c r="BZ201" s="518">
        <f t="shared" si="137"/>
        <v>0</v>
      </c>
      <c r="CA201" s="518">
        <f t="shared" si="137"/>
        <v>0</v>
      </c>
      <c r="CB201" s="518">
        <f t="shared" si="137"/>
        <v>0.04</v>
      </c>
      <c r="CC201" s="518">
        <f t="shared" si="137"/>
        <v>0.04166666667</v>
      </c>
      <c r="CD201" s="518">
        <f t="shared" si="137"/>
        <v>0.04347826087</v>
      </c>
      <c r="CE201" s="518">
        <f t="shared" si="137"/>
        <v>0.08</v>
      </c>
      <c r="CF201" s="518">
        <f t="shared" si="137"/>
        <v>0</v>
      </c>
      <c r="CG201" s="518">
        <f t="shared" si="137"/>
        <v>0</v>
      </c>
      <c r="CH201" s="518">
        <f t="shared" si="137"/>
        <v>0</v>
      </c>
      <c r="CI201" s="518">
        <f t="shared" si="137"/>
        <v>0.1052631579</v>
      </c>
      <c r="CJ201" s="518">
        <f t="shared" si="137"/>
        <v>0.1</v>
      </c>
      <c r="CK201" s="518">
        <f t="shared" si="137"/>
        <v>0</v>
      </c>
      <c r="CL201" s="518">
        <f t="shared" si="137"/>
        <v>0.2272727273</v>
      </c>
      <c r="CM201" s="518">
        <f t="shared" si="137"/>
        <v>0</v>
      </c>
      <c r="CN201" s="518">
        <f t="shared" si="137"/>
        <v>0</v>
      </c>
      <c r="CO201" s="518">
        <f t="shared" si="137"/>
        <v>0.05263157895</v>
      </c>
      <c r="CP201" s="518">
        <f t="shared" si="137"/>
        <v>0</v>
      </c>
      <c r="CQ201" s="518">
        <f t="shared" si="137"/>
        <v>0</v>
      </c>
      <c r="CR201" s="518">
        <f t="shared" si="137"/>
        <v>0.05555555556</v>
      </c>
      <c r="CS201" s="518">
        <f t="shared" si="137"/>
        <v>0.1052631579</v>
      </c>
      <c r="CT201" s="518">
        <f t="shared" si="137"/>
        <v>0.2272727273</v>
      </c>
      <c r="CU201" s="518">
        <f t="shared" si="137"/>
        <v>0.3548387097</v>
      </c>
      <c r="CV201" s="518">
        <f t="shared" si="137"/>
        <v>0.1388888889</v>
      </c>
      <c r="CW201" s="518">
        <f t="shared" si="137"/>
        <v>0.05263157895</v>
      </c>
      <c r="CX201" s="518">
        <f t="shared" si="137"/>
        <v>0.1777777778</v>
      </c>
      <c r="CY201" s="518">
        <f t="shared" si="137"/>
        <v>0.2711864407</v>
      </c>
      <c r="CZ201" s="518">
        <f t="shared" si="137"/>
        <v>0.2631578947</v>
      </c>
      <c r="DA201" s="518">
        <f t="shared" si="137"/>
        <v>0.1555555556</v>
      </c>
      <c r="DB201" s="518">
        <f t="shared" si="137"/>
        <v>0.1287128713</v>
      </c>
      <c r="DC201" s="518">
        <f t="shared" si="137"/>
        <v>0.1583333333</v>
      </c>
      <c r="DD201" s="518">
        <f t="shared" si="137"/>
        <v>0.09230769231</v>
      </c>
      <c r="DE201" s="518">
        <f t="shared" si="137"/>
        <v>0.09285714286</v>
      </c>
      <c r="DF201" s="518">
        <f t="shared" si="137"/>
        <v>0.04794520548</v>
      </c>
      <c r="DG201" s="518">
        <f t="shared" si="137"/>
        <v>0.08441558442</v>
      </c>
      <c r="DH201" s="518">
        <f t="shared" si="137"/>
        <v>0.04968944099</v>
      </c>
      <c r="DI201" s="518">
        <f t="shared" si="137"/>
        <v>0.04761904762</v>
      </c>
      <c r="DJ201" s="518">
        <f t="shared" si="137"/>
        <v>0.06818181818</v>
      </c>
      <c r="DK201" s="518">
        <f t="shared" si="137"/>
        <v>0.06382978723</v>
      </c>
      <c r="DL201" s="518">
        <f t="shared" si="137"/>
        <v>0.07142857143</v>
      </c>
      <c r="DM201" s="518">
        <f t="shared" si="137"/>
        <v>0.08612440191</v>
      </c>
      <c r="DN201" s="518">
        <f t="shared" si="137"/>
        <v>0.06306306306</v>
      </c>
      <c r="DO201" s="518">
        <f t="shared" si="137"/>
        <v>0.05217391304</v>
      </c>
      <c r="DP201" s="518">
        <f t="shared" si="137"/>
        <v>0.009009009009</v>
      </c>
      <c r="DQ201" s="518">
        <f t="shared" si="137"/>
        <v>0.08403361345</v>
      </c>
      <c r="DR201" s="518">
        <f t="shared" si="137"/>
        <v>0.05439330544</v>
      </c>
      <c r="DS201" s="518">
        <f t="shared" si="137"/>
        <v>0.04979253112</v>
      </c>
      <c r="DT201" s="518">
        <f t="shared" si="137"/>
        <v>0.1470588235</v>
      </c>
      <c r="DU201" s="518">
        <f t="shared" si="137"/>
        <v>0.09090909091</v>
      </c>
      <c r="DV201" s="518">
        <f t="shared" si="137"/>
        <v>0.04290429043</v>
      </c>
      <c r="DW201" s="518">
        <f t="shared" si="137"/>
        <v>0.05555555556</v>
      </c>
      <c r="DX201" s="518">
        <f t="shared" si="137"/>
        <v>0.08333333333</v>
      </c>
      <c r="DY201" s="518">
        <f t="shared" si="137"/>
        <v>0.02134146341</v>
      </c>
      <c r="DZ201" s="518">
        <f t="shared" si="137"/>
        <v>0.04733727811</v>
      </c>
      <c r="EA201" s="518">
        <f t="shared" si="137"/>
        <v>0.02678571429</v>
      </c>
      <c r="EB201" s="518">
        <f t="shared" si="137"/>
        <v>0.1229946524</v>
      </c>
      <c r="EC201" s="518">
        <f t="shared" si="137"/>
        <v>0.1462264151</v>
      </c>
      <c r="ED201" s="518">
        <f t="shared" si="137"/>
        <v>0.02850356295</v>
      </c>
      <c r="EE201" s="518">
        <f t="shared" si="137"/>
        <v>0.02122641509</v>
      </c>
      <c r="EF201" s="518">
        <f t="shared" si="137"/>
        <v>0.08071748879</v>
      </c>
      <c r="EG201" s="518">
        <f t="shared" si="137"/>
        <v>0.04054054054</v>
      </c>
      <c r="EH201" s="518">
        <f t="shared" si="137"/>
        <v>0.05458515284</v>
      </c>
      <c r="EI201" s="518">
        <f t="shared" si="137"/>
        <v>0.03744493392</v>
      </c>
      <c r="EJ201" s="518">
        <f t="shared" si="137"/>
        <v>0.04835164835</v>
      </c>
      <c r="EK201" s="518">
        <f t="shared" si="137"/>
        <v>0.01801801802</v>
      </c>
      <c r="EL201" s="518">
        <f t="shared" si="137"/>
        <v>0.03863636364</v>
      </c>
      <c r="EM201" s="518">
        <f t="shared" si="137"/>
        <v>0.04555808656</v>
      </c>
      <c r="EN201" s="518">
        <f t="shared" si="137"/>
        <v>0.01666666667</v>
      </c>
      <c r="EO201" s="518">
        <f t="shared" si="137"/>
        <v>0.04918032787</v>
      </c>
      <c r="EP201" s="518">
        <f t="shared" si="137"/>
        <v>0.02898550725</v>
      </c>
      <c r="EQ201" s="518">
        <f t="shared" si="137"/>
        <v>0.01496259352</v>
      </c>
      <c r="ER201" s="518">
        <f t="shared" si="137"/>
        <v>0.04738154613</v>
      </c>
      <c r="ES201" s="518">
        <f t="shared" si="137"/>
        <v>0.05637254902</v>
      </c>
      <c r="ET201" s="518">
        <f t="shared" si="137"/>
        <v>0.1015801354</v>
      </c>
      <c r="EU201" s="518">
        <f t="shared" si="137"/>
        <v>0.06140350877</v>
      </c>
      <c r="EV201" s="518">
        <f t="shared" si="137"/>
        <v>0.05520169851</v>
      </c>
      <c r="EW201" s="518">
        <f t="shared" si="137"/>
        <v>0.04713114754</v>
      </c>
      <c r="EX201" s="518">
        <f t="shared" si="137"/>
        <v>0.07969639469</v>
      </c>
      <c r="EY201" s="518">
        <f t="shared" si="137"/>
        <v>0.07387387387</v>
      </c>
      <c r="EZ201" s="518">
        <f t="shared" si="137"/>
        <v>0.05517241379</v>
      </c>
      <c r="FA201" s="518">
        <f t="shared" si="137"/>
        <v>0.05445544554</v>
      </c>
      <c r="FB201" s="518">
        <f t="shared" si="137"/>
        <v>0.05627009646</v>
      </c>
      <c r="FC201" s="518">
        <f t="shared" si="137"/>
        <v>0.06779661017</v>
      </c>
      <c r="FD201" s="518">
        <f t="shared" si="137"/>
        <v>0.04160475483</v>
      </c>
      <c r="FE201" s="518">
        <f t="shared" si="137"/>
        <v>0.05409356725</v>
      </c>
      <c r="FF201" s="518">
        <f t="shared" si="137"/>
        <v>0.02406015038</v>
      </c>
      <c r="FG201" s="518">
        <f t="shared" si="137"/>
        <v>0.03313253012</v>
      </c>
      <c r="FH201" s="518">
        <f t="shared" si="137"/>
        <v>0.06725146199</v>
      </c>
      <c r="FI201" s="518">
        <f t="shared" si="137"/>
        <v>0.05627705628</v>
      </c>
      <c r="FJ201" s="518">
        <f t="shared" si="137"/>
        <v>0.05349182764</v>
      </c>
      <c r="FK201" s="518">
        <f t="shared" si="137"/>
        <v>0.05688622754</v>
      </c>
      <c r="FL201" s="518">
        <f t="shared" si="137"/>
        <v>0.05354558611</v>
      </c>
      <c r="FM201" s="518">
        <f t="shared" si="137"/>
        <v>0.05462184874</v>
      </c>
      <c r="FN201" s="518">
        <f t="shared" si="137"/>
        <v>0.04502046385</v>
      </c>
      <c r="FO201" s="518">
        <f t="shared" si="137"/>
        <v>0.03489932886</v>
      </c>
      <c r="FP201" s="518">
        <f t="shared" si="137"/>
        <v>0.06044678055</v>
      </c>
      <c r="FQ201" s="518">
        <f t="shared" si="137"/>
        <v>0.04183006536</v>
      </c>
      <c r="FR201" s="518">
        <f t="shared" si="137"/>
        <v>0.0563204005</v>
      </c>
      <c r="FS201" s="518">
        <f t="shared" si="137"/>
        <v>0.02586206897</v>
      </c>
      <c r="FT201" s="518">
        <f t="shared" si="137"/>
        <v>0.06941176471</v>
      </c>
      <c r="FU201" s="518">
        <f t="shared" si="137"/>
        <v>0.05524239008</v>
      </c>
      <c r="FV201" s="518">
        <f t="shared" si="137"/>
        <v>0.03670745273</v>
      </c>
      <c r="FW201" s="518">
        <f t="shared" si="137"/>
        <v>0.07391763464</v>
      </c>
      <c r="FX201" s="518">
        <f t="shared" si="137"/>
        <v>0.04356846473</v>
      </c>
      <c r="FY201" s="518">
        <f t="shared" si="137"/>
        <v>0.03080082136</v>
      </c>
      <c r="FZ201" s="518">
        <f t="shared" si="137"/>
        <v>0.03288797533</v>
      </c>
      <c r="GA201" s="518">
        <f t="shared" si="137"/>
        <v>0.02728226653</v>
      </c>
      <c r="GB201" s="518">
        <f t="shared" si="137"/>
        <v>0.04717948718</v>
      </c>
      <c r="GC201" s="518">
        <f t="shared" si="137"/>
        <v>0.033126294</v>
      </c>
      <c r="GD201" s="518">
        <f t="shared" si="137"/>
        <v>0.09633507853</v>
      </c>
      <c r="GE201" s="518">
        <f t="shared" si="137"/>
        <v>0.07151664612</v>
      </c>
      <c r="GF201" s="518">
        <f t="shared" si="137"/>
        <v>0.04417670683</v>
      </c>
      <c r="GG201" s="518">
        <f t="shared" si="137"/>
        <v>0.03203342618</v>
      </c>
      <c r="GH201" s="518">
        <f t="shared" si="137"/>
        <v>0.02377414562</v>
      </c>
      <c r="GI201" s="518">
        <f t="shared" si="137"/>
        <v>0.03624382208</v>
      </c>
      <c r="GJ201" s="518">
        <f t="shared" si="137"/>
        <v>0.02910958904</v>
      </c>
      <c r="GK201" s="518">
        <f t="shared" si="137"/>
        <v>0.07504078303</v>
      </c>
      <c r="GL201" s="518">
        <f t="shared" si="137"/>
        <v>0.06393442623</v>
      </c>
      <c r="GM201" s="518">
        <f t="shared" si="137"/>
        <v>0.05679862306</v>
      </c>
      <c r="GN201" s="518">
        <f t="shared" si="137"/>
        <v>0.07056798623</v>
      </c>
      <c r="GO201" s="518">
        <f t="shared" si="137"/>
        <v>0.0365630713</v>
      </c>
      <c r="GP201" s="518">
        <f t="shared" si="137"/>
        <v>0.06367041199</v>
      </c>
      <c r="GQ201" s="518">
        <f t="shared" si="137"/>
        <v>0.0780952381</v>
      </c>
      <c r="GR201" s="518">
        <f t="shared" si="137"/>
        <v>0.0873605948</v>
      </c>
      <c r="GS201" s="518">
        <f t="shared" si="137"/>
        <v>0.1221238938</v>
      </c>
      <c r="GT201" s="518">
        <f t="shared" si="137"/>
        <v>0.1028192371</v>
      </c>
      <c r="GU201" s="518">
        <f t="shared" si="137"/>
        <v>0.09148264984</v>
      </c>
      <c r="GV201" s="518">
        <f t="shared" si="137"/>
        <v>0.046875</v>
      </c>
      <c r="GW201" s="518">
        <f t="shared" si="137"/>
        <v>0.03803486529</v>
      </c>
      <c r="GX201" s="518">
        <f t="shared" si="137"/>
        <v>0.09351432881</v>
      </c>
      <c r="GY201" s="518">
        <f t="shared" si="137"/>
        <v>0.08052708638</v>
      </c>
      <c r="GZ201" s="518">
        <f t="shared" si="137"/>
        <v>0.09822646658</v>
      </c>
      <c r="HA201" s="518">
        <f t="shared" si="137"/>
        <v>0.09345794393</v>
      </c>
      <c r="HB201" s="518">
        <f t="shared" si="137"/>
        <v>0.09228824273</v>
      </c>
      <c r="HC201" s="518">
        <f t="shared" si="137"/>
        <v>0.1360946746</v>
      </c>
      <c r="HD201" s="518">
        <f t="shared" si="137"/>
        <v>0.1063348416</v>
      </c>
      <c r="HE201" s="518">
        <f t="shared" si="137"/>
        <v>0.1133474576</v>
      </c>
      <c r="HF201" s="518">
        <f t="shared" si="137"/>
        <v>0.1925795053</v>
      </c>
      <c r="HG201" s="518">
        <f t="shared" si="137"/>
        <v>0.1128903122</v>
      </c>
      <c r="HH201" s="518">
        <f t="shared" si="137"/>
        <v>0.1063348416</v>
      </c>
      <c r="HI201" s="518">
        <f t="shared" si="137"/>
        <v>0.09786354238</v>
      </c>
      <c r="HJ201" s="518">
        <f t="shared" si="137"/>
        <v>0.0897184021</v>
      </c>
      <c r="HK201" s="518">
        <f t="shared" si="137"/>
        <v>0.08840125392</v>
      </c>
      <c r="HL201" s="518">
        <f t="shared" si="137"/>
        <v>0.1432568551</v>
      </c>
      <c r="HM201" s="518">
        <f t="shared" si="137"/>
        <v>0.1748218527</v>
      </c>
      <c r="HN201" s="518">
        <f t="shared" si="137"/>
        <v>0.1456147713</v>
      </c>
      <c r="HO201" s="518">
        <f t="shared" si="137"/>
        <v>0.1211538462</v>
      </c>
      <c r="HP201" s="518">
        <f t="shared" si="137"/>
        <v>0.1155309581</v>
      </c>
      <c r="HQ201" s="518">
        <f t="shared" si="137"/>
        <v>0.1224553711</v>
      </c>
      <c r="HR201" s="518">
        <f t="shared" si="137"/>
        <v>0.09119496855</v>
      </c>
      <c r="HS201" s="412"/>
      <c r="HT201" s="412"/>
      <c r="HU201" s="412"/>
      <c r="HV201" s="412"/>
      <c r="HW201" s="412"/>
      <c r="HX201" s="412"/>
      <c r="HY201" s="412"/>
      <c r="HZ201" s="412"/>
      <c r="IA201" s="412"/>
      <c r="IB201" s="412"/>
      <c r="IC201" s="412"/>
    </row>
    <row r="202">
      <c r="A202" s="513" t="s">
        <v>89</v>
      </c>
      <c r="B202" s="515">
        <v>0.0</v>
      </c>
      <c r="C202" s="515">
        <v>0.0</v>
      </c>
      <c r="D202" s="515">
        <v>0.0</v>
      </c>
      <c r="E202" s="515">
        <v>0.0</v>
      </c>
      <c r="F202" s="515">
        <v>0.0</v>
      </c>
      <c r="G202" s="515">
        <v>0.0</v>
      </c>
      <c r="H202" s="515">
        <v>0.0</v>
      </c>
      <c r="I202" s="515">
        <v>0.0</v>
      </c>
      <c r="J202" s="515">
        <v>0.0</v>
      </c>
      <c r="K202" s="515">
        <v>0.0</v>
      </c>
      <c r="L202" s="515">
        <v>0.0</v>
      </c>
      <c r="M202" s="515">
        <v>0.0</v>
      </c>
      <c r="N202" s="524">
        <v>0.0</v>
      </c>
      <c r="O202" s="518">
        <f t="shared" ref="O202:HR202" si="138">O17/O140</f>
        <v>1</v>
      </c>
      <c r="P202" s="518">
        <f t="shared" si="138"/>
        <v>0</v>
      </c>
      <c r="Q202" s="518">
        <f t="shared" si="138"/>
        <v>0.2727272727</v>
      </c>
      <c r="R202" s="518">
        <f t="shared" si="138"/>
        <v>0.2142857143</v>
      </c>
      <c r="S202" s="518">
        <f t="shared" si="138"/>
        <v>0.2222222222</v>
      </c>
      <c r="T202" s="518">
        <f t="shared" si="138"/>
        <v>0</v>
      </c>
      <c r="U202" s="518">
        <f t="shared" si="138"/>
        <v>0.1428571429</v>
      </c>
      <c r="V202" s="518">
        <f t="shared" si="138"/>
        <v>0.04545454545</v>
      </c>
      <c r="W202" s="518">
        <f t="shared" si="138"/>
        <v>0.1851851852</v>
      </c>
      <c r="X202" s="518">
        <f t="shared" si="138"/>
        <v>0.1290322581</v>
      </c>
      <c r="Y202" s="518">
        <f t="shared" si="138"/>
        <v>0.06060606061</v>
      </c>
      <c r="Z202" s="518">
        <f t="shared" si="138"/>
        <v>0.1081081081</v>
      </c>
      <c r="AA202" s="518">
        <f t="shared" si="138"/>
        <v>0.2127659574</v>
      </c>
      <c r="AB202" s="518">
        <f t="shared" si="138"/>
        <v>0.3472222222</v>
      </c>
      <c r="AC202" s="518">
        <f t="shared" si="138"/>
        <v>0.05263157895</v>
      </c>
      <c r="AD202" s="518">
        <f t="shared" si="138"/>
        <v>0.09523809524</v>
      </c>
      <c r="AE202" s="518">
        <f t="shared" si="138"/>
        <v>0.4649681529</v>
      </c>
      <c r="AF202" s="518">
        <f t="shared" si="138"/>
        <v>0.2121212121</v>
      </c>
      <c r="AG202" s="518">
        <f t="shared" si="138"/>
        <v>0.1121076233</v>
      </c>
      <c r="AH202" s="518">
        <f t="shared" si="138"/>
        <v>0.07083333333</v>
      </c>
      <c r="AI202" s="518">
        <f t="shared" si="138"/>
        <v>0.01639344262</v>
      </c>
      <c r="AJ202" s="518">
        <f t="shared" si="138"/>
        <v>0.07224334601</v>
      </c>
      <c r="AK202" s="518">
        <f t="shared" si="138"/>
        <v>0.04868913858</v>
      </c>
      <c r="AL202" s="518">
        <f t="shared" si="138"/>
        <v>0.01140684411</v>
      </c>
      <c r="AM202" s="518">
        <f t="shared" si="138"/>
        <v>0.036900369</v>
      </c>
      <c r="AN202" s="518">
        <f t="shared" si="138"/>
        <v>0.07931034483</v>
      </c>
      <c r="AO202" s="518">
        <f t="shared" si="138"/>
        <v>0.07348242812</v>
      </c>
      <c r="AP202" s="518">
        <f t="shared" si="138"/>
        <v>0.02795031056</v>
      </c>
      <c r="AQ202" s="518">
        <f t="shared" si="138"/>
        <v>0.02167182663</v>
      </c>
      <c r="AR202" s="518">
        <f t="shared" si="138"/>
        <v>0.02147239264</v>
      </c>
      <c r="AS202" s="518">
        <f t="shared" si="138"/>
        <v>0.02402402402</v>
      </c>
      <c r="AT202" s="518">
        <f t="shared" si="138"/>
        <v>0.0566572238</v>
      </c>
      <c r="AU202" s="518">
        <f t="shared" si="138"/>
        <v>0.03206997085</v>
      </c>
      <c r="AV202" s="518">
        <f t="shared" si="138"/>
        <v>0.02279202279</v>
      </c>
      <c r="AW202" s="518">
        <f t="shared" si="138"/>
        <v>0.04109589041</v>
      </c>
      <c r="AX202" s="518">
        <f t="shared" si="138"/>
        <v>0.04941860465</v>
      </c>
      <c r="AY202" s="518">
        <f t="shared" si="138"/>
        <v>0.04069767442</v>
      </c>
      <c r="AZ202" s="518">
        <f t="shared" si="138"/>
        <v>0.02380952381</v>
      </c>
      <c r="BA202" s="518">
        <f t="shared" si="138"/>
        <v>0.03363914373</v>
      </c>
      <c r="BB202" s="518">
        <f t="shared" si="138"/>
        <v>0.009230769231</v>
      </c>
      <c r="BC202" s="518">
        <f t="shared" si="138"/>
        <v>0.0122324159</v>
      </c>
      <c r="BD202" s="518">
        <f t="shared" si="138"/>
        <v>0.01533742331</v>
      </c>
      <c r="BE202" s="518">
        <f t="shared" si="138"/>
        <v>0.1023391813</v>
      </c>
      <c r="BF202" s="518">
        <f t="shared" si="138"/>
        <v>0.05555555556</v>
      </c>
      <c r="BG202" s="518">
        <f t="shared" si="138"/>
        <v>0.02153846154</v>
      </c>
      <c r="BH202" s="518">
        <f t="shared" si="138"/>
        <v>0.01823708207</v>
      </c>
      <c r="BI202" s="518">
        <f t="shared" si="138"/>
        <v>0.01219512195</v>
      </c>
      <c r="BJ202" s="518">
        <f t="shared" si="138"/>
        <v>0.009230769231</v>
      </c>
      <c r="BK202" s="518">
        <f t="shared" si="138"/>
        <v>0</v>
      </c>
      <c r="BL202" s="518">
        <f t="shared" si="138"/>
        <v>0.01286173633</v>
      </c>
      <c r="BM202" s="518">
        <f t="shared" si="138"/>
        <v>0</v>
      </c>
      <c r="BN202" s="518">
        <f t="shared" si="138"/>
        <v>0.01689189189</v>
      </c>
      <c r="BO202" s="518">
        <f t="shared" si="138"/>
        <v>0.01666666667</v>
      </c>
      <c r="BP202" s="518">
        <f t="shared" si="138"/>
        <v>0.003401360544</v>
      </c>
      <c r="BQ202" s="518">
        <f t="shared" si="138"/>
        <v>0.006872852234</v>
      </c>
      <c r="BR202" s="518">
        <f t="shared" si="138"/>
        <v>0.01052631579</v>
      </c>
      <c r="BS202" s="518">
        <f t="shared" si="138"/>
        <v>0</v>
      </c>
      <c r="BT202" s="518">
        <f t="shared" si="138"/>
        <v>0</v>
      </c>
      <c r="BU202" s="518">
        <f t="shared" si="138"/>
        <v>0.004310344828</v>
      </c>
      <c r="BV202" s="518">
        <f t="shared" si="138"/>
        <v>0.01304347826</v>
      </c>
      <c r="BW202" s="518">
        <f t="shared" si="138"/>
        <v>0.005</v>
      </c>
      <c r="BX202" s="518">
        <f t="shared" si="138"/>
        <v>0</v>
      </c>
      <c r="BY202" s="518">
        <f t="shared" si="138"/>
        <v>0</v>
      </c>
      <c r="BZ202" s="518">
        <f t="shared" si="138"/>
        <v>0.006289308176</v>
      </c>
      <c r="CA202" s="518">
        <f t="shared" si="138"/>
        <v>0.006578947368</v>
      </c>
      <c r="CB202" s="518">
        <f t="shared" si="138"/>
        <v>0.02054794521</v>
      </c>
      <c r="CC202" s="518">
        <f t="shared" si="138"/>
        <v>0.01515151515</v>
      </c>
      <c r="CD202" s="518">
        <f t="shared" si="138"/>
        <v>0.008620689655</v>
      </c>
      <c r="CE202" s="518">
        <f t="shared" si="138"/>
        <v>0.008620689655</v>
      </c>
      <c r="CF202" s="518">
        <f t="shared" si="138"/>
        <v>0.008620689655</v>
      </c>
      <c r="CG202" s="518">
        <f t="shared" si="138"/>
        <v>0</v>
      </c>
      <c r="CH202" s="518">
        <f t="shared" si="138"/>
        <v>0.01020408163</v>
      </c>
      <c r="CI202" s="518">
        <f t="shared" si="138"/>
        <v>0</v>
      </c>
      <c r="CJ202" s="518">
        <f t="shared" si="138"/>
        <v>0</v>
      </c>
      <c r="CK202" s="518">
        <f t="shared" si="138"/>
        <v>0</v>
      </c>
      <c r="CL202" s="518">
        <f t="shared" si="138"/>
        <v>0</v>
      </c>
      <c r="CM202" s="518">
        <f t="shared" si="138"/>
        <v>0</v>
      </c>
      <c r="CN202" s="518">
        <f t="shared" si="138"/>
        <v>0.01639344262</v>
      </c>
      <c r="CO202" s="518">
        <f t="shared" si="138"/>
        <v>0.01666666667</v>
      </c>
      <c r="CP202" s="518">
        <f t="shared" si="138"/>
        <v>0.06896551724</v>
      </c>
      <c r="CQ202" s="518">
        <f t="shared" si="138"/>
        <v>0.03448275862</v>
      </c>
      <c r="CR202" s="518">
        <f t="shared" si="138"/>
        <v>0</v>
      </c>
      <c r="CS202" s="518">
        <f t="shared" si="138"/>
        <v>0</v>
      </c>
      <c r="CT202" s="518">
        <f t="shared" si="138"/>
        <v>0.02380952381</v>
      </c>
      <c r="CU202" s="518">
        <f t="shared" si="138"/>
        <v>0.02325581395</v>
      </c>
      <c r="CV202" s="518">
        <f t="shared" si="138"/>
        <v>0.0652173913</v>
      </c>
      <c r="CW202" s="518">
        <f t="shared" si="138"/>
        <v>0.04166666667</v>
      </c>
      <c r="CX202" s="518">
        <f t="shared" si="138"/>
        <v>0.04</v>
      </c>
      <c r="CY202" s="518">
        <f t="shared" si="138"/>
        <v>0.07843137255</v>
      </c>
      <c r="CZ202" s="518">
        <f t="shared" si="138"/>
        <v>0.1935483871</v>
      </c>
      <c r="DA202" s="518">
        <f t="shared" si="138"/>
        <v>0</v>
      </c>
      <c r="DB202" s="518">
        <f t="shared" si="138"/>
        <v>0.01694915254</v>
      </c>
      <c r="DC202" s="518">
        <f t="shared" si="138"/>
        <v>0.05555555556</v>
      </c>
      <c r="DD202" s="518">
        <f t="shared" si="138"/>
        <v>0.171875</v>
      </c>
      <c r="DE202" s="518">
        <f t="shared" si="138"/>
        <v>0.04761904762</v>
      </c>
      <c r="DF202" s="518">
        <f t="shared" si="138"/>
        <v>0.07462686567</v>
      </c>
      <c r="DG202" s="518">
        <f t="shared" si="138"/>
        <v>0.04347826087</v>
      </c>
      <c r="DH202" s="518">
        <f t="shared" si="138"/>
        <v>0</v>
      </c>
      <c r="DI202" s="518">
        <f t="shared" si="138"/>
        <v>0</v>
      </c>
      <c r="DJ202" s="518">
        <f t="shared" si="138"/>
        <v>0.01492537313</v>
      </c>
      <c r="DK202" s="518">
        <f t="shared" si="138"/>
        <v>0.1066666667</v>
      </c>
      <c r="DL202" s="518">
        <f t="shared" si="138"/>
        <v>0</v>
      </c>
      <c r="DM202" s="518">
        <f t="shared" si="138"/>
        <v>0.0641025641</v>
      </c>
      <c r="DN202" s="518">
        <f t="shared" si="138"/>
        <v>0.03703703704</v>
      </c>
      <c r="DO202" s="518">
        <f t="shared" si="138"/>
        <v>0</v>
      </c>
      <c r="DP202" s="518">
        <f t="shared" si="138"/>
        <v>0.03614457831</v>
      </c>
      <c r="DQ202" s="518">
        <f t="shared" si="138"/>
        <v>0.04651162791</v>
      </c>
      <c r="DR202" s="518">
        <f t="shared" si="138"/>
        <v>0.02298850575</v>
      </c>
      <c r="DS202" s="518">
        <f t="shared" si="138"/>
        <v>0.01149425287</v>
      </c>
      <c r="DT202" s="518">
        <f t="shared" si="138"/>
        <v>0</v>
      </c>
      <c r="DU202" s="518">
        <f t="shared" si="138"/>
        <v>0.02298850575</v>
      </c>
      <c r="DV202" s="518">
        <f t="shared" si="138"/>
        <v>0.03409090909</v>
      </c>
      <c r="DW202" s="518">
        <f t="shared" si="138"/>
        <v>0.01149425287</v>
      </c>
      <c r="DX202" s="518">
        <f t="shared" si="138"/>
        <v>0.05681818182</v>
      </c>
      <c r="DY202" s="518">
        <f t="shared" si="138"/>
        <v>0.03296703297</v>
      </c>
      <c r="DZ202" s="518">
        <f t="shared" si="138"/>
        <v>0.01136363636</v>
      </c>
      <c r="EA202" s="518">
        <f t="shared" si="138"/>
        <v>0.0243902439</v>
      </c>
      <c r="EB202" s="518">
        <f t="shared" si="138"/>
        <v>0</v>
      </c>
      <c r="EC202" s="518">
        <f t="shared" si="138"/>
        <v>0</v>
      </c>
      <c r="ED202" s="518">
        <f t="shared" si="138"/>
        <v>0.06976744186</v>
      </c>
      <c r="EE202" s="518">
        <f t="shared" si="138"/>
        <v>0.05617977528</v>
      </c>
      <c r="EF202" s="518">
        <f t="shared" si="138"/>
        <v>0.06741573034</v>
      </c>
      <c r="EG202" s="518">
        <f t="shared" si="138"/>
        <v>0</v>
      </c>
      <c r="EH202" s="518">
        <f t="shared" si="138"/>
        <v>0.04761904762</v>
      </c>
      <c r="EI202" s="518">
        <f t="shared" si="138"/>
        <v>0.03448275862</v>
      </c>
      <c r="EJ202" s="518">
        <f t="shared" si="138"/>
        <v>0.04494382022</v>
      </c>
      <c r="EK202" s="518">
        <f t="shared" si="138"/>
        <v>0</v>
      </c>
      <c r="EL202" s="518">
        <f t="shared" si="138"/>
        <v>0.0243902439</v>
      </c>
      <c r="EM202" s="518">
        <f t="shared" si="138"/>
        <v>0.01351351351</v>
      </c>
      <c r="EN202" s="518">
        <f t="shared" si="138"/>
        <v>0.1139240506</v>
      </c>
      <c r="EO202" s="518">
        <f t="shared" si="138"/>
        <v>0.03658536585</v>
      </c>
      <c r="EP202" s="518">
        <f t="shared" si="138"/>
        <v>0.1086956522</v>
      </c>
      <c r="EQ202" s="518">
        <f t="shared" si="138"/>
        <v>0.01086956522</v>
      </c>
      <c r="ER202" s="518">
        <f t="shared" si="138"/>
        <v>0.04705882353</v>
      </c>
      <c r="ES202" s="518">
        <f t="shared" si="138"/>
        <v>0.1098901099</v>
      </c>
      <c r="ET202" s="518">
        <f t="shared" si="138"/>
        <v>0.09677419355</v>
      </c>
      <c r="EU202" s="518">
        <f t="shared" si="138"/>
        <v>0.1559633028</v>
      </c>
      <c r="EV202" s="518">
        <f t="shared" si="138"/>
        <v>0.09322033898</v>
      </c>
      <c r="EW202" s="518">
        <f t="shared" si="138"/>
        <v>0.07086614173</v>
      </c>
      <c r="EX202" s="518">
        <f t="shared" si="138"/>
        <v>0.06617647059</v>
      </c>
      <c r="EY202" s="518">
        <f t="shared" si="138"/>
        <v>0.02222222222</v>
      </c>
      <c r="EZ202" s="518">
        <f t="shared" si="138"/>
        <v>0.03597122302</v>
      </c>
      <c r="FA202" s="518">
        <f t="shared" si="138"/>
        <v>0.07586206897</v>
      </c>
      <c r="FB202" s="518">
        <f t="shared" si="138"/>
        <v>0.05405405405</v>
      </c>
      <c r="FC202" s="518">
        <f t="shared" si="138"/>
        <v>0.1395348837</v>
      </c>
      <c r="FD202" s="518">
        <f t="shared" si="138"/>
        <v>0.02857142857</v>
      </c>
      <c r="FE202" s="518">
        <f t="shared" si="138"/>
        <v>0.06417112299</v>
      </c>
      <c r="FF202" s="518">
        <f t="shared" si="138"/>
        <v>0.1545454545</v>
      </c>
      <c r="FG202" s="518">
        <f t="shared" si="138"/>
        <v>0.03153153153</v>
      </c>
      <c r="FH202" s="518">
        <f t="shared" si="138"/>
        <v>0.06034482759</v>
      </c>
      <c r="FI202" s="518">
        <f t="shared" si="138"/>
        <v>0.09053497942</v>
      </c>
      <c r="FJ202" s="518">
        <f t="shared" si="138"/>
        <v>0.04435483871</v>
      </c>
      <c r="FK202" s="518">
        <f t="shared" si="138"/>
        <v>0.0503875969</v>
      </c>
      <c r="FL202" s="518">
        <f t="shared" si="138"/>
        <v>0.0979020979</v>
      </c>
      <c r="FM202" s="518">
        <f t="shared" si="138"/>
        <v>0.05685618729</v>
      </c>
      <c r="FN202" s="518">
        <f t="shared" si="138"/>
        <v>0.05414012739</v>
      </c>
      <c r="FO202" s="518">
        <f t="shared" si="138"/>
        <v>0.06402439024</v>
      </c>
      <c r="FP202" s="518">
        <f t="shared" si="138"/>
        <v>0.08857142857</v>
      </c>
      <c r="FQ202" s="518">
        <f t="shared" si="138"/>
        <v>0.05070422535</v>
      </c>
      <c r="FR202" s="518">
        <f t="shared" si="138"/>
        <v>0.01671309192</v>
      </c>
      <c r="FS202" s="518">
        <f t="shared" si="138"/>
        <v>0.0703125</v>
      </c>
      <c r="FT202" s="518">
        <f t="shared" si="138"/>
        <v>0.07444168734</v>
      </c>
      <c r="FU202" s="518">
        <f t="shared" si="138"/>
        <v>0.05450236967</v>
      </c>
      <c r="FV202" s="518">
        <f t="shared" si="138"/>
        <v>0.05673758865</v>
      </c>
      <c r="FW202" s="518">
        <f t="shared" si="138"/>
        <v>0.08425720621</v>
      </c>
      <c r="FX202" s="518">
        <f t="shared" si="138"/>
        <v>0.04872881356</v>
      </c>
      <c r="FY202" s="518">
        <f t="shared" si="138"/>
        <v>0.04480651731</v>
      </c>
      <c r="FZ202" s="518">
        <f t="shared" si="138"/>
        <v>0.03913894325</v>
      </c>
      <c r="GA202" s="518">
        <f t="shared" si="138"/>
        <v>0.06445672192</v>
      </c>
      <c r="GB202" s="518">
        <f t="shared" si="138"/>
        <v>0.02898550725</v>
      </c>
      <c r="GC202" s="518">
        <f t="shared" si="138"/>
        <v>0.05709342561</v>
      </c>
      <c r="GD202" s="518">
        <f t="shared" si="138"/>
        <v>0.01886792453</v>
      </c>
      <c r="GE202" s="518">
        <f t="shared" si="138"/>
        <v>0.02434456929</v>
      </c>
      <c r="GF202" s="518">
        <f t="shared" si="138"/>
        <v>0.03531598513</v>
      </c>
      <c r="GG202" s="518">
        <f t="shared" si="138"/>
        <v>0.02935420744</v>
      </c>
      <c r="GH202" s="518">
        <f t="shared" si="138"/>
        <v>0.016</v>
      </c>
      <c r="GI202" s="518">
        <f t="shared" si="138"/>
        <v>0.02788844622</v>
      </c>
      <c r="GJ202" s="518">
        <f t="shared" si="138"/>
        <v>0.04016064257</v>
      </c>
      <c r="GK202" s="518">
        <f t="shared" si="138"/>
        <v>0.03042596349</v>
      </c>
      <c r="GL202" s="518">
        <f t="shared" si="138"/>
        <v>0.1013133208</v>
      </c>
      <c r="GM202" s="518">
        <f t="shared" si="138"/>
        <v>0.03839122486</v>
      </c>
      <c r="GN202" s="518">
        <f t="shared" si="138"/>
        <v>0.04232804233</v>
      </c>
      <c r="GO202" s="518">
        <f t="shared" si="138"/>
        <v>0.03956834532</v>
      </c>
      <c r="GP202" s="518">
        <f t="shared" si="138"/>
        <v>0.06013745704</v>
      </c>
      <c r="GQ202" s="518">
        <f t="shared" si="138"/>
        <v>0.02542372881</v>
      </c>
      <c r="GR202" s="518">
        <f t="shared" si="138"/>
        <v>0.07011686144</v>
      </c>
      <c r="GS202" s="518">
        <f t="shared" si="138"/>
        <v>0.05608974359</v>
      </c>
      <c r="GT202" s="518">
        <f t="shared" si="138"/>
        <v>0.04031007752</v>
      </c>
      <c r="GU202" s="518">
        <f t="shared" si="138"/>
        <v>0.03153153153</v>
      </c>
      <c r="GV202" s="518">
        <f t="shared" si="138"/>
        <v>0.01949025487</v>
      </c>
      <c r="GW202" s="518">
        <f t="shared" si="138"/>
        <v>0.07814761216</v>
      </c>
      <c r="GX202" s="518">
        <f t="shared" si="138"/>
        <v>0.05639614856</v>
      </c>
      <c r="GY202" s="518">
        <f t="shared" si="138"/>
        <v>0.1879350348</v>
      </c>
      <c r="GZ202" s="518">
        <f t="shared" si="138"/>
        <v>0.1632251721</v>
      </c>
      <c r="HA202" s="518">
        <f t="shared" si="138"/>
        <v>0.06672845227</v>
      </c>
      <c r="HB202" s="518">
        <f t="shared" si="138"/>
        <v>0.1242845462</v>
      </c>
      <c r="HC202" s="518">
        <f t="shared" si="138"/>
        <v>0.08968609865</v>
      </c>
      <c r="HD202" s="518">
        <f t="shared" si="138"/>
        <v>0.055994257</v>
      </c>
      <c r="HE202" s="518">
        <f t="shared" si="138"/>
        <v>0.1168407311</v>
      </c>
      <c r="HF202" s="518">
        <f t="shared" si="138"/>
        <v>0.1261574074</v>
      </c>
      <c r="HG202" s="518">
        <f t="shared" si="138"/>
        <v>0.06010928962</v>
      </c>
      <c r="HH202" s="518">
        <f t="shared" si="138"/>
        <v>0.1120900636</v>
      </c>
      <c r="HI202" s="518">
        <f t="shared" si="138"/>
        <v>0.05083955224</v>
      </c>
      <c r="HJ202" s="518">
        <f t="shared" si="138"/>
        <v>0.06815144766</v>
      </c>
      <c r="HK202" s="518">
        <f t="shared" si="138"/>
        <v>0.07721359631</v>
      </c>
      <c r="HL202" s="518">
        <f t="shared" si="138"/>
        <v>0.1177584248</v>
      </c>
      <c r="HM202" s="518">
        <f t="shared" si="138"/>
        <v>0.1103542234</v>
      </c>
      <c r="HN202" s="518">
        <f t="shared" si="138"/>
        <v>0.1607194662</v>
      </c>
      <c r="HO202" s="518">
        <f t="shared" si="138"/>
        <v>0.03813796971</v>
      </c>
      <c r="HP202" s="518">
        <f t="shared" si="138"/>
        <v>0.06761006289</v>
      </c>
      <c r="HQ202" s="518">
        <f t="shared" si="138"/>
        <v>0.08302897492</v>
      </c>
      <c r="HR202" s="518">
        <f t="shared" si="138"/>
        <v>0.07987435495</v>
      </c>
      <c r="HS202" s="412"/>
      <c r="HT202" s="412"/>
      <c r="HU202" s="412"/>
      <c r="HV202" s="412"/>
      <c r="HW202" s="412"/>
      <c r="HX202" s="412"/>
      <c r="HY202" s="412"/>
      <c r="HZ202" s="412"/>
      <c r="IA202" s="412"/>
      <c r="IB202" s="412"/>
      <c r="IC202" s="412"/>
    </row>
    <row r="203">
      <c r="A203" s="513" t="s">
        <v>90</v>
      </c>
      <c r="B203" s="515">
        <v>0.0</v>
      </c>
      <c r="C203" s="515">
        <v>0.0</v>
      </c>
      <c r="D203" s="515">
        <v>0.0</v>
      </c>
      <c r="E203" s="515">
        <v>0.0</v>
      </c>
      <c r="F203" s="515">
        <v>0.0</v>
      </c>
      <c r="G203" s="524">
        <v>0.0</v>
      </c>
      <c r="H203" s="518">
        <f t="shared" ref="H203:HR203" si="139">H18/H141</f>
        <v>1</v>
      </c>
      <c r="I203" s="518">
        <f t="shared" si="139"/>
        <v>0.5</v>
      </c>
      <c r="J203" s="518">
        <f t="shared" si="139"/>
        <v>0.6666666667</v>
      </c>
      <c r="K203" s="518">
        <f t="shared" si="139"/>
        <v>0.1428571429</v>
      </c>
      <c r="L203" s="518">
        <f t="shared" si="139"/>
        <v>0.5714285714</v>
      </c>
      <c r="M203" s="518">
        <f t="shared" si="139"/>
        <v>0.125</v>
      </c>
      <c r="N203" s="518">
        <f t="shared" si="139"/>
        <v>0.05882352941</v>
      </c>
      <c r="O203" s="518">
        <f t="shared" si="139"/>
        <v>0.1904761905</v>
      </c>
      <c r="P203" s="518">
        <f t="shared" si="139"/>
        <v>0</v>
      </c>
      <c r="Q203" s="518">
        <f t="shared" si="139"/>
        <v>0.125</v>
      </c>
      <c r="R203" s="518">
        <f t="shared" si="139"/>
        <v>0.1111111111</v>
      </c>
      <c r="S203" s="518">
        <f t="shared" si="139"/>
        <v>0.1</v>
      </c>
      <c r="T203" s="518">
        <f t="shared" si="139"/>
        <v>0.2105263158</v>
      </c>
      <c r="U203" s="518">
        <f t="shared" si="139"/>
        <v>0.1914893617</v>
      </c>
      <c r="V203" s="518">
        <f t="shared" si="139"/>
        <v>0.1153846154</v>
      </c>
      <c r="W203" s="518">
        <f t="shared" si="139"/>
        <v>0.1034482759</v>
      </c>
      <c r="X203" s="518">
        <f t="shared" si="139"/>
        <v>0.1944444444</v>
      </c>
      <c r="Y203" s="518">
        <f t="shared" si="139"/>
        <v>0.05263157895</v>
      </c>
      <c r="Z203" s="518">
        <f t="shared" si="139"/>
        <v>0.1184210526</v>
      </c>
      <c r="AA203" s="518">
        <f t="shared" si="139"/>
        <v>0.202247191</v>
      </c>
      <c r="AB203" s="518">
        <f t="shared" si="139"/>
        <v>0.09375</v>
      </c>
      <c r="AC203" s="518">
        <f t="shared" si="139"/>
        <v>0.1578947368</v>
      </c>
      <c r="AD203" s="518">
        <f t="shared" si="139"/>
        <v>0.009433962264</v>
      </c>
      <c r="AE203" s="518">
        <f t="shared" si="139"/>
        <v>0.1451612903</v>
      </c>
      <c r="AF203" s="518">
        <f t="shared" si="139"/>
        <v>0.05384615385</v>
      </c>
      <c r="AG203" s="518">
        <f t="shared" si="139"/>
        <v>0.05147058824</v>
      </c>
      <c r="AH203" s="518">
        <f t="shared" si="139"/>
        <v>0.06338028169</v>
      </c>
      <c r="AI203" s="518">
        <f t="shared" si="139"/>
        <v>0.05109489051</v>
      </c>
      <c r="AJ203" s="518">
        <f t="shared" si="139"/>
        <v>0.07857142857</v>
      </c>
      <c r="AK203" s="518">
        <f t="shared" si="139"/>
        <v>0.05594405594</v>
      </c>
      <c r="AL203" s="518">
        <f t="shared" si="139"/>
        <v>0.03472222222</v>
      </c>
      <c r="AM203" s="518">
        <f t="shared" si="139"/>
        <v>0.1118421053</v>
      </c>
      <c r="AN203" s="518">
        <f t="shared" si="139"/>
        <v>0.02083333333</v>
      </c>
      <c r="AO203" s="518">
        <f t="shared" si="139"/>
        <v>0.06081081081</v>
      </c>
      <c r="AP203" s="518">
        <f t="shared" si="139"/>
        <v>0.03947368421</v>
      </c>
      <c r="AQ203" s="518">
        <f t="shared" si="139"/>
        <v>0.03267973856</v>
      </c>
      <c r="AR203" s="518">
        <f t="shared" si="139"/>
        <v>0.1436781609</v>
      </c>
      <c r="AS203" s="518">
        <f t="shared" si="139"/>
        <v>0.05084745763</v>
      </c>
      <c r="AT203" s="518">
        <f t="shared" si="139"/>
        <v>0.06010928962</v>
      </c>
      <c r="AU203" s="518">
        <f t="shared" si="139"/>
        <v>0.01621621622</v>
      </c>
      <c r="AV203" s="518">
        <f t="shared" si="139"/>
        <v>0.07692307692</v>
      </c>
      <c r="AW203" s="518">
        <f t="shared" si="139"/>
        <v>0.01595744681</v>
      </c>
      <c r="AX203" s="518">
        <f t="shared" si="139"/>
        <v>0.07142857143</v>
      </c>
      <c r="AY203" s="518">
        <f t="shared" si="139"/>
        <v>0.0351758794</v>
      </c>
      <c r="AZ203" s="518">
        <f t="shared" si="139"/>
        <v>0.02040816327</v>
      </c>
      <c r="BA203" s="518">
        <f t="shared" si="139"/>
        <v>0.0310880829</v>
      </c>
      <c r="BB203" s="518">
        <f t="shared" si="139"/>
        <v>0.0206185567</v>
      </c>
      <c r="BC203" s="518">
        <f t="shared" si="139"/>
        <v>0.02604166667</v>
      </c>
      <c r="BD203" s="518">
        <f t="shared" si="139"/>
        <v>0.01041666667</v>
      </c>
      <c r="BE203" s="518">
        <f t="shared" si="139"/>
        <v>0.01657458564</v>
      </c>
      <c r="BF203" s="518">
        <f t="shared" si="139"/>
        <v>0.01675977654</v>
      </c>
      <c r="BG203" s="518">
        <f t="shared" si="139"/>
        <v>0.005952380952</v>
      </c>
      <c r="BH203" s="518">
        <f t="shared" si="139"/>
        <v>0.03144654088</v>
      </c>
      <c r="BI203" s="518">
        <f t="shared" si="139"/>
        <v>0.01265822785</v>
      </c>
      <c r="BJ203" s="518">
        <f t="shared" si="139"/>
        <v>0.04268292683</v>
      </c>
      <c r="BK203" s="518">
        <f t="shared" si="139"/>
        <v>0</v>
      </c>
      <c r="BL203" s="518">
        <f t="shared" si="139"/>
        <v>0.01388888889</v>
      </c>
      <c r="BM203" s="518">
        <f t="shared" si="139"/>
        <v>0.02739726027</v>
      </c>
      <c r="BN203" s="518">
        <f t="shared" si="139"/>
        <v>0.007462686567</v>
      </c>
      <c r="BO203" s="518">
        <f t="shared" si="139"/>
        <v>0.024</v>
      </c>
      <c r="BP203" s="518">
        <f t="shared" si="139"/>
        <v>0.016</v>
      </c>
      <c r="BQ203" s="518">
        <f t="shared" si="139"/>
        <v>0.01652892562</v>
      </c>
      <c r="BR203" s="518">
        <f t="shared" si="139"/>
        <v>0.03448275862</v>
      </c>
      <c r="BS203" s="518">
        <f t="shared" si="139"/>
        <v>0.0347826087</v>
      </c>
      <c r="BT203" s="518">
        <f t="shared" si="139"/>
        <v>0.01785714286</v>
      </c>
      <c r="BU203" s="518">
        <f t="shared" si="139"/>
        <v>0.01785714286</v>
      </c>
      <c r="BV203" s="518">
        <f t="shared" si="139"/>
        <v>0.009174311927</v>
      </c>
      <c r="BW203" s="518">
        <f t="shared" si="139"/>
        <v>0</v>
      </c>
      <c r="BX203" s="518">
        <f t="shared" si="139"/>
        <v>0.009345794393</v>
      </c>
      <c r="BY203" s="518">
        <f t="shared" si="139"/>
        <v>0.06481481481</v>
      </c>
      <c r="BZ203" s="518">
        <f t="shared" si="139"/>
        <v>0</v>
      </c>
      <c r="CA203" s="518">
        <f t="shared" si="139"/>
        <v>0.02</v>
      </c>
      <c r="CB203" s="518">
        <f t="shared" si="139"/>
        <v>0.05882352941</v>
      </c>
      <c r="CC203" s="518">
        <f t="shared" si="139"/>
        <v>0.0306122449</v>
      </c>
      <c r="CD203" s="518">
        <f t="shared" si="139"/>
        <v>0.01020408163</v>
      </c>
      <c r="CE203" s="518">
        <f t="shared" si="139"/>
        <v>0.1171171171</v>
      </c>
      <c r="CF203" s="518">
        <f t="shared" si="139"/>
        <v>0.1081081081</v>
      </c>
      <c r="CG203" s="518">
        <f t="shared" si="139"/>
        <v>0.02702702703</v>
      </c>
      <c r="CH203" s="518">
        <f t="shared" si="139"/>
        <v>0.1538461538</v>
      </c>
      <c r="CI203" s="518">
        <f t="shared" si="139"/>
        <v>0.1111111111</v>
      </c>
      <c r="CJ203" s="518">
        <f t="shared" si="139"/>
        <v>0.007042253521</v>
      </c>
      <c r="CK203" s="518">
        <f t="shared" si="139"/>
        <v>0</v>
      </c>
      <c r="CL203" s="518">
        <f t="shared" si="139"/>
        <v>0.04895104895</v>
      </c>
      <c r="CM203" s="518">
        <f t="shared" si="139"/>
        <v>0.01470588235</v>
      </c>
      <c r="CN203" s="518">
        <f t="shared" si="139"/>
        <v>0</v>
      </c>
      <c r="CO203" s="518">
        <f t="shared" si="139"/>
        <v>0.07692307692</v>
      </c>
      <c r="CP203" s="518">
        <f t="shared" si="139"/>
        <v>0.01098901099</v>
      </c>
      <c r="CQ203" s="518">
        <f t="shared" si="139"/>
        <v>0.0125</v>
      </c>
      <c r="CR203" s="518">
        <f t="shared" si="139"/>
        <v>0.03846153846</v>
      </c>
      <c r="CS203" s="518">
        <f t="shared" si="139"/>
        <v>0.07407407407</v>
      </c>
      <c r="CT203" s="518">
        <f t="shared" si="139"/>
        <v>0.01333333333</v>
      </c>
      <c r="CU203" s="518">
        <f t="shared" si="139"/>
        <v>0.05633802817</v>
      </c>
      <c r="CV203" s="518">
        <f t="shared" si="139"/>
        <v>0.01639344262</v>
      </c>
      <c r="CW203" s="518">
        <f t="shared" si="139"/>
        <v>0.03448275862</v>
      </c>
      <c r="CX203" s="518">
        <f t="shared" si="139"/>
        <v>0.03389830508</v>
      </c>
      <c r="CY203" s="518">
        <f t="shared" si="139"/>
        <v>0.09836065574</v>
      </c>
      <c r="CZ203" s="518">
        <f t="shared" si="139"/>
        <v>0.1756756757</v>
      </c>
      <c r="DA203" s="518">
        <f t="shared" si="139"/>
        <v>0.01492537313</v>
      </c>
      <c r="DB203" s="518">
        <f t="shared" si="139"/>
        <v>0.1184210526</v>
      </c>
      <c r="DC203" s="518">
        <f t="shared" si="139"/>
        <v>0.130952381</v>
      </c>
      <c r="DD203" s="518">
        <f t="shared" si="139"/>
        <v>0.06818181818</v>
      </c>
      <c r="DE203" s="518">
        <f t="shared" si="139"/>
        <v>0.15625</v>
      </c>
      <c r="DF203" s="518">
        <f t="shared" si="139"/>
        <v>0.05050505051</v>
      </c>
      <c r="DG203" s="518">
        <f t="shared" si="139"/>
        <v>0.1009174312</v>
      </c>
      <c r="DH203" s="518">
        <f t="shared" si="139"/>
        <v>0.0462962963</v>
      </c>
      <c r="DI203" s="518">
        <f t="shared" si="139"/>
        <v>0.03636363636</v>
      </c>
      <c r="DJ203" s="518">
        <f t="shared" si="139"/>
        <v>0.0350877193</v>
      </c>
      <c r="DK203" s="518">
        <f t="shared" si="139"/>
        <v>0.04201680672</v>
      </c>
      <c r="DL203" s="518">
        <f t="shared" si="139"/>
        <v>0.02542372881</v>
      </c>
      <c r="DM203" s="518">
        <f t="shared" si="139"/>
        <v>0.08064516129</v>
      </c>
      <c r="DN203" s="518">
        <f t="shared" si="139"/>
        <v>0.07751937984</v>
      </c>
      <c r="DO203" s="518">
        <f t="shared" si="139"/>
        <v>0.06976744186</v>
      </c>
      <c r="DP203" s="518">
        <f t="shared" si="139"/>
        <v>0</v>
      </c>
      <c r="DQ203" s="518">
        <f t="shared" si="139"/>
        <v>0.05426356589</v>
      </c>
      <c r="DR203" s="518">
        <f t="shared" si="139"/>
        <v>0.048</v>
      </c>
      <c r="DS203" s="518">
        <f t="shared" si="139"/>
        <v>0.03174603175</v>
      </c>
      <c r="DT203" s="518">
        <f t="shared" si="139"/>
        <v>0.07575757576</v>
      </c>
      <c r="DU203" s="518">
        <f t="shared" si="139"/>
        <v>0.0979020979</v>
      </c>
      <c r="DV203" s="518">
        <f t="shared" si="139"/>
        <v>0.1556886228</v>
      </c>
      <c r="DW203" s="518">
        <f t="shared" si="139"/>
        <v>0.08720930233</v>
      </c>
      <c r="DX203" s="518">
        <f t="shared" si="139"/>
        <v>0.05649717514</v>
      </c>
      <c r="DY203" s="518">
        <f t="shared" si="139"/>
        <v>0.02325581395</v>
      </c>
      <c r="DZ203" s="518">
        <f t="shared" si="139"/>
        <v>0.07558139535</v>
      </c>
      <c r="EA203" s="518">
        <f t="shared" si="139"/>
        <v>0.07692307692</v>
      </c>
      <c r="EB203" s="518">
        <f t="shared" si="139"/>
        <v>0.1886792453</v>
      </c>
      <c r="EC203" s="518">
        <f t="shared" si="139"/>
        <v>0.0380952381</v>
      </c>
      <c r="ED203" s="518">
        <f t="shared" si="139"/>
        <v>0.05504587156</v>
      </c>
      <c r="EE203" s="518">
        <f t="shared" si="139"/>
        <v>0.04824561404</v>
      </c>
      <c r="EF203" s="518">
        <f t="shared" si="139"/>
        <v>0.01762114537</v>
      </c>
      <c r="EG203" s="518">
        <f t="shared" si="139"/>
        <v>0.04680851064</v>
      </c>
      <c r="EH203" s="518">
        <f t="shared" si="139"/>
        <v>0.06172839506</v>
      </c>
      <c r="EI203" s="518">
        <f t="shared" si="139"/>
        <v>0.02845528455</v>
      </c>
      <c r="EJ203" s="518">
        <f t="shared" si="139"/>
        <v>0</v>
      </c>
      <c r="EK203" s="518">
        <f t="shared" si="139"/>
        <v>0.008403361345</v>
      </c>
      <c r="EL203" s="518">
        <f t="shared" si="139"/>
        <v>0.02953586498</v>
      </c>
      <c r="EM203" s="518">
        <f t="shared" si="139"/>
        <v>0.004464285714</v>
      </c>
      <c r="EN203" s="518">
        <f t="shared" si="139"/>
        <v>0.03125</v>
      </c>
      <c r="EO203" s="518">
        <f t="shared" si="139"/>
        <v>0.05333333333</v>
      </c>
      <c r="EP203" s="518">
        <f t="shared" si="139"/>
        <v>0.05627705628</v>
      </c>
      <c r="EQ203" s="518">
        <f t="shared" si="139"/>
        <v>0.01363636364</v>
      </c>
      <c r="ER203" s="518">
        <f t="shared" si="139"/>
        <v>0</v>
      </c>
      <c r="ES203" s="518">
        <f t="shared" si="139"/>
        <v>0.07860262009</v>
      </c>
      <c r="ET203" s="518">
        <f t="shared" si="139"/>
        <v>0.04761904762</v>
      </c>
      <c r="EU203" s="518">
        <f t="shared" si="139"/>
        <v>0.08547008547</v>
      </c>
      <c r="EV203" s="518">
        <f t="shared" si="139"/>
        <v>0.072</v>
      </c>
      <c r="EW203" s="518">
        <f t="shared" si="139"/>
        <v>0.02734375</v>
      </c>
      <c r="EX203" s="518">
        <f t="shared" si="139"/>
        <v>0.04961832061</v>
      </c>
      <c r="EY203" s="518">
        <f t="shared" si="139"/>
        <v>0.02973977695</v>
      </c>
      <c r="EZ203" s="518">
        <f t="shared" si="139"/>
        <v>0.08561643836</v>
      </c>
      <c r="FA203" s="518">
        <f t="shared" si="139"/>
        <v>0.04362416107</v>
      </c>
      <c r="FB203" s="518">
        <f t="shared" si="139"/>
        <v>0.04560260586</v>
      </c>
      <c r="FC203" s="518">
        <f t="shared" si="139"/>
        <v>0.06686930091</v>
      </c>
      <c r="FD203" s="518">
        <f t="shared" si="139"/>
        <v>0.05592105263</v>
      </c>
      <c r="FE203" s="518">
        <f t="shared" si="139"/>
        <v>0.05379746835</v>
      </c>
      <c r="FF203" s="518">
        <f t="shared" si="139"/>
        <v>0.025</v>
      </c>
      <c r="FG203" s="518">
        <f t="shared" si="139"/>
        <v>0.1098591549</v>
      </c>
      <c r="FH203" s="518">
        <f t="shared" si="139"/>
        <v>0.1173469388</v>
      </c>
      <c r="FI203" s="518">
        <f t="shared" si="139"/>
        <v>0.06117021277</v>
      </c>
      <c r="FJ203" s="518">
        <f t="shared" si="139"/>
        <v>0.04166666667</v>
      </c>
      <c r="FK203" s="518">
        <f t="shared" si="139"/>
        <v>0</v>
      </c>
      <c r="FL203" s="518">
        <f t="shared" si="139"/>
        <v>0.016</v>
      </c>
      <c r="FM203" s="518">
        <f t="shared" si="139"/>
        <v>0.05066666667</v>
      </c>
      <c r="FN203" s="518">
        <f t="shared" si="139"/>
        <v>0.06947890819</v>
      </c>
      <c r="FO203" s="518">
        <f t="shared" si="139"/>
        <v>0.03902439024</v>
      </c>
      <c r="FP203" s="518">
        <f t="shared" si="139"/>
        <v>0.05223880597</v>
      </c>
      <c r="FQ203" s="518">
        <f t="shared" si="139"/>
        <v>0.05582524272</v>
      </c>
      <c r="FR203" s="518">
        <f t="shared" si="139"/>
        <v>0.02870813397</v>
      </c>
      <c r="FS203" s="518">
        <f t="shared" si="139"/>
        <v>0.01678657074</v>
      </c>
      <c r="FT203" s="518">
        <f t="shared" si="139"/>
        <v>0.06904761905</v>
      </c>
      <c r="FU203" s="518">
        <f t="shared" si="139"/>
        <v>0.04555808656</v>
      </c>
      <c r="FV203" s="518">
        <f t="shared" si="139"/>
        <v>0.03301886792</v>
      </c>
      <c r="FW203" s="518">
        <f t="shared" si="139"/>
        <v>0.06506024096</v>
      </c>
      <c r="FX203" s="518">
        <f t="shared" si="139"/>
        <v>0.03892944039</v>
      </c>
      <c r="FY203" s="518">
        <f t="shared" si="139"/>
        <v>0.1490280778</v>
      </c>
      <c r="FZ203" s="518">
        <f t="shared" si="139"/>
        <v>0.03805496829</v>
      </c>
      <c r="GA203" s="518">
        <f t="shared" si="139"/>
        <v>0.02760084926</v>
      </c>
      <c r="GB203" s="518">
        <f t="shared" si="139"/>
        <v>0.04121475054</v>
      </c>
      <c r="GC203" s="518">
        <f t="shared" si="139"/>
        <v>0.08146639511</v>
      </c>
      <c r="GD203" s="518">
        <f t="shared" si="139"/>
        <v>0.05555555556</v>
      </c>
      <c r="GE203" s="518">
        <f t="shared" si="139"/>
        <v>0.04143646409</v>
      </c>
      <c r="GF203" s="518">
        <f t="shared" si="139"/>
        <v>0.03790087464</v>
      </c>
      <c r="GG203" s="518">
        <f t="shared" si="139"/>
        <v>0.03823529412</v>
      </c>
      <c r="GH203" s="518">
        <f t="shared" si="139"/>
        <v>0.01829268293</v>
      </c>
      <c r="GI203" s="518">
        <f t="shared" si="139"/>
        <v>0.059375</v>
      </c>
      <c r="GJ203" s="518">
        <f t="shared" si="139"/>
        <v>0.06976744186</v>
      </c>
      <c r="GK203" s="518">
        <f t="shared" si="139"/>
        <v>0.08387096774</v>
      </c>
      <c r="GL203" s="518">
        <f t="shared" si="139"/>
        <v>0.09666666667</v>
      </c>
      <c r="GM203" s="518">
        <f t="shared" si="139"/>
        <v>0.08333333333</v>
      </c>
      <c r="GN203" s="518">
        <f t="shared" si="139"/>
        <v>0.01384083045</v>
      </c>
      <c r="GO203" s="518">
        <f t="shared" si="139"/>
        <v>0.07885304659</v>
      </c>
      <c r="GP203" s="518">
        <f t="shared" si="139"/>
        <v>0.1386138614</v>
      </c>
      <c r="GQ203" s="518">
        <f t="shared" si="139"/>
        <v>0.01079136691</v>
      </c>
      <c r="GR203" s="518">
        <f t="shared" si="139"/>
        <v>0.1326530612</v>
      </c>
      <c r="GS203" s="518">
        <f t="shared" si="139"/>
        <v>0.305764411</v>
      </c>
      <c r="GT203" s="518">
        <f t="shared" si="139"/>
        <v>0.08274231678</v>
      </c>
      <c r="GU203" s="518">
        <f t="shared" si="139"/>
        <v>0.1027837259</v>
      </c>
      <c r="GV203" s="518">
        <f t="shared" si="139"/>
        <v>0.04421052632</v>
      </c>
      <c r="GW203" s="518">
        <f t="shared" si="139"/>
        <v>0.09829059829</v>
      </c>
      <c r="GX203" s="518">
        <f t="shared" si="139"/>
        <v>0.1128404669</v>
      </c>
      <c r="GY203" s="518">
        <f t="shared" si="139"/>
        <v>0.1082568807</v>
      </c>
      <c r="GZ203" s="518">
        <f t="shared" si="139"/>
        <v>0.1039861352</v>
      </c>
      <c r="HA203" s="518">
        <f t="shared" si="139"/>
        <v>0.125203252</v>
      </c>
      <c r="HB203" s="518">
        <f t="shared" si="139"/>
        <v>0.125</v>
      </c>
      <c r="HC203" s="518">
        <f t="shared" si="139"/>
        <v>0.04441041348</v>
      </c>
      <c r="HD203" s="518">
        <f t="shared" si="139"/>
        <v>0.1169757489</v>
      </c>
      <c r="HE203" s="518">
        <f t="shared" si="139"/>
        <v>0.1303191489</v>
      </c>
      <c r="HF203" s="518">
        <f t="shared" si="139"/>
        <v>0.1227848101</v>
      </c>
      <c r="HG203" s="518">
        <f t="shared" si="139"/>
        <v>0.1372781065</v>
      </c>
      <c r="HH203" s="518">
        <f t="shared" si="139"/>
        <v>0.1132075472</v>
      </c>
      <c r="HI203" s="518">
        <f t="shared" si="139"/>
        <v>0.1642788921</v>
      </c>
      <c r="HJ203" s="518">
        <f t="shared" si="139"/>
        <v>0.1216931217</v>
      </c>
      <c r="HK203" s="518">
        <f t="shared" si="139"/>
        <v>0.09177489177</v>
      </c>
      <c r="HL203" s="518">
        <f t="shared" si="139"/>
        <v>0.1559633028</v>
      </c>
      <c r="HM203" s="518">
        <f t="shared" si="139"/>
        <v>0.1300984529</v>
      </c>
      <c r="HN203" s="518">
        <f t="shared" si="139"/>
        <v>0.152676399</v>
      </c>
      <c r="HO203" s="518">
        <f t="shared" si="139"/>
        <v>0.1612732095</v>
      </c>
      <c r="HP203" s="518">
        <f t="shared" si="139"/>
        <v>0.1744935543</v>
      </c>
      <c r="HQ203" s="518">
        <f t="shared" si="139"/>
        <v>0.07244444444</v>
      </c>
      <c r="HR203" s="518">
        <f t="shared" si="139"/>
        <v>0.1023181455</v>
      </c>
      <c r="HS203" s="412"/>
      <c r="HT203" s="412"/>
      <c r="HU203" s="412"/>
      <c r="HV203" s="412"/>
      <c r="HW203" s="412"/>
      <c r="HX203" s="412"/>
      <c r="HY203" s="412"/>
      <c r="HZ203" s="412"/>
      <c r="IA203" s="412"/>
      <c r="IB203" s="412"/>
      <c r="IC203" s="412"/>
    </row>
    <row r="204">
      <c r="A204" s="513" t="s">
        <v>91</v>
      </c>
      <c r="B204" s="515">
        <v>0.0</v>
      </c>
      <c r="C204" s="515">
        <v>0.0</v>
      </c>
      <c r="D204" s="515">
        <v>0.0</v>
      </c>
      <c r="E204" s="515">
        <v>0.0</v>
      </c>
      <c r="F204" s="515">
        <v>0.0</v>
      </c>
      <c r="G204" s="515">
        <v>0.0</v>
      </c>
      <c r="H204" s="524">
        <v>0.0</v>
      </c>
      <c r="I204" s="518">
        <f t="shared" ref="I204:HR204" si="140">I19/I142</f>
        <v>1</v>
      </c>
      <c r="J204" s="518">
        <f t="shared" si="140"/>
        <v>0.5</v>
      </c>
      <c r="K204" s="518">
        <f t="shared" si="140"/>
        <v>0</v>
      </c>
      <c r="L204" s="518">
        <f t="shared" si="140"/>
        <v>0.5</v>
      </c>
      <c r="M204" s="518">
        <f t="shared" si="140"/>
        <v>0</v>
      </c>
      <c r="N204" s="518">
        <f t="shared" si="140"/>
        <v>0.3333333333</v>
      </c>
      <c r="O204" s="518">
        <f t="shared" si="140"/>
        <v>0.25</v>
      </c>
      <c r="P204" s="518">
        <f t="shared" si="140"/>
        <v>0.1111111111</v>
      </c>
      <c r="Q204" s="518">
        <f t="shared" si="140"/>
        <v>0.1</v>
      </c>
      <c r="R204" s="518">
        <f t="shared" si="140"/>
        <v>0</v>
      </c>
      <c r="S204" s="518">
        <f t="shared" si="140"/>
        <v>0</v>
      </c>
      <c r="T204" s="518">
        <f t="shared" si="140"/>
        <v>0.3636363636</v>
      </c>
      <c r="U204" s="518">
        <f t="shared" si="140"/>
        <v>0.3125</v>
      </c>
      <c r="V204" s="518">
        <f t="shared" si="140"/>
        <v>0.1111111111</v>
      </c>
      <c r="W204" s="518">
        <f t="shared" si="140"/>
        <v>0.1</v>
      </c>
      <c r="X204" s="518">
        <f t="shared" si="140"/>
        <v>0.1304347826</v>
      </c>
      <c r="Y204" s="518">
        <f t="shared" si="140"/>
        <v>0.08</v>
      </c>
      <c r="Z204" s="518">
        <f t="shared" si="140"/>
        <v>0.1071428571</v>
      </c>
      <c r="AA204" s="518">
        <f t="shared" si="140"/>
        <v>0.3</v>
      </c>
      <c r="AB204" s="518">
        <f t="shared" si="140"/>
        <v>0.2156862745</v>
      </c>
      <c r="AC204" s="518">
        <f t="shared" si="140"/>
        <v>0.2388059701</v>
      </c>
      <c r="AD204" s="518">
        <f t="shared" si="140"/>
        <v>0.06944444444</v>
      </c>
      <c r="AE204" s="518">
        <f t="shared" si="140"/>
        <v>0.04054054054</v>
      </c>
      <c r="AF204" s="518">
        <f t="shared" si="140"/>
        <v>0.1411764706</v>
      </c>
      <c r="AG204" s="518">
        <f t="shared" si="140"/>
        <v>0</v>
      </c>
      <c r="AH204" s="518">
        <f t="shared" si="140"/>
        <v>0.04545454545</v>
      </c>
      <c r="AI204" s="518">
        <f t="shared" si="140"/>
        <v>0.07446808511</v>
      </c>
      <c r="AJ204" s="518">
        <f t="shared" si="140"/>
        <v>0.06060606061</v>
      </c>
      <c r="AK204" s="518">
        <f t="shared" si="140"/>
        <v>0.08737864078</v>
      </c>
      <c r="AL204" s="518">
        <f t="shared" si="140"/>
        <v>0.08108108108</v>
      </c>
      <c r="AM204" s="518">
        <f t="shared" si="140"/>
        <v>0.04310344828</v>
      </c>
      <c r="AN204" s="518">
        <f t="shared" si="140"/>
        <v>0.1007751938</v>
      </c>
      <c r="AO204" s="518">
        <f t="shared" si="140"/>
        <v>0.05882352941</v>
      </c>
      <c r="AP204" s="518">
        <f t="shared" si="140"/>
        <v>0.1282051282</v>
      </c>
      <c r="AQ204" s="518">
        <f t="shared" si="140"/>
        <v>0.1832460733</v>
      </c>
      <c r="AR204" s="518">
        <f t="shared" si="140"/>
        <v>0.06435643564</v>
      </c>
      <c r="AS204" s="518">
        <f t="shared" si="140"/>
        <v>0.05188679245</v>
      </c>
      <c r="AT204" s="518">
        <f t="shared" si="140"/>
        <v>0.1030042918</v>
      </c>
      <c r="AU204" s="518">
        <f t="shared" si="140"/>
        <v>0.07142857143</v>
      </c>
      <c r="AV204" s="518">
        <f t="shared" si="140"/>
        <v>0.02066115702</v>
      </c>
      <c r="AW204" s="518">
        <f t="shared" si="140"/>
        <v>0.06201550388</v>
      </c>
      <c r="AX204" s="518">
        <f t="shared" si="140"/>
        <v>0.02281368821</v>
      </c>
      <c r="AY204" s="518">
        <f t="shared" si="140"/>
        <v>0.08996539792</v>
      </c>
      <c r="AZ204" s="518">
        <f t="shared" si="140"/>
        <v>0.0204778157</v>
      </c>
      <c r="BA204" s="518">
        <f t="shared" si="140"/>
        <v>0.04966887417</v>
      </c>
      <c r="BB204" s="518">
        <f t="shared" si="140"/>
        <v>0.02280130293</v>
      </c>
      <c r="BC204" s="518">
        <f t="shared" si="140"/>
        <v>0.03470031546</v>
      </c>
      <c r="BD204" s="518">
        <f t="shared" si="140"/>
        <v>0.03086419753</v>
      </c>
      <c r="BE204" s="518">
        <f t="shared" si="140"/>
        <v>0.01618122977</v>
      </c>
      <c r="BF204" s="518">
        <f t="shared" si="140"/>
        <v>0.03785488959</v>
      </c>
      <c r="BG204" s="518">
        <f t="shared" si="140"/>
        <v>0.01253918495</v>
      </c>
      <c r="BH204" s="518">
        <f t="shared" si="140"/>
        <v>0.0131147541</v>
      </c>
      <c r="BI204" s="518">
        <f t="shared" si="140"/>
        <v>0.02866242038</v>
      </c>
      <c r="BJ204" s="518">
        <f t="shared" si="140"/>
        <v>0.04573170732</v>
      </c>
      <c r="BK204" s="518">
        <f t="shared" si="140"/>
        <v>0.03892215569</v>
      </c>
      <c r="BL204" s="518">
        <f t="shared" si="140"/>
        <v>0.01474926254</v>
      </c>
      <c r="BM204" s="518">
        <f t="shared" si="140"/>
        <v>0.03194888179</v>
      </c>
      <c r="BN204" s="518">
        <f t="shared" si="140"/>
        <v>0.0306122449</v>
      </c>
      <c r="BO204" s="518">
        <f t="shared" si="140"/>
        <v>0.05177993528</v>
      </c>
      <c r="BP204" s="518">
        <f t="shared" si="140"/>
        <v>0.009933774834</v>
      </c>
      <c r="BQ204" s="518">
        <f t="shared" si="140"/>
        <v>0.03870967742</v>
      </c>
      <c r="BR204" s="518">
        <f t="shared" si="140"/>
        <v>0.01650165017</v>
      </c>
      <c r="BS204" s="518">
        <f t="shared" si="140"/>
        <v>0.009803921569</v>
      </c>
      <c r="BT204" s="518">
        <f t="shared" si="140"/>
        <v>0.01449275362</v>
      </c>
      <c r="BU204" s="518">
        <f t="shared" si="140"/>
        <v>0.02941176471</v>
      </c>
      <c r="BV204" s="518">
        <f t="shared" si="140"/>
        <v>0.05902777778</v>
      </c>
      <c r="BW204" s="518">
        <f t="shared" si="140"/>
        <v>0.02826855124</v>
      </c>
      <c r="BX204" s="518">
        <f t="shared" si="140"/>
        <v>0.03103448276</v>
      </c>
      <c r="BY204" s="518">
        <f t="shared" si="140"/>
        <v>0.02356902357</v>
      </c>
      <c r="BZ204" s="518">
        <f t="shared" si="140"/>
        <v>0.01337792642</v>
      </c>
      <c r="CA204" s="518">
        <f t="shared" si="140"/>
        <v>0.04693140794</v>
      </c>
      <c r="CB204" s="518">
        <f t="shared" si="140"/>
        <v>0.03018867925</v>
      </c>
      <c r="CC204" s="518">
        <f t="shared" si="140"/>
        <v>0.03703703704</v>
      </c>
      <c r="CD204" s="518">
        <f t="shared" si="140"/>
        <v>0.01459854015</v>
      </c>
      <c r="CE204" s="518">
        <f t="shared" si="140"/>
        <v>0.01149425287</v>
      </c>
      <c r="CF204" s="518">
        <f t="shared" si="140"/>
        <v>0.01879699248</v>
      </c>
      <c r="CG204" s="518">
        <f t="shared" si="140"/>
        <v>0.01239669421</v>
      </c>
      <c r="CH204" s="518">
        <f t="shared" si="140"/>
        <v>0.0368852459</v>
      </c>
      <c r="CI204" s="518">
        <f t="shared" si="140"/>
        <v>0.048</v>
      </c>
      <c r="CJ204" s="518">
        <f t="shared" si="140"/>
        <v>0.03474903475</v>
      </c>
      <c r="CK204" s="518">
        <f t="shared" si="140"/>
        <v>0.04074074074</v>
      </c>
      <c r="CL204" s="518">
        <f t="shared" si="140"/>
        <v>0.003731343284</v>
      </c>
      <c r="CM204" s="518">
        <f t="shared" si="140"/>
        <v>0.03529411765</v>
      </c>
      <c r="CN204" s="518">
        <f t="shared" si="140"/>
        <v>0.05405405405</v>
      </c>
      <c r="CO204" s="518">
        <f t="shared" si="140"/>
        <v>0.06859205776</v>
      </c>
      <c r="CP204" s="518">
        <f t="shared" si="140"/>
        <v>0.02807017544</v>
      </c>
      <c r="CQ204" s="518">
        <f t="shared" si="140"/>
        <v>0.02807017544</v>
      </c>
      <c r="CR204" s="518">
        <f t="shared" si="140"/>
        <v>0.06462585034</v>
      </c>
      <c r="CS204" s="518">
        <f t="shared" si="140"/>
        <v>0.02739726027</v>
      </c>
      <c r="CT204" s="518">
        <f t="shared" si="140"/>
        <v>0.03050847458</v>
      </c>
      <c r="CU204" s="518">
        <f t="shared" si="140"/>
        <v>0.03344481605</v>
      </c>
      <c r="CV204" s="518">
        <f t="shared" si="140"/>
        <v>0.04421768707</v>
      </c>
      <c r="CW204" s="518">
        <f t="shared" si="140"/>
        <v>0.0102739726</v>
      </c>
      <c r="CX204" s="518">
        <f t="shared" si="140"/>
        <v>0.02990033223</v>
      </c>
      <c r="CY204" s="518">
        <f t="shared" si="140"/>
        <v>0.05696202532</v>
      </c>
      <c r="CZ204" s="518">
        <f t="shared" si="140"/>
        <v>0.01623376623</v>
      </c>
      <c r="DA204" s="518">
        <f t="shared" si="140"/>
        <v>0.02564102564</v>
      </c>
      <c r="DB204" s="518">
        <f t="shared" si="140"/>
        <v>0.02588996764</v>
      </c>
      <c r="DC204" s="518">
        <f t="shared" si="140"/>
        <v>0.02265372168</v>
      </c>
      <c r="DD204" s="518">
        <f t="shared" si="140"/>
        <v>0.01967213115</v>
      </c>
      <c r="DE204" s="518">
        <f t="shared" si="140"/>
        <v>0.03436426117</v>
      </c>
      <c r="DF204" s="518">
        <f t="shared" si="140"/>
        <v>0.01355932203</v>
      </c>
      <c r="DG204" s="518">
        <f t="shared" si="140"/>
        <v>0.04844290657</v>
      </c>
      <c r="DH204" s="518">
        <f t="shared" si="140"/>
        <v>0</v>
      </c>
      <c r="DI204" s="518">
        <f t="shared" si="140"/>
        <v>0.01700680272</v>
      </c>
      <c r="DJ204" s="518">
        <f t="shared" si="140"/>
        <v>0.0303030303</v>
      </c>
      <c r="DK204" s="518">
        <f t="shared" si="140"/>
        <v>0.08156028369</v>
      </c>
      <c r="DL204" s="518">
        <f t="shared" si="140"/>
        <v>0.01075268817</v>
      </c>
      <c r="DM204" s="518">
        <f t="shared" si="140"/>
        <v>0.07023411371</v>
      </c>
      <c r="DN204" s="518">
        <f t="shared" si="140"/>
        <v>0.05974842767</v>
      </c>
      <c r="DO204" s="518">
        <f t="shared" si="140"/>
        <v>0.0245398773</v>
      </c>
      <c r="DP204" s="518">
        <f t="shared" si="140"/>
        <v>0.003424657534</v>
      </c>
      <c r="DQ204" s="518">
        <f t="shared" si="140"/>
        <v>0.02397260274</v>
      </c>
      <c r="DR204" s="518">
        <f t="shared" si="140"/>
        <v>0.02341137124</v>
      </c>
      <c r="DS204" s="518">
        <f t="shared" si="140"/>
        <v>0.02922077922</v>
      </c>
      <c r="DT204" s="518">
        <f t="shared" si="140"/>
        <v>0.009646302251</v>
      </c>
      <c r="DU204" s="518">
        <f t="shared" si="140"/>
        <v>0.01582278481</v>
      </c>
      <c r="DV204" s="518">
        <f t="shared" si="140"/>
        <v>0.003154574132</v>
      </c>
      <c r="DW204" s="518">
        <f t="shared" si="140"/>
        <v>0.01006711409</v>
      </c>
      <c r="DX204" s="518">
        <f t="shared" si="140"/>
        <v>0.01324503311</v>
      </c>
      <c r="DY204" s="518">
        <f t="shared" si="140"/>
        <v>0.01960784314</v>
      </c>
      <c r="DZ204" s="518">
        <f t="shared" si="140"/>
        <v>0.02857142857</v>
      </c>
      <c r="EA204" s="518">
        <f t="shared" si="140"/>
        <v>0.02476780186</v>
      </c>
      <c r="EB204" s="518">
        <f t="shared" si="140"/>
        <v>0.01823708207</v>
      </c>
      <c r="EC204" s="518">
        <f t="shared" si="140"/>
        <v>0.00303030303</v>
      </c>
      <c r="ED204" s="518">
        <f t="shared" si="140"/>
        <v>0.007220216606</v>
      </c>
      <c r="EE204" s="518">
        <f t="shared" si="140"/>
        <v>0.01485148515</v>
      </c>
      <c r="EF204" s="518">
        <f t="shared" si="140"/>
        <v>0.02030456853</v>
      </c>
      <c r="EG204" s="518">
        <f t="shared" si="140"/>
        <v>0.02150537634</v>
      </c>
      <c r="EH204" s="518">
        <f t="shared" si="140"/>
        <v>0.02824858757</v>
      </c>
      <c r="EI204" s="518">
        <f t="shared" si="140"/>
        <v>0.04347826087</v>
      </c>
      <c r="EJ204" s="518">
        <f t="shared" si="140"/>
        <v>0.02127659574</v>
      </c>
      <c r="EK204" s="518">
        <f t="shared" si="140"/>
        <v>0.02173913043</v>
      </c>
      <c r="EL204" s="518">
        <f t="shared" si="140"/>
        <v>0.1</v>
      </c>
      <c r="EM204" s="518">
        <f t="shared" si="140"/>
        <v>0.09905660377</v>
      </c>
      <c r="EN204" s="518">
        <f t="shared" si="140"/>
        <v>0.03720930233</v>
      </c>
      <c r="EO204" s="518">
        <f t="shared" si="140"/>
        <v>0.08928571429</v>
      </c>
      <c r="EP204" s="518">
        <f t="shared" si="140"/>
        <v>0.06666666667</v>
      </c>
      <c r="EQ204" s="518">
        <f t="shared" si="140"/>
        <v>0.004149377593</v>
      </c>
      <c r="ER204" s="518">
        <f t="shared" si="140"/>
        <v>0.06451612903</v>
      </c>
      <c r="ES204" s="518">
        <f t="shared" si="140"/>
        <v>0.02</v>
      </c>
      <c r="ET204" s="518">
        <f t="shared" si="140"/>
        <v>0.06640625</v>
      </c>
      <c r="EU204" s="518">
        <f t="shared" si="140"/>
        <v>0.0503875969</v>
      </c>
      <c r="EV204" s="518">
        <f t="shared" si="140"/>
        <v>0.02651515152</v>
      </c>
      <c r="EW204" s="518">
        <f t="shared" si="140"/>
        <v>0.06374501992</v>
      </c>
      <c r="EX204" s="518">
        <f t="shared" si="140"/>
        <v>0.01195219124</v>
      </c>
      <c r="EY204" s="518">
        <f t="shared" si="140"/>
        <v>0.028</v>
      </c>
      <c r="EZ204" s="518">
        <f t="shared" si="140"/>
        <v>0.07894736842</v>
      </c>
      <c r="FA204" s="518">
        <f t="shared" si="140"/>
        <v>0.08591065292</v>
      </c>
      <c r="FB204" s="518">
        <f t="shared" si="140"/>
        <v>0.08580858086</v>
      </c>
      <c r="FC204" s="518">
        <f t="shared" si="140"/>
        <v>0.05431309904</v>
      </c>
      <c r="FD204" s="518">
        <f t="shared" si="140"/>
        <v>0.04049844237</v>
      </c>
      <c r="FE204" s="518">
        <f t="shared" si="140"/>
        <v>0.02147239264</v>
      </c>
      <c r="FF204" s="518">
        <f t="shared" si="140"/>
        <v>0.05970149254</v>
      </c>
      <c r="FG204" s="518">
        <f t="shared" si="140"/>
        <v>0.02359882006</v>
      </c>
      <c r="FH204" s="518">
        <f t="shared" si="140"/>
        <v>0.04273504274</v>
      </c>
      <c r="FI204" s="518">
        <f t="shared" si="140"/>
        <v>0.08222811671</v>
      </c>
      <c r="FJ204" s="518">
        <f t="shared" si="140"/>
        <v>0.01866666667</v>
      </c>
      <c r="FK204" s="518">
        <f t="shared" si="140"/>
        <v>0.03693931398</v>
      </c>
      <c r="FL204" s="518">
        <f t="shared" si="140"/>
        <v>0.05867346939</v>
      </c>
      <c r="FM204" s="518">
        <f t="shared" si="140"/>
        <v>0.03731343284</v>
      </c>
      <c r="FN204" s="518">
        <f t="shared" si="140"/>
        <v>0.03053435115</v>
      </c>
      <c r="FO204" s="518">
        <f t="shared" si="140"/>
        <v>0.02030456853</v>
      </c>
      <c r="FP204" s="518">
        <f t="shared" si="140"/>
        <v>0.06393861893</v>
      </c>
      <c r="FQ204" s="518">
        <f t="shared" si="140"/>
        <v>0.072319202</v>
      </c>
      <c r="FR204" s="518">
        <f t="shared" si="140"/>
        <v>0.01275510204</v>
      </c>
      <c r="FS204" s="518">
        <f t="shared" si="140"/>
        <v>0.02564102564</v>
      </c>
      <c r="FT204" s="518">
        <f t="shared" si="140"/>
        <v>0.02512562814</v>
      </c>
      <c r="FU204" s="518">
        <f t="shared" si="140"/>
        <v>0.04336734694</v>
      </c>
      <c r="FV204" s="518">
        <f t="shared" si="140"/>
        <v>0.040302267</v>
      </c>
      <c r="FW204" s="518">
        <f t="shared" si="140"/>
        <v>0.03807106599</v>
      </c>
      <c r="FX204" s="518">
        <f t="shared" si="140"/>
        <v>0.02030456853</v>
      </c>
      <c r="FY204" s="518">
        <f t="shared" si="140"/>
        <v>0.02025316456</v>
      </c>
      <c r="FZ204" s="518">
        <f t="shared" si="140"/>
        <v>0.02784810127</v>
      </c>
      <c r="GA204" s="518">
        <f t="shared" si="140"/>
        <v>0.03598971722</v>
      </c>
      <c r="GB204" s="518">
        <f t="shared" si="140"/>
        <v>0.02094240838</v>
      </c>
      <c r="GC204" s="518">
        <f t="shared" si="140"/>
        <v>0.02088772846</v>
      </c>
      <c r="GD204" s="518">
        <f t="shared" si="140"/>
        <v>0.02803738318</v>
      </c>
      <c r="GE204" s="518">
        <f t="shared" si="140"/>
        <v>0.04245283019</v>
      </c>
      <c r="GF204" s="518">
        <f t="shared" si="140"/>
        <v>0.1674418605</v>
      </c>
      <c r="GG204" s="518">
        <f t="shared" si="140"/>
        <v>0.02415458937</v>
      </c>
      <c r="GH204" s="518">
        <f t="shared" si="140"/>
        <v>0.03571428571</v>
      </c>
      <c r="GI204" s="518">
        <f t="shared" si="140"/>
        <v>0.06091370558</v>
      </c>
      <c r="GJ204" s="518">
        <f t="shared" si="140"/>
        <v>0.1212121212</v>
      </c>
      <c r="GK204" s="518">
        <f t="shared" si="140"/>
        <v>0.07655502392</v>
      </c>
      <c r="GL204" s="518">
        <f t="shared" si="140"/>
        <v>0.06763285024</v>
      </c>
      <c r="GM204" s="518">
        <f t="shared" si="140"/>
        <v>0.02427184466</v>
      </c>
      <c r="GN204" s="518">
        <f t="shared" si="140"/>
        <v>0.1150442478</v>
      </c>
      <c r="GO204" s="518">
        <f t="shared" si="140"/>
        <v>0.112</v>
      </c>
      <c r="GP204" s="518">
        <f t="shared" si="140"/>
        <v>0.08296943231</v>
      </c>
      <c r="GQ204" s="518">
        <f t="shared" si="140"/>
        <v>0.07983193277</v>
      </c>
      <c r="GR204" s="518">
        <f t="shared" si="140"/>
        <v>0.07661290323</v>
      </c>
      <c r="GS204" s="518">
        <f t="shared" si="140"/>
        <v>0.1315789474</v>
      </c>
      <c r="GT204" s="518">
        <f t="shared" si="140"/>
        <v>0.2477876106</v>
      </c>
      <c r="GU204" s="518">
        <f t="shared" si="140"/>
        <v>0.175879397</v>
      </c>
      <c r="GV204" s="518">
        <f t="shared" si="140"/>
        <v>0.06896551724</v>
      </c>
      <c r="GW204" s="518">
        <f t="shared" si="140"/>
        <v>0.05687203791</v>
      </c>
      <c r="GX204" s="518">
        <f t="shared" si="140"/>
        <v>0.04589371981</v>
      </c>
      <c r="GY204" s="518">
        <f t="shared" si="140"/>
        <v>0.08816705336</v>
      </c>
      <c r="GZ204" s="518">
        <f t="shared" si="140"/>
        <v>0.07239819005</v>
      </c>
      <c r="HA204" s="518">
        <f t="shared" si="140"/>
        <v>0.03603603604</v>
      </c>
      <c r="HB204" s="518">
        <f t="shared" si="140"/>
        <v>0.07352941176</v>
      </c>
      <c r="HC204" s="518">
        <f t="shared" si="140"/>
        <v>0.07302231237</v>
      </c>
      <c r="HD204" s="518">
        <f t="shared" si="140"/>
        <v>0.07214428858</v>
      </c>
      <c r="HE204" s="518">
        <f t="shared" si="140"/>
        <v>0.04233870968</v>
      </c>
      <c r="HF204" s="518">
        <f t="shared" si="140"/>
        <v>0.1037037037</v>
      </c>
      <c r="HG204" s="518">
        <f t="shared" si="140"/>
        <v>0.09498207885</v>
      </c>
      <c r="HH204" s="518">
        <f t="shared" si="140"/>
        <v>0.0741989882</v>
      </c>
      <c r="HI204" s="518">
        <f t="shared" si="140"/>
        <v>0.07488299532</v>
      </c>
      <c r="HJ204" s="518">
        <f t="shared" si="140"/>
        <v>0.07898658718</v>
      </c>
      <c r="HK204" s="518">
        <f t="shared" si="140"/>
        <v>0.07342143906</v>
      </c>
      <c r="HL204" s="518">
        <f t="shared" si="140"/>
        <v>0.1428571429</v>
      </c>
      <c r="HM204" s="518">
        <f t="shared" si="140"/>
        <v>0.1586867305</v>
      </c>
      <c r="HN204" s="518">
        <f t="shared" si="140"/>
        <v>0.1690647482</v>
      </c>
      <c r="HO204" s="518">
        <f t="shared" si="140"/>
        <v>0.129066107</v>
      </c>
      <c r="HP204" s="518">
        <f t="shared" si="140"/>
        <v>0.1383363472</v>
      </c>
      <c r="HQ204" s="518">
        <f t="shared" si="140"/>
        <v>0.1794489948</v>
      </c>
      <c r="HR204" s="518">
        <f t="shared" si="140"/>
        <v>0.1479365079</v>
      </c>
      <c r="HS204" s="412"/>
      <c r="HT204" s="412"/>
      <c r="HU204" s="412"/>
      <c r="HV204" s="412"/>
      <c r="HW204" s="412"/>
      <c r="HX204" s="412"/>
      <c r="HY204" s="412"/>
      <c r="HZ204" s="412"/>
      <c r="IA204" s="412"/>
      <c r="IB204" s="412"/>
      <c r="IC204" s="412"/>
    </row>
    <row r="205">
      <c r="A205" s="513" t="s">
        <v>92</v>
      </c>
      <c r="B205" s="515">
        <v>0.0</v>
      </c>
      <c r="C205" s="515">
        <v>0.0</v>
      </c>
      <c r="D205" s="515">
        <v>0.0</v>
      </c>
      <c r="E205" s="515">
        <v>0.0</v>
      </c>
      <c r="F205" s="515">
        <v>0.0</v>
      </c>
      <c r="G205" s="515">
        <v>0.0</v>
      </c>
      <c r="H205" s="515">
        <v>0.0</v>
      </c>
      <c r="I205" s="515">
        <v>0.0</v>
      </c>
      <c r="J205" s="515">
        <v>0.0</v>
      </c>
      <c r="K205" s="524">
        <v>0.0</v>
      </c>
      <c r="L205" s="518">
        <f t="shared" ref="L205:HR205" si="141">L20/L143</f>
        <v>1</v>
      </c>
      <c r="M205" s="518">
        <f t="shared" si="141"/>
        <v>0.3333333333</v>
      </c>
      <c r="N205" s="518">
        <f t="shared" si="141"/>
        <v>0</v>
      </c>
      <c r="O205" s="518">
        <f t="shared" si="141"/>
        <v>0</v>
      </c>
      <c r="P205" s="518">
        <f t="shared" si="141"/>
        <v>0.25</v>
      </c>
      <c r="Q205" s="518">
        <f t="shared" si="141"/>
        <v>0.2</v>
      </c>
      <c r="R205" s="518">
        <f t="shared" si="141"/>
        <v>0.1666666667</v>
      </c>
      <c r="S205" s="518">
        <f t="shared" si="141"/>
        <v>0.1428571429</v>
      </c>
      <c r="T205" s="518">
        <f t="shared" si="141"/>
        <v>0</v>
      </c>
      <c r="U205" s="518">
        <f t="shared" si="141"/>
        <v>0.125</v>
      </c>
      <c r="V205" s="518">
        <f t="shared" si="141"/>
        <v>0</v>
      </c>
      <c r="W205" s="518">
        <f t="shared" si="141"/>
        <v>0.4615384615</v>
      </c>
      <c r="X205" s="518">
        <f t="shared" si="141"/>
        <v>0.07142857143</v>
      </c>
      <c r="Y205" s="518">
        <f t="shared" si="141"/>
        <v>0.3333333333</v>
      </c>
      <c r="Z205" s="518">
        <f t="shared" si="141"/>
        <v>0.1923076923</v>
      </c>
      <c r="AA205" s="518">
        <f t="shared" si="141"/>
        <v>0.2121212121</v>
      </c>
      <c r="AB205" s="518">
        <f t="shared" si="141"/>
        <v>0.08333333333</v>
      </c>
      <c r="AC205" s="518">
        <f t="shared" si="141"/>
        <v>0.25</v>
      </c>
      <c r="AD205" s="518">
        <f t="shared" si="141"/>
        <v>0.1111111111</v>
      </c>
      <c r="AE205" s="518">
        <f t="shared" si="141"/>
        <v>0.1147540984</v>
      </c>
      <c r="AF205" s="518">
        <f t="shared" si="141"/>
        <v>0.2179487179</v>
      </c>
      <c r="AG205" s="518">
        <f t="shared" si="141"/>
        <v>0.025</v>
      </c>
      <c r="AH205" s="518">
        <f t="shared" si="141"/>
        <v>0.1304347826</v>
      </c>
      <c r="AI205" s="518">
        <f t="shared" si="141"/>
        <v>0.09803921569</v>
      </c>
      <c r="AJ205" s="518">
        <f t="shared" si="141"/>
        <v>0.1428571429</v>
      </c>
      <c r="AK205" s="518">
        <f t="shared" si="141"/>
        <v>0.056</v>
      </c>
      <c r="AL205" s="518">
        <f t="shared" si="141"/>
        <v>0.0157480315</v>
      </c>
      <c r="AM205" s="518">
        <f t="shared" si="141"/>
        <v>0.0078125</v>
      </c>
      <c r="AN205" s="518">
        <f t="shared" si="141"/>
        <v>0.0447761194</v>
      </c>
      <c r="AO205" s="518">
        <f t="shared" si="141"/>
        <v>0.03597122302</v>
      </c>
      <c r="AP205" s="518">
        <f t="shared" si="141"/>
        <v>0</v>
      </c>
      <c r="AQ205" s="518">
        <f t="shared" si="141"/>
        <v>0.08904109589</v>
      </c>
      <c r="AR205" s="518">
        <f t="shared" si="141"/>
        <v>0.09937888199</v>
      </c>
      <c r="AS205" s="518">
        <f t="shared" si="141"/>
        <v>0.0303030303</v>
      </c>
      <c r="AT205" s="518">
        <f t="shared" si="141"/>
        <v>0.0989010989</v>
      </c>
      <c r="AU205" s="518">
        <f t="shared" si="141"/>
        <v>0.05208333333</v>
      </c>
      <c r="AV205" s="518">
        <f t="shared" si="141"/>
        <v>0.0351758794</v>
      </c>
      <c r="AW205" s="518">
        <f t="shared" si="141"/>
        <v>0.0787037037</v>
      </c>
      <c r="AX205" s="518">
        <f t="shared" si="141"/>
        <v>0.04845814978</v>
      </c>
      <c r="AY205" s="518">
        <f t="shared" si="141"/>
        <v>0.03813559322</v>
      </c>
      <c r="AZ205" s="518">
        <f t="shared" si="141"/>
        <v>0.004926108374</v>
      </c>
      <c r="BA205" s="518">
        <f t="shared" si="141"/>
        <v>0.02870813397</v>
      </c>
      <c r="BB205" s="518">
        <f t="shared" si="141"/>
        <v>0.005102040816</v>
      </c>
      <c r="BC205" s="518">
        <f t="shared" si="141"/>
        <v>0.01530612245</v>
      </c>
      <c r="BD205" s="518">
        <f t="shared" si="141"/>
        <v>0.01530612245</v>
      </c>
      <c r="BE205" s="518">
        <f t="shared" si="141"/>
        <v>0.01515151515</v>
      </c>
      <c r="BF205" s="518">
        <f t="shared" si="141"/>
        <v>0.01</v>
      </c>
      <c r="BG205" s="518">
        <f t="shared" si="141"/>
        <v>0.0218579235</v>
      </c>
      <c r="BH205" s="518">
        <f t="shared" si="141"/>
        <v>0</v>
      </c>
      <c r="BI205" s="518">
        <f t="shared" si="141"/>
        <v>0.006060606061</v>
      </c>
      <c r="BJ205" s="518">
        <f t="shared" si="141"/>
        <v>0.0421686747</v>
      </c>
      <c r="BK205" s="518">
        <f t="shared" si="141"/>
        <v>0.02580645161</v>
      </c>
      <c r="BL205" s="518">
        <f t="shared" si="141"/>
        <v>0.1090909091</v>
      </c>
      <c r="BM205" s="518">
        <f t="shared" si="141"/>
        <v>0</v>
      </c>
      <c r="BN205" s="518">
        <f t="shared" si="141"/>
        <v>0.024</v>
      </c>
      <c r="BO205" s="518">
        <f t="shared" si="141"/>
        <v>0.07142857143</v>
      </c>
      <c r="BP205" s="518">
        <f t="shared" si="141"/>
        <v>0.06666666667</v>
      </c>
      <c r="BQ205" s="518">
        <f t="shared" si="141"/>
        <v>0.03053435115</v>
      </c>
      <c r="BR205" s="518">
        <f t="shared" si="141"/>
        <v>0</v>
      </c>
      <c r="BS205" s="518">
        <f t="shared" si="141"/>
        <v>0.02290076336</v>
      </c>
      <c r="BT205" s="518">
        <f t="shared" si="141"/>
        <v>0.06870229008</v>
      </c>
      <c r="BU205" s="518">
        <f t="shared" si="141"/>
        <v>0</v>
      </c>
      <c r="BV205" s="518">
        <f t="shared" si="141"/>
        <v>0.024</v>
      </c>
      <c r="BW205" s="518">
        <f t="shared" si="141"/>
        <v>0.008333333333</v>
      </c>
      <c r="BX205" s="518">
        <f t="shared" si="141"/>
        <v>0</v>
      </c>
      <c r="BY205" s="518">
        <f t="shared" si="141"/>
        <v>0.09016393443</v>
      </c>
      <c r="BZ205" s="518">
        <f t="shared" si="141"/>
        <v>0.008196721311</v>
      </c>
      <c r="CA205" s="518">
        <f t="shared" si="141"/>
        <v>0.03539823009</v>
      </c>
      <c r="CB205" s="518">
        <f t="shared" si="141"/>
        <v>0.03418803419</v>
      </c>
      <c r="CC205" s="518">
        <f t="shared" si="141"/>
        <v>0.04464285714</v>
      </c>
      <c r="CD205" s="518">
        <f t="shared" si="141"/>
        <v>0.06837606838</v>
      </c>
      <c r="CE205" s="518">
        <f t="shared" si="141"/>
        <v>0.05737704918</v>
      </c>
      <c r="CF205" s="518">
        <f t="shared" si="141"/>
        <v>0.07692307692</v>
      </c>
      <c r="CG205" s="518">
        <f t="shared" si="141"/>
        <v>0.05263157895</v>
      </c>
      <c r="CH205" s="518">
        <f t="shared" si="141"/>
        <v>0.06338028169</v>
      </c>
      <c r="CI205" s="518">
        <f t="shared" si="141"/>
        <v>0.1472392638</v>
      </c>
      <c r="CJ205" s="518">
        <f t="shared" si="141"/>
        <v>0.04347826087</v>
      </c>
      <c r="CK205" s="518">
        <f t="shared" si="141"/>
        <v>0.175257732</v>
      </c>
      <c r="CL205" s="518">
        <f t="shared" si="141"/>
        <v>0.03535353535</v>
      </c>
      <c r="CM205" s="518">
        <f t="shared" si="141"/>
        <v>0.02941176471</v>
      </c>
      <c r="CN205" s="518">
        <f t="shared" si="141"/>
        <v>0.03333333333</v>
      </c>
      <c r="CO205" s="518">
        <f t="shared" si="141"/>
        <v>0.04166666667</v>
      </c>
      <c r="CP205" s="518">
        <f t="shared" si="141"/>
        <v>0.04147465438</v>
      </c>
      <c r="CQ205" s="518">
        <f t="shared" si="141"/>
        <v>0.004739336493</v>
      </c>
      <c r="CR205" s="518">
        <f t="shared" si="141"/>
        <v>0.01463414634</v>
      </c>
      <c r="CS205" s="518">
        <f t="shared" si="141"/>
        <v>0</v>
      </c>
      <c r="CT205" s="518">
        <f t="shared" si="141"/>
        <v>0.1639344262</v>
      </c>
      <c r="CU205" s="518">
        <f t="shared" si="141"/>
        <v>0.0562248996</v>
      </c>
      <c r="CV205" s="518">
        <f t="shared" si="141"/>
        <v>0.04435483871</v>
      </c>
      <c r="CW205" s="518">
        <f t="shared" si="141"/>
        <v>0.02083333333</v>
      </c>
      <c r="CX205" s="518">
        <f t="shared" si="141"/>
        <v>0.0480349345</v>
      </c>
      <c r="CY205" s="518">
        <f t="shared" si="141"/>
        <v>0.009132420091</v>
      </c>
      <c r="CZ205" s="518">
        <f t="shared" si="141"/>
        <v>0.05676855895</v>
      </c>
      <c r="DA205" s="518">
        <f t="shared" si="141"/>
        <v>0.05761316872</v>
      </c>
      <c r="DB205" s="518">
        <f t="shared" si="141"/>
        <v>0.04347826087</v>
      </c>
      <c r="DC205" s="518">
        <f t="shared" si="141"/>
        <v>0.0859375</v>
      </c>
      <c r="DD205" s="518">
        <f t="shared" si="141"/>
        <v>0.06666666667</v>
      </c>
      <c r="DE205" s="518">
        <f t="shared" si="141"/>
        <v>0.0394265233</v>
      </c>
      <c r="DF205" s="518">
        <f t="shared" si="141"/>
        <v>0.03873239437</v>
      </c>
      <c r="DG205" s="518">
        <f t="shared" si="141"/>
        <v>0.02090592334</v>
      </c>
      <c r="DH205" s="518">
        <f t="shared" si="141"/>
        <v>0.04966887417</v>
      </c>
      <c r="DI205" s="518">
        <f t="shared" si="141"/>
        <v>0.006666666667</v>
      </c>
      <c r="DJ205" s="518">
        <f t="shared" si="141"/>
        <v>0.07446808511</v>
      </c>
      <c r="DK205" s="518">
        <f t="shared" si="141"/>
        <v>0.02867383513</v>
      </c>
      <c r="DL205" s="518">
        <f t="shared" si="141"/>
        <v>0.007604562738</v>
      </c>
      <c r="DM205" s="518">
        <f t="shared" si="141"/>
        <v>0.05128205128</v>
      </c>
      <c r="DN205" s="518">
        <f t="shared" si="141"/>
        <v>0.03676470588</v>
      </c>
      <c r="DO205" s="518">
        <f t="shared" si="141"/>
        <v>0.04895104895</v>
      </c>
      <c r="DP205" s="518">
        <f t="shared" si="141"/>
        <v>0.02877697842</v>
      </c>
      <c r="DQ205" s="518">
        <f t="shared" si="141"/>
        <v>0.01520912548</v>
      </c>
      <c r="DR205" s="518">
        <f t="shared" si="141"/>
        <v>0.02857142857</v>
      </c>
      <c r="DS205" s="518">
        <f t="shared" si="141"/>
        <v>0.05220883534</v>
      </c>
      <c r="DT205" s="518">
        <f t="shared" si="141"/>
        <v>0.008547008547</v>
      </c>
      <c r="DU205" s="518">
        <f t="shared" si="141"/>
        <v>0.0234741784</v>
      </c>
      <c r="DV205" s="518">
        <f t="shared" si="141"/>
        <v>0.04807692308</v>
      </c>
      <c r="DW205" s="518">
        <f t="shared" si="141"/>
        <v>0.0193236715</v>
      </c>
      <c r="DX205" s="518">
        <f t="shared" si="141"/>
        <v>0.01675977654</v>
      </c>
      <c r="DY205" s="518">
        <f t="shared" si="141"/>
        <v>0.02906976744</v>
      </c>
      <c r="DZ205" s="518">
        <f t="shared" si="141"/>
        <v>0.02298850575</v>
      </c>
      <c r="EA205" s="518">
        <f t="shared" si="141"/>
        <v>0</v>
      </c>
      <c r="EB205" s="518">
        <f t="shared" si="141"/>
        <v>0.01898734177</v>
      </c>
      <c r="EC205" s="518">
        <f t="shared" si="141"/>
        <v>0.01898734177</v>
      </c>
      <c r="ED205" s="518">
        <f t="shared" si="141"/>
        <v>0.01290322581</v>
      </c>
      <c r="EE205" s="518">
        <f t="shared" si="141"/>
        <v>0.02068965517</v>
      </c>
      <c r="EF205" s="518">
        <f t="shared" si="141"/>
        <v>0.02419354839</v>
      </c>
      <c r="EG205" s="518">
        <f t="shared" si="141"/>
        <v>0.08064516129</v>
      </c>
      <c r="EH205" s="518">
        <f t="shared" si="141"/>
        <v>0</v>
      </c>
      <c r="EI205" s="518">
        <f t="shared" si="141"/>
        <v>0.05</v>
      </c>
      <c r="EJ205" s="518">
        <f t="shared" si="141"/>
        <v>0.04132231405</v>
      </c>
      <c r="EK205" s="518">
        <f t="shared" si="141"/>
        <v>0.198630137</v>
      </c>
      <c r="EL205" s="518">
        <f t="shared" si="141"/>
        <v>0.04761904762</v>
      </c>
      <c r="EM205" s="518">
        <f t="shared" si="141"/>
        <v>0.02877697842</v>
      </c>
      <c r="EN205" s="518">
        <f t="shared" si="141"/>
        <v>0.05714285714</v>
      </c>
      <c r="EO205" s="518">
        <f t="shared" si="141"/>
        <v>0.04761904762</v>
      </c>
      <c r="EP205" s="518">
        <f t="shared" si="141"/>
        <v>0.02158273381</v>
      </c>
      <c r="EQ205" s="518">
        <f t="shared" si="141"/>
        <v>0.01418439716</v>
      </c>
      <c r="ER205" s="518">
        <f t="shared" si="141"/>
        <v>0.04166666667</v>
      </c>
      <c r="ES205" s="518">
        <f t="shared" si="141"/>
        <v>0.03649635036</v>
      </c>
      <c r="ET205" s="518">
        <f t="shared" si="141"/>
        <v>0.03521126761</v>
      </c>
      <c r="EU205" s="518">
        <f t="shared" si="141"/>
        <v>0.01515151515</v>
      </c>
      <c r="EV205" s="518">
        <f t="shared" si="141"/>
        <v>0.05426356589</v>
      </c>
      <c r="EW205" s="518">
        <f t="shared" si="141"/>
        <v>0.01550387597</v>
      </c>
      <c r="EX205" s="518">
        <f t="shared" si="141"/>
        <v>0.05970149254</v>
      </c>
      <c r="EY205" s="518">
        <f t="shared" si="141"/>
        <v>0.1688311688</v>
      </c>
      <c r="EZ205" s="518">
        <f t="shared" si="141"/>
        <v>0.01948051948</v>
      </c>
      <c r="FA205" s="518">
        <f t="shared" si="141"/>
        <v>0.1666666667</v>
      </c>
      <c r="FB205" s="518">
        <f t="shared" si="141"/>
        <v>0.05882352941</v>
      </c>
      <c r="FC205" s="518">
        <f t="shared" si="141"/>
        <v>0.065</v>
      </c>
      <c r="FD205" s="518">
        <f t="shared" si="141"/>
        <v>0.05288461538</v>
      </c>
      <c r="FE205" s="518">
        <f t="shared" si="141"/>
        <v>0.03720930233</v>
      </c>
      <c r="FF205" s="518">
        <f t="shared" si="141"/>
        <v>0.04932735426</v>
      </c>
      <c r="FG205" s="518">
        <f t="shared" si="141"/>
        <v>0.009009009009</v>
      </c>
      <c r="FH205" s="518">
        <f t="shared" si="141"/>
        <v>0.05150214592</v>
      </c>
      <c r="FI205" s="518">
        <f t="shared" si="141"/>
        <v>0.01298701299</v>
      </c>
      <c r="FJ205" s="518">
        <f t="shared" si="141"/>
        <v>0.1512915129</v>
      </c>
      <c r="FK205" s="518">
        <f t="shared" si="141"/>
        <v>0.05614035088</v>
      </c>
      <c r="FL205" s="518">
        <f t="shared" si="141"/>
        <v>0.03424657534</v>
      </c>
      <c r="FM205" s="518">
        <f t="shared" si="141"/>
        <v>0.02693602694</v>
      </c>
      <c r="FN205" s="518">
        <f t="shared" si="141"/>
        <v>0.01355932203</v>
      </c>
      <c r="FO205" s="518">
        <f t="shared" si="141"/>
        <v>0.04983388704</v>
      </c>
      <c r="FP205" s="518">
        <f t="shared" si="141"/>
        <v>0.07213114754</v>
      </c>
      <c r="FQ205" s="518">
        <f t="shared" si="141"/>
        <v>0.03630363036</v>
      </c>
      <c r="FR205" s="518">
        <f t="shared" si="141"/>
        <v>0.02597402597</v>
      </c>
      <c r="FS205" s="518">
        <f t="shared" si="141"/>
        <v>0.1488764045</v>
      </c>
      <c r="FT205" s="518">
        <f t="shared" si="141"/>
        <v>0.05420054201</v>
      </c>
      <c r="FU205" s="518">
        <f t="shared" si="141"/>
        <v>0.05263157895</v>
      </c>
      <c r="FV205" s="518">
        <f t="shared" si="141"/>
        <v>0.04603580563</v>
      </c>
      <c r="FW205" s="518">
        <f t="shared" si="141"/>
        <v>0.05039787798</v>
      </c>
      <c r="FX205" s="518">
        <f t="shared" si="141"/>
        <v>0.0675</v>
      </c>
      <c r="FY205" s="518">
        <f t="shared" si="141"/>
        <v>0.01507537688</v>
      </c>
      <c r="FZ205" s="518">
        <f t="shared" si="141"/>
        <v>0.03448275862</v>
      </c>
      <c r="GA205" s="518">
        <f t="shared" si="141"/>
        <v>0.03791469194</v>
      </c>
      <c r="GB205" s="518">
        <f t="shared" si="141"/>
        <v>0.03529411765</v>
      </c>
      <c r="GC205" s="518">
        <f t="shared" si="141"/>
        <v>0.04783599089</v>
      </c>
      <c r="GD205" s="518">
        <f t="shared" si="141"/>
        <v>0.03393665158</v>
      </c>
      <c r="GE205" s="518">
        <f t="shared" si="141"/>
        <v>0.07084468665</v>
      </c>
      <c r="GF205" s="518">
        <f t="shared" si="141"/>
        <v>0.04032258065</v>
      </c>
      <c r="GG205" s="518">
        <f t="shared" si="141"/>
        <v>0.02362204724</v>
      </c>
      <c r="GH205" s="518">
        <f t="shared" si="141"/>
        <v>0.02872062663</v>
      </c>
      <c r="GI205" s="518">
        <f t="shared" si="141"/>
        <v>0.04427083333</v>
      </c>
      <c r="GJ205" s="518">
        <f t="shared" si="141"/>
        <v>0.04627249357</v>
      </c>
      <c r="GK205" s="518">
        <f t="shared" si="141"/>
        <v>0.03896103896</v>
      </c>
      <c r="GL205" s="518">
        <f t="shared" si="141"/>
        <v>0.04582210243</v>
      </c>
      <c r="GM205" s="518">
        <f t="shared" si="141"/>
        <v>0.03403141361</v>
      </c>
      <c r="GN205" s="518">
        <f t="shared" si="141"/>
        <v>0.01384083045</v>
      </c>
      <c r="GO205" s="518">
        <f t="shared" si="141"/>
        <v>0.102484472</v>
      </c>
      <c r="GP205" s="518">
        <f t="shared" si="141"/>
        <v>0.02555910543</v>
      </c>
      <c r="GQ205" s="518">
        <f t="shared" si="141"/>
        <v>0.09756097561</v>
      </c>
      <c r="GR205" s="518">
        <f t="shared" si="141"/>
        <v>0.07803468208</v>
      </c>
      <c r="GS205" s="518">
        <f t="shared" si="141"/>
        <v>0.05865921788</v>
      </c>
      <c r="GT205" s="518">
        <f t="shared" si="141"/>
        <v>0.04787234043</v>
      </c>
      <c r="GU205" s="518">
        <f t="shared" si="141"/>
        <v>0.02083333333</v>
      </c>
      <c r="GV205" s="518">
        <f t="shared" si="141"/>
        <v>0.05526315789</v>
      </c>
      <c r="GW205" s="518">
        <f t="shared" si="141"/>
        <v>0.09399477807</v>
      </c>
      <c r="GX205" s="518">
        <f t="shared" si="141"/>
        <v>0.09703504043</v>
      </c>
      <c r="GY205" s="518">
        <f t="shared" si="141"/>
        <v>0.1241050119</v>
      </c>
      <c r="GZ205" s="518">
        <f t="shared" si="141"/>
        <v>0.1062176166</v>
      </c>
      <c r="HA205" s="518">
        <f t="shared" si="141"/>
        <v>0.09823677582</v>
      </c>
      <c r="HB205" s="518">
        <f t="shared" si="141"/>
        <v>0.04488778055</v>
      </c>
      <c r="HC205" s="518">
        <f t="shared" si="141"/>
        <v>0.08944954128</v>
      </c>
      <c r="HD205" s="518">
        <f t="shared" si="141"/>
        <v>0.1086956522</v>
      </c>
      <c r="HE205" s="518">
        <f t="shared" si="141"/>
        <v>0.08617234469</v>
      </c>
      <c r="HF205" s="518">
        <f t="shared" si="141"/>
        <v>0.06309751434</v>
      </c>
      <c r="HG205" s="518">
        <f t="shared" si="141"/>
        <v>0.2317979198</v>
      </c>
      <c r="HH205" s="518">
        <f t="shared" si="141"/>
        <v>0.09549795362</v>
      </c>
      <c r="HI205" s="518">
        <f t="shared" si="141"/>
        <v>0.06282051282</v>
      </c>
      <c r="HJ205" s="518">
        <f t="shared" si="141"/>
        <v>0.1535911602</v>
      </c>
      <c r="HK205" s="518">
        <f t="shared" si="141"/>
        <v>0.1445198836</v>
      </c>
      <c r="HL205" s="518">
        <f t="shared" si="141"/>
        <v>0.1400881057</v>
      </c>
      <c r="HM205" s="518">
        <f t="shared" si="141"/>
        <v>0.1575061526</v>
      </c>
      <c r="HN205" s="518">
        <f t="shared" si="141"/>
        <v>0.1531974701</v>
      </c>
      <c r="HO205" s="518">
        <f t="shared" si="141"/>
        <v>0.1027027027</v>
      </c>
      <c r="HP205" s="518">
        <f t="shared" si="141"/>
        <v>0.1124473842</v>
      </c>
      <c r="HQ205" s="518">
        <f t="shared" si="141"/>
        <v>0.06859410431</v>
      </c>
      <c r="HR205" s="518">
        <f t="shared" si="141"/>
        <v>0.1268656716</v>
      </c>
      <c r="HS205" s="412"/>
      <c r="HT205" s="412"/>
      <c r="HU205" s="412"/>
      <c r="HV205" s="412"/>
      <c r="HW205" s="412"/>
      <c r="HX205" s="412"/>
      <c r="HY205" s="412"/>
      <c r="HZ205" s="412"/>
      <c r="IA205" s="412"/>
      <c r="IB205" s="412"/>
      <c r="IC205" s="412"/>
    </row>
    <row r="206">
      <c r="A206" s="513" t="s">
        <v>93</v>
      </c>
      <c r="B206" s="515">
        <v>0.0</v>
      </c>
      <c r="C206" s="515">
        <v>0.0</v>
      </c>
      <c r="D206" s="515">
        <v>0.0</v>
      </c>
      <c r="E206" s="515">
        <v>0.0</v>
      </c>
      <c r="F206" s="515">
        <v>0.0</v>
      </c>
      <c r="G206" s="515">
        <v>0.0</v>
      </c>
      <c r="H206" s="515">
        <v>0.0</v>
      </c>
      <c r="I206" s="515">
        <v>0.0</v>
      </c>
      <c r="J206" s="515">
        <v>0.0</v>
      </c>
      <c r="K206" s="515">
        <v>0.0</v>
      </c>
      <c r="L206" s="515">
        <v>0.0</v>
      </c>
      <c r="M206" s="515">
        <v>0.0</v>
      </c>
      <c r="N206" s="524">
        <v>0.0</v>
      </c>
      <c r="O206" s="518">
        <f t="shared" ref="O206:HR206" si="142">O21/O144</f>
        <v>1</v>
      </c>
      <c r="P206" s="518">
        <f t="shared" si="142"/>
        <v>0</v>
      </c>
      <c r="Q206" s="518">
        <f t="shared" si="142"/>
        <v>0</v>
      </c>
      <c r="R206" s="518">
        <f t="shared" si="142"/>
        <v>0.6666666667</v>
      </c>
      <c r="S206" s="518">
        <f t="shared" si="142"/>
        <v>0.4</v>
      </c>
      <c r="T206" s="518">
        <f t="shared" si="142"/>
        <v>0.1666666667</v>
      </c>
      <c r="U206" s="518">
        <f t="shared" si="142"/>
        <v>0.1428571429</v>
      </c>
      <c r="V206" s="518">
        <f t="shared" si="142"/>
        <v>0</v>
      </c>
      <c r="W206" s="518">
        <f t="shared" si="142"/>
        <v>0.3</v>
      </c>
      <c r="X206" s="518">
        <f t="shared" si="142"/>
        <v>0.2307692308</v>
      </c>
      <c r="Y206" s="518">
        <f t="shared" si="142"/>
        <v>0.2352941176</v>
      </c>
      <c r="Z206" s="518">
        <f t="shared" si="142"/>
        <v>0.3461538462</v>
      </c>
      <c r="AA206" s="518">
        <f t="shared" si="142"/>
        <v>0.07142857143</v>
      </c>
      <c r="AB206" s="518">
        <f t="shared" si="142"/>
        <v>0.2222222222</v>
      </c>
      <c r="AC206" s="518">
        <f t="shared" si="142"/>
        <v>0</v>
      </c>
      <c r="AD206" s="518">
        <f t="shared" si="142"/>
        <v>0.2340425532</v>
      </c>
      <c r="AE206" s="518">
        <f t="shared" si="142"/>
        <v>0.2033898305</v>
      </c>
      <c r="AF206" s="518">
        <f t="shared" si="142"/>
        <v>0.2054794521</v>
      </c>
      <c r="AG206" s="518">
        <f t="shared" si="142"/>
        <v>0.0987654321</v>
      </c>
      <c r="AH206" s="518">
        <f t="shared" si="142"/>
        <v>0.1011235955</v>
      </c>
      <c r="AI206" s="518">
        <f t="shared" si="142"/>
        <v>0.1747572816</v>
      </c>
      <c r="AJ206" s="518">
        <f t="shared" si="142"/>
        <v>0.1487603306</v>
      </c>
      <c r="AK206" s="518">
        <f t="shared" si="142"/>
        <v>0.1538461538</v>
      </c>
      <c r="AL206" s="518">
        <f t="shared" si="142"/>
        <v>0.1180124224</v>
      </c>
      <c r="AM206" s="518">
        <f t="shared" si="142"/>
        <v>0.1166666667</v>
      </c>
      <c r="AN206" s="518">
        <f t="shared" si="142"/>
        <v>0.03225806452</v>
      </c>
      <c r="AO206" s="518">
        <f t="shared" si="142"/>
        <v>0.1279620853</v>
      </c>
      <c r="AP206" s="518">
        <f t="shared" si="142"/>
        <v>0.07207207207</v>
      </c>
      <c r="AQ206" s="518">
        <f t="shared" si="142"/>
        <v>0.075</v>
      </c>
      <c r="AR206" s="518">
        <f t="shared" si="142"/>
        <v>0.01293103448</v>
      </c>
      <c r="AS206" s="518">
        <f t="shared" si="142"/>
        <v>0.07786885246</v>
      </c>
      <c r="AT206" s="518">
        <f t="shared" si="142"/>
        <v>0.05118110236</v>
      </c>
      <c r="AU206" s="518">
        <f t="shared" si="142"/>
        <v>0.09025270758</v>
      </c>
      <c r="AV206" s="518">
        <f t="shared" si="142"/>
        <v>0.01858736059</v>
      </c>
      <c r="AW206" s="518">
        <f t="shared" si="142"/>
        <v>0.02230483271</v>
      </c>
      <c r="AX206" s="518">
        <f t="shared" si="142"/>
        <v>0.01915708812</v>
      </c>
      <c r="AY206" s="518">
        <f t="shared" si="142"/>
        <v>0.01255230126</v>
      </c>
      <c r="AZ206" s="518">
        <f t="shared" si="142"/>
        <v>0.02586206897</v>
      </c>
      <c r="BA206" s="518">
        <f t="shared" si="142"/>
        <v>0.01321585903</v>
      </c>
      <c r="BB206" s="518">
        <f t="shared" si="142"/>
        <v>0.06194690265</v>
      </c>
      <c r="BC206" s="518">
        <f t="shared" si="142"/>
        <v>0.01376146789</v>
      </c>
      <c r="BD206" s="518">
        <f t="shared" si="142"/>
        <v>0.01801801802</v>
      </c>
      <c r="BE206" s="518">
        <f t="shared" si="142"/>
        <v>0.009523809524</v>
      </c>
      <c r="BF206" s="518">
        <f t="shared" si="142"/>
        <v>0</v>
      </c>
      <c r="BG206" s="518">
        <f t="shared" si="142"/>
        <v>0.04102564103</v>
      </c>
      <c r="BH206" s="518">
        <f t="shared" si="142"/>
        <v>0</v>
      </c>
      <c r="BI206" s="518">
        <f t="shared" si="142"/>
        <v>0.01136363636</v>
      </c>
      <c r="BJ206" s="518">
        <f t="shared" si="142"/>
        <v>0.005747126437</v>
      </c>
      <c r="BK206" s="518">
        <f t="shared" si="142"/>
        <v>0</v>
      </c>
      <c r="BL206" s="518">
        <f t="shared" si="142"/>
        <v>0.007142857143</v>
      </c>
      <c r="BM206" s="518">
        <f t="shared" si="142"/>
        <v>0.007633587786</v>
      </c>
      <c r="BN206" s="518">
        <f t="shared" si="142"/>
        <v>0.009433962264</v>
      </c>
      <c r="BO206" s="518">
        <f t="shared" si="142"/>
        <v>0.02083333333</v>
      </c>
      <c r="BP206" s="518">
        <f t="shared" si="142"/>
        <v>0</v>
      </c>
      <c r="BQ206" s="518">
        <f t="shared" si="142"/>
        <v>0.01030927835</v>
      </c>
      <c r="BR206" s="518">
        <f t="shared" si="142"/>
        <v>0</v>
      </c>
      <c r="BS206" s="518">
        <f t="shared" si="142"/>
        <v>0.01515151515</v>
      </c>
      <c r="BT206" s="518">
        <f t="shared" si="142"/>
        <v>0</v>
      </c>
      <c r="BU206" s="518">
        <f t="shared" si="142"/>
        <v>0.01785714286</v>
      </c>
      <c r="BV206" s="518">
        <f t="shared" si="142"/>
        <v>0.01886792453</v>
      </c>
      <c r="BW206" s="518">
        <f t="shared" si="142"/>
        <v>0</v>
      </c>
      <c r="BX206" s="518">
        <f t="shared" si="142"/>
        <v>0.01886792453</v>
      </c>
      <c r="BY206" s="518">
        <f t="shared" si="142"/>
        <v>0.01851851852</v>
      </c>
      <c r="BZ206" s="518">
        <f t="shared" si="142"/>
        <v>0.1730769231</v>
      </c>
      <c r="CA206" s="518">
        <f t="shared" si="142"/>
        <v>0.1272727273</v>
      </c>
      <c r="CB206" s="518">
        <f t="shared" si="142"/>
        <v>0</v>
      </c>
      <c r="CC206" s="518">
        <f t="shared" si="142"/>
        <v>0.1052631579</v>
      </c>
      <c r="CD206" s="518">
        <f t="shared" si="142"/>
        <v>0.05</v>
      </c>
      <c r="CE206" s="518">
        <f t="shared" si="142"/>
        <v>0.0625</v>
      </c>
      <c r="CF206" s="518">
        <f t="shared" si="142"/>
        <v>0.08196721311</v>
      </c>
      <c r="CG206" s="518">
        <f t="shared" si="142"/>
        <v>0.1129032258</v>
      </c>
      <c r="CH206" s="518">
        <f t="shared" si="142"/>
        <v>0.1267605634</v>
      </c>
      <c r="CI206" s="518">
        <f t="shared" si="142"/>
        <v>0.04166666667</v>
      </c>
      <c r="CJ206" s="518">
        <f t="shared" si="142"/>
        <v>0.04225352113</v>
      </c>
      <c r="CK206" s="518">
        <f t="shared" si="142"/>
        <v>0.05333333333</v>
      </c>
      <c r="CL206" s="518">
        <f t="shared" si="142"/>
        <v>0.01315789474</v>
      </c>
      <c r="CM206" s="518">
        <f t="shared" si="142"/>
        <v>0.1</v>
      </c>
      <c r="CN206" s="518">
        <f t="shared" si="142"/>
        <v>0.0625</v>
      </c>
      <c r="CO206" s="518">
        <f t="shared" si="142"/>
        <v>0.1111111111</v>
      </c>
      <c r="CP206" s="518">
        <f t="shared" si="142"/>
        <v>0.1290322581</v>
      </c>
      <c r="CQ206" s="518">
        <f t="shared" si="142"/>
        <v>0.07920792079</v>
      </c>
      <c r="CR206" s="518">
        <f t="shared" si="142"/>
        <v>0.0380952381</v>
      </c>
      <c r="CS206" s="518">
        <f t="shared" si="142"/>
        <v>0.1666666667</v>
      </c>
      <c r="CT206" s="518">
        <f t="shared" si="142"/>
        <v>0.04545454545</v>
      </c>
      <c r="CU206" s="518">
        <f t="shared" si="142"/>
        <v>0.1071428571</v>
      </c>
      <c r="CV206" s="518">
        <f t="shared" si="142"/>
        <v>0.07284768212</v>
      </c>
      <c r="CW206" s="518">
        <f t="shared" si="142"/>
        <v>0.05625</v>
      </c>
      <c r="CX206" s="518">
        <f t="shared" si="142"/>
        <v>0.09604519774</v>
      </c>
      <c r="CY206" s="518">
        <f t="shared" si="142"/>
        <v>0.05142857143</v>
      </c>
      <c r="CZ206" s="518">
        <f t="shared" si="142"/>
        <v>0.1161616162</v>
      </c>
      <c r="DA206" s="518">
        <f t="shared" si="142"/>
        <v>0.06161137441</v>
      </c>
      <c r="DB206" s="518">
        <f t="shared" si="142"/>
        <v>0.03255813953</v>
      </c>
      <c r="DC206" s="518">
        <f t="shared" si="142"/>
        <v>0.07826086957</v>
      </c>
      <c r="DD206" s="518">
        <f t="shared" si="142"/>
        <v>0.05349794239</v>
      </c>
      <c r="DE206" s="518">
        <f t="shared" si="142"/>
        <v>0.05714285714</v>
      </c>
      <c r="DF206" s="518">
        <f t="shared" si="142"/>
        <v>0.05769230769</v>
      </c>
      <c r="DG206" s="518">
        <f t="shared" si="142"/>
        <v>0.05454545455</v>
      </c>
      <c r="DH206" s="518">
        <f t="shared" si="142"/>
        <v>0.07718120805</v>
      </c>
      <c r="DI206" s="518">
        <f t="shared" si="142"/>
        <v>0.03436426117</v>
      </c>
      <c r="DJ206" s="518">
        <f t="shared" si="142"/>
        <v>0.04276315789</v>
      </c>
      <c r="DK206" s="518">
        <f t="shared" si="142"/>
        <v>0.04444444444</v>
      </c>
      <c r="DL206" s="518">
        <f t="shared" si="142"/>
        <v>0.04672897196</v>
      </c>
      <c r="DM206" s="518">
        <f t="shared" si="142"/>
        <v>0.02777777778</v>
      </c>
      <c r="DN206" s="518">
        <f t="shared" si="142"/>
        <v>0.05539358601</v>
      </c>
      <c r="DO206" s="518">
        <f t="shared" si="142"/>
        <v>0.04722222222</v>
      </c>
      <c r="DP206" s="518">
        <f t="shared" si="142"/>
        <v>0.05277044855</v>
      </c>
      <c r="DQ206" s="518">
        <f t="shared" si="142"/>
        <v>0.01326259947</v>
      </c>
      <c r="DR206" s="518">
        <f t="shared" si="142"/>
        <v>0.01595744681</v>
      </c>
      <c r="DS206" s="518">
        <f t="shared" si="142"/>
        <v>0.02011494253</v>
      </c>
      <c r="DT206" s="518">
        <f t="shared" si="142"/>
        <v>0.03801169591</v>
      </c>
      <c r="DU206" s="518">
        <f t="shared" si="142"/>
        <v>0.005813953488</v>
      </c>
      <c r="DV206" s="518">
        <f t="shared" si="142"/>
        <v>0.01149425287</v>
      </c>
      <c r="DW206" s="518">
        <f t="shared" si="142"/>
        <v>0.006269592476</v>
      </c>
      <c r="DX206" s="518">
        <f t="shared" si="142"/>
        <v>0.02554744526</v>
      </c>
      <c r="DY206" s="518">
        <f t="shared" si="142"/>
        <v>0.0233463035</v>
      </c>
      <c r="DZ206" s="518">
        <f t="shared" si="142"/>
        <v>0.00796812749</v>
      </c>
      <c r="EA206" s="518">
        <f t="shared" si="142"/>
        <v>0.008658008658</v>
      </c>
      <c r="EB206" s="518">
        <f t="shared" si="142"/>
        <v>0.01282051282</v>
      </c>
      <c r="EC206" s="518">
        <f t="shared" si="142"/>
        <v>0</v>
      </c>
      <c r="ED206" s="518">
        <f t="shared" si="142"/>
        <v>0.005464480874</v>
      </c>
      <c r="EE206" s="518">
        <f t="shared" si="142"/>
        <v>0.005952380952</v>
      </c>
      <c r="EF206" s="518">
        <f t="shared" si="142"/>
        <v>0</v>
      </c>
      <c r="EG206" s="518">
        <f t="shared" si="142"/>
        <v>0.02941176471</v>
      </c>
      <c r="EH206" s="518">
        <f t="shared" si="142"/>
        <v>0.02290076336</v>
      </c>
      <c r="EI206" s="518">
        <f t="shared" si="142"/>
        <v>0</v>
      </c>
      <c r="EJ206" s="518">
        <f t="shared" si="142"/>
        <v>0.02962962963</v>
      </c>
      <c r="EK206" s="518">
        <f t="shared" si="142"/>
        <v>0.01612903226</v>
      </c>
      <c r="EL206" s="518">
        <f t="shared" si="142"/>
        <v>0.0406504065</v>
      </c>
      <c r="EM206" s="518">
        <f t="shared" si="142"/>
        <v>0.016</v>
      </c>
      <c r="EN206" s="518">
        <f t="shared" si="142"/>
        <v>0.04385964912</v>
      </c>
      <c r="EO206" s="518">
        <f t="shared" si="142"/>
        <v>0.08490566038</v>
      </c>
      <c r="EP206" s="518">
        <f t="shared" si="142"/>
        <v>0.01851851852</v>
      </c>
      <c r="EQ206" s="518">
        <f t="shared" si="142"/>
        <v>0.06086956522</v>
      </c>
      <c r="ER206" s="518">
        <f t="shared" si="142"/>
        <v>0.07766990291</v>
      </c>
      <c r="ES206" s="518">
        <f t="shared" si="142"/>
        <v>0.07070707071</v>
      </c>
      <c r="ET206" s="518">
        <f t="shared" si="142"/>
        <v>0.06666666667</v>
      </c>
      <c r="EU206" s="518">
        <f t="shared" si="142"/>
        <v>0.06</v>
      </c>
      <c r="EV206" s="518">
        <f t="shared" si="142"/>
        <v>0.0396039604</v>
      </c>
      <c r="EW206" s="518">
        <f t="shared" si="142"/>
        <v>0.08181818182</v>
      </c>
      <c r="EX206" s="518">
        <f t="shared" si="142"/>
        <v>0.08403361345</v>
      </c>
      <c r="EY206" s="518">
        <f t="shared" si="142"/>
        <v>0.1127819549</v>
      </c>
      <c r="EZ206" s="518">
        <f t="shared" si="142"/>
        <v>0.07407407407</v>
      </c>
      <c r="FA206" s="518">
        <f t="shared" si="142"/>
        <v>0.1118421053</v>
      </c>
      <c r="FB206" s="518">
        <f t="shared" si="142"/>
        <v>0.006578947368</v>
      </c>
      <c r="FC206" s="518">
        <f t="shared" si="142"/>
        <v>0.07547169811</v>
      </c>
      <c r="FD206" s="518">
        <f t="shared" si="142"/>
        <v>0.05917159763</v>
      </c>
      <c r="FE206" s="518">
        <f t="shared" si="142"/>
        <v>0.04519774011</v>
      </c>
      <c r="FF206" s="518">
        <f t="shared" si="142"/>
        <v>0.04046242775</v>
      </c>
      <c r="FG206" s="518">
        <f t="shared" si="142"/>
        <v>0.04487179487</v>
      </c>
      <c r="FH206" s="518">
        <f t="shared" si="142"/>
        <v>0.09826589595</v>
      </c>
      <c r="FI206" s="518">
        <f t="shared" si="142"/>
        <v>0.155</v>
      </c>
      <c r="FJ206" s="518">
        <f t="shared" si="142"/>
        <v>0.02955665025</v>
      </c>
      <c r="FK206" s="518">
        <f t="shared" si="142"/>
        <v>0.01463414634</v>
      </c>
      <c r="FL206" s="518">
        <f t="shared" si="142"/>
        <v>0.02392344498</v>
      </c>
      <c r="FM206" s="518">
        <f t="shared" si="142"/>
        <v>0.04830917874</v>
      </c>
      <c r="FN206" s="518">
        <f t="shared" si="142"/>
        <v>0.0396039604</v>
      </c>
      <c r="FO206" s="518">
        <f t="shared" si="142"/>
        <v>0.05741626794</v>
      </c>
      <c r="FP206" s="518">
        <f t="shared" si="142"/>
        <v>0.02870813397</v>
      </c>
      <c r="FQ206" s="518">
        <f t="shared" si="142"/>
        <v>0.03240740741</v>
      </c>
      <c r="FR206" s="518">
        <f t="shared" si="142"/>
        <v>0.02702702703</v>
      </c>
      <c r="FS206" s="518">
        <f t="shared" si="142"/>
        <v>0.0347826087</v>
      </c>
      <c r="FT206" s="518">
        <f t="shared" si="142"/>
        <v>0.1212121212</v>
      </c>
      <c r="FU206" s="518">
        <f t="shared" si="142"/>
        <v>0.05508474576</v>
      </c>
      <c r="FV206" s="518">
        <f t="shared" si="142"/>
        <v>0.04918032787</v>
      </c>
      <c r="FW206" s="518">
        <f t="shared" si="142"/>
        <v>0.02118644068</v>
      </c>
      <c r="FX206" s="518">
        <f t="shared" si="142"/>
        <v>0.09638554217</v>
      </c>
      <c r="FY206" s="518">
        <f t="shared" si="142"/>
        <v>0.01581027668</v>
      </c>
      <c r="FZ206" s="518">
        <f t="shared" si="142"/>
        <v>0.03435114504</v>
      </c>
      <c r="GA206" s="518">
        <f t="shared" si="142"/>
        <v>0.03773584906</v>
      </c>
      <c r="GB206" s="518">
        <f t="shared" si="142"/>
        <v>0.02755905512</v>
      </c>
      <c r="GC206" s="518">
        <f t="shared" si="142"/>
        <v>0.04</v>
      </c>
      <c r="GD206" s="518">
        <f t="shared" si="142"/>
        <v>0.03225806452</v>
      </c>
      <c r="GE206" s="518">
        <f t="shared" si="142"/>
        <v>0.04417670683</v>
      </c>
      <c r="GF206" s="518">
        <f t="shared" si="142"/>
        <v>0.05323193916</v>
      </c>
      <c r="GG206" s="518">
        <f t="shared" si="142"/>
        <v>0.06737588652</v>
      </c>
      <c r="GH206" s="518">
        <f t="shared" si="142"/>
        <v>0.03092783505</v>
      </c>
      <c r="GI206" s="518">
        <f t="shared" si="142"/>
        <v>0.01851851852</v>
      </c>
      <c r="GJ206" s="518">
        <f t="shared" si="142"/>
        <v>0.05693950178</v>
      </c>
      <c r="GK206" s="518">
        <f t="shared" si="142"/>
        <v>0.112244898</v>
      </c>
      <c r="GL206" s="518">
        <f t="shared" si="142"/>
        <v>0.01672240803</v>
      </c>
      <c r="GM206" s="518">
        <f t="shared" si="142"/>
        <v>0.05379746835</v>
      </c>
      <c r="GN206" s="518">
        <f t="shared" si="142"/>
        <v>0.02492211838</v>
      </c>
      <c r="GO206" s="518">
        <f t="shared" si="142"/>
        <v>0.03405572755</v>
      </c>
      <c r="GP206" s="518">
        <f t="shared" si="142"/>
        <v>0.07871720117</v>
      </c>
      <c r="GQ206" s="518">
        <f t="shared" si="142"/>
        <v>0.06336088154</v>
      </c>
      <c r="GR206" s="518">
        <f t="shared" si="142"/>
        <v>0.04021447721</v>
      </c>
      <c r="GS206" s="518">
        <f t="shared" si="142"/>
        <v>0.06091370558</v>
      </c>
      <c r="GT206" s="518">
        <f t="shared" si="142"/>
        <v>0.05072463768</v>
      </c>
      <c r="GU206" s="518">
        <f t="shared" si="142"/>
        <v>0.03044496487</v>
      </c>
      <c r="GV206" s="518">
        <f t="shared" si="142"/>
        <v>0.04906542056</v>
      </c>
      <c r="GW206" s="518">
        <f t="shared" si="142"/>
        <v>0.05152224824</v>
      </c>
      <c r="GX206" s="518">
        <f t="shared" si="142"/>
        <v>0.09476309227</v>
      </c>
      <c r="GY206" s="518">
        <f t="shared" si="142"/>
        <v>0.1210762332</v>
      </c>
      <c r="GZ206" s="518">
        <f t="shared" si="142"/>
        <v>0.1620469083</v>
      </c>
      <c r="HA206" s="518">
        <f t="shared" si="142"/>
        <v>0.1219512195</v>
      </c>
      <c r="HB206" s="518">
        <f t="shared" si="142"/>
        <v>0.09966216216</v>
      </c>
      <c r="HC206" s="518">
        <f t="shared" si="142"/>
        <v>0.08990536278</v>
      </c>
      <c r="HD206" s="518">
        <f t="shared" si="142"/>
        <v>0.08309037901</v>
      </c>
      <c r="HE206" s="518">
        <f t="shared" si="142"/>
        <v>0.08648648649</v>
      </c>
      <c r="HF206" s="518">
        <f t="shared" si="142"/>
        <v>0.1057810578</v>
      </c>
      <c r="HG206" s="518">
        <f t="shared" si="142"/>
        <v>0.1374045802</v>
      </c>
      <c r="HH206" s="518">
        <f t="shared" si="142"/>
        <v>0.07826982492</v>
      </c>
      <c r="HI206" s="518">
        <f t="shared" si="142"/>
        <v>0.08482563619</v>
      </c>
      <c r="HJ206" s="518">
        <f t="shared" si="142"/>
        <v>0.0521978022</v>
      </c>
      <c r="HK206" s="518">
        <f t="shared" si="142"/>
        <v>0.07266435986</v>
      </c>
      <c r="HL206" s="518">
        <f t="shared" si="142"/>
        <v>0.07648494711</v>
      </c>
      <c r="HM206" s="518">
        <f t="shared" si="142"/>
        <v>0.08764044944</v>
      </c>
      <c r="HN206" s="518">
        <f t="shared" si="142"/>
        <v>0.1155137676</v>
      </c>
      <c r="HO206" s="518">
        <f t="shared" si="142"/>
        <v>0.06879299562</v>
      </c>
      <c r="HP206" s="518">
        <f t="shared" si="142"/>
        <v>0.07527504343</v>
      </c>
      <c r="HQ206" s="518">
        <f t="shared" si="142"/>
        <v>0.09828141783</v>
      </c>
      <c r="HR206" s="518">
        <f t="shared" si="142"/>
        <v>0.08562992126</v>
      </c>
      <c r="HS206" s="412"/>
      <c r="HT206" s="412"/>
      <c r="HU206" s="412"/>
      <c r="HV206" s="412"/>
      <c r="HW206" s="412"/>
      <c r="HX206" s="412"/>
      <c r="HY206" s="412"/>
      <c r="HZ206" s="412"/>
      <c r="IA206" s="412"/>
      <c r="IB206" s="412"/>
      <c r="IC206" s="412"/>
    </row>
    <row r="207">
      <c r="A207" s="513" t="s">
        <v>94</v>
      </c>
      <c r="B207" s="515">
        <v>0.0</v>
      </c>
      <c r="C207" s="524">
        <v>0.0</v>
      </c>
      <c r="D207" s="518">
        <f t="shared" ref="D207:HR207" si="143">D22/D145</f>
        <v>1</v>
      </c>
      <c r="E207" s="518">
        <f t="shared" si="143"/>
        <v>0</v>
      </c>
      <c r="F207" s="518">
        <f t="shared" si="143"/>
        <v>0</v>
      </c>
      <c r="G207" s="518">
        <f t="shared" si="143"/>
        <v>0</v>
      </c>
      <c r="H207" s="518">
        <f t="shared" si="143"/>
        <v>0</v>
      </c>
      <c r="I207" s="518">
        <f t="shared" si="143"/>
        <v>0</v>
      </c>
      <c r="J207" s="518">
        <f t="shared" si="143"/>
        <v>0.3333333333</v>
      </c>
      <c r="K207" s="518">
        <f t="shared" si="143"/>
        <v>0.4</v>
      </c>
      <c r="L207" s="518">
        <f t="shared" si="143"/>
        <v>0</v>
      </c>
      <c r="M207" s="518">
        <f t="shared" si="143"/>
        <v>0.1666666667</v>
      </c>
      <c r="N207" s="518">
        <f t="shared" si="143"/>
        <v>0</v>
      </c>
      <c r="O207" s="518">
        <f t="shared" si="143"/>
        <v>0.25</v>
      </c>
      <c r="P207" s="518">
        <f t="shared" si="143"/>
        <v>0</v>
      </c>
      <c r="Q207" s="518">
        <f t="shared" si="143"/>
        <v>0.1111111111</v>
      </c>
      <c r="R207" s="518">
        <f t="shared" si="143"/>
        <v>0</v>
      </c>
      <c r="S207" s="518">
        <f t="shared" si="143"/>
        <v>0.1</v>
      </c>
      <c r="T207" s="518">
        <f t="shared" si="143"/>
        <v>0.1666666667</v>
      </c>
      <c r="U207" s="518">
        <f t="shared" si="143"/>
        <v>0.25</v>
      </c>
      <c r="V207" s="518">
        <f t="shared" si="143"/>
        <v>0.4074074074</v>
      </c>
      <c r="W207" s="518">
        <f t="shared" si="143"/>
        <v>0.1290322581</v>
      </c>
      <c r="X207" s="518">
        <f t="shared" si="143"/>
        <v>0.0625</v>
      </c>
      <c r="Y207" s="518">
        <f t="shared" si="143"/>
        <v>0.1794871795</v>
      </c>
      <c r="Z207" s="518">
        <f t="shared" si="143"/>
        <v>0.22</v>
      </c>
      <c r="AA207" s="518">
        <f t="shared" si="143"/>
        <v>0.1071428571</v>
      </c>
      <c r="AB207" s="518">
        <f t="shared" si="143"/>
        <v>0.03448275862</v>
      </c>
      <c r="AC207" s="518">
        <f t="shared" si="143"/>
        <v>0.1470588235</v>
      </c>
      <c r="AD207" s="518">
        <f t="shared" si="143"/>
        <v>0.1282051282</v>
      </c>
      <c r="AE207" s="518">
        <f t="shared" si="143"/>
        <v>0.1149425287</v>
      </c>
      <c r="AF207" s="518">
        <f t="shared" si="143"/>
        <v>0</v>
      </c>
      <c r="AG207" s="518">
        <f t="shared" si="143"/>
        <v>0.112244898</v>
      </c>
      <c r="AH207" s="518">
        <f t="shared" si="143"/>
        <v>0.05769230769</v>
      </c>
      <c r="AI207" s="518">
        <f t="shared" si="143"/>
        <v>0.09565217391</v>
      </c>
      <c r="AJ207" s="518">
        <f t="shared" si="143"/>
        <v>0.128</v>
      </c>
      <c r="AK207" s="518">
        <f t="shared" si="143"/>
        <v>0.2038216561</v>
      </c>
      <c r="AL207" s="518">
        <f t="shared" si="143"/>
        <v>0.05454545455</v>
      </c>
      <c r="AM207" s="518">
        <f t="shared" si="143"/>
        <v>0.05747126437</v>
      </c>
      <c r="AN207" s="518">
        <f t="shared" si="143"/>
        <v>0.04022988506</v>
      </c>
      <c r="AO207" s="518">
        <f t="shared" si="143"/>
        <v>0.01142857143</v>
      </c>
      <c r="AP207" s="518">
        <f t="shared" si="143"/>
        <v>0.05494505495</v>
      </c>
      <c r="AQ207" s="518">
        <f t="shared" si="143"/>
        <v>0.04232804233</v>
      </c>
      <c r="AR207" s="518">
        <f t="shared" si="143"/>
        <v>0.03092783505</v>
      </c>
      <c r="AS207" s="518">
        <f t="shared" si="143"/>
        <v>0.0303030303</v>
      </c>
      <c r="AT207" s="518">
        <f t="shared" si="143"/>
        <v>0.035</v>
      </c>
      <c r="AU207" s="518">
        <f t="shared" si="143"/>
        <v>0.08796296296</v>
      </c>
      <c r="AV207" s="518">
        <f t="shared" si="143"/>
        <v>0.07522123894</v>
      </c>
      <c r="AW207" s="518">
        <f t="shared" si="143"/>
        <v>0.0474137931</v>
      </c>
      <c r="AX207" s="518">
        <f t="shared" si="143"/>
        <v>0.008968609865</v>
      </c>
      <c r="AY207" s="518">
        <f t="shared" si="143"/>
        <v>0.03982300885</v>
      </c>
      <c r="AZ207" s="518">
        <f t="shared" si="143"/>
        <v>0.06722689076</v>
      </c>
      <c r="BA207" s="518">
        <f t="shared" si="143"/>
        <v>0.122605364</v>
      </c>
      <c r="BB207" s="518">
        <f t="shared" si="143"/>
        <v>0.02702702703</v>
      </c>
      <c r="BC207" s="518">
        <f t="shared" si="143"/>
        <v>0.046875</v>
      </c>
      <c r="BD207" s="518">
        <f t="shared" si="143"/>
        <v>0.0572519084</v>
      </c>
      <c r="BE207" s="518">
        <f t="shared" si="143"/>
        <v>0.024</v>
      </c>
      <c r="BF207" s="518">
        <f t="shared" si="143"/>
        <v>0.01680672269</v>
      </c>
      <c r="BG207" s="518">
        <f t="shared" si="143"/>
        <v>0.06504065041</v>
      </c>
      <c r="BH207" s="518">
        <f t="shared" si="143"/>
        <v>0.02024291498</v>
      </c>
      <c r="BI207" s="518">
        <f t="shared" si="143"/>
        <v>0.02074688797</v>
      </c>
      <c r="BJ207" s="518">
        <f t="shared" si="143"/>
        <v>0.03212851406</v>
      </c>
      <c r="BK207" s="518">
        <f t="shared" si="143"/>
        <v>0.0564516129</v>
      </c>
      <c r="BL207" s="518">
        <f t="shared" si="143"/>
        <v>0.05058365759</v>
      </c>
      <c r="BM207" s="518">
        <f t="shared" si="143"/>
        <v>0.04230769231</v>
      </c>
      <c r="BN207" s="518">
        <f t="shared" si="143"/>
        <v>0.03088803089</v>
      </c>
      <c r="BO207" s="518">
        <f t="shared" si="143"/>
        <v>0.01646090535</v>
      </c>
      <c r="BP207" s="518">
        <f t="shared" si="143"/>
        <v>0.02155172414</v>
      </c>
      <c r="BQ207" s="518">
        <f t="shared" si="143"/>
        <v>0.01716738197</v>
      </c>
      <c r="BR207" s="518">
        <f t="shared" si="143"/>
        <v>0.004545454545</v>
      </c>
      <c r="BS207" s="518">
        <f t="shared" si="143"/>
        <v>0.02714932127</v>
      </c>
      <c r="BT207" s="518">
        <f t="shared" si="143"/>
        <v>0.02739726027</v>
      </c>
      <c r="BU207" s="518">
        <f t="shared" si="143"/>
        <v>0.009852216749</v>
      </c>
      <c r="BV207" s="518">
        <f t="shared" si="143"/>
        <v>0.0152284264</v>
      </c>
      <c r="BW207" s="518">
        <f t="shared" si="143"/>
        <v>0.005154639175</v>
      </c>
      <c r="BX207" s="518">
        <f t="shared" si="143"/>
        <v>0.0103626943</v>
      </c>
      <c r="BY207" s="518">
        <f t="shared" si="143"/>
        <v>0.01587301587</v>
      </c>
      <c r="BZ207" s="518">
        <f t="shared" si="143"/>
        <v>0.02762430939</v>
      </c>
      <c r="CA207" s="518">
        <f t="shared" si="143"/>
        <v>0.006329113924</v>
      </c>
      <c r="CB207" s="518">
        <f t="shared" si="143"/>
        <v>0.06134969325</v>
      </c>
      <c r="CC207" s="518">
        <f t="shared" si="143"/>
        <v>0.01324503311</v>
      </c>
      <c r="CD207" s="518">
        <f t="shared" si="143"/>
        <v>0.02614379085</v>
      </c>
      <c r="CE207" s="518">
        <f t="shared" si="143"/>
        <v>0.007042253521</v>
      </c>
      <c r="CF207" s="518">
        <f t="shared" si="143"/>
        <v>0.007142857143</v>
      </c>
      <c r="CG207" s="518">
        <f t="shared" si="143"/>
        <v>0.0303030303</v>
      </c>
      <c r="CH207" s="518">
        <f t="shared" si="143"/>
        <v>0.01612903226</v>
      </c>
      <c r="CI207" s="518">
        <f t="shared" si="143"/>
        <v>0</v>
      </c>
      <c r="CJ207" s="518">
        <f t="shared" si="143"/>
        <v>0.03603603604</v>
      </c>
      <c r="CK207" s="518">
        <f t="shared" si="143"/>
        <v>0.03636363636</v>
      </c>
      <c r="CL207" s="518">
        <f t="shared" si="143"/>
        <v>0.009174311927</v>
      </c>
      <c r="CM207" s="518">
        <f t="shared" si="143"/>
        <v>0</v>
      </c>
      <c r="CN207" s="518">
        <f t="shared" si="143"/>
        <v>0.04807692308</v>
      </c>
      <c r="CO207" s="518">
        <f t="shared" si="143"/>
        <v>0.06542056075</v>
      </c>
      <c r="CP207" s="518">
        <f t="shared" si="143"/>
        <v>0.01923076923</v>
      </c>
      <c r="CQ207" s="518">
        <f t="shared" si="143"/>
        <v>0.03125</v>
      </c>
      <c r="CR207" s="518">
        <f t="shared" si="143"/>
        <v>0</v>
      </c>
      <c r="CS207" s="518">
        <f t="shared" si="143"/>
        <v>0.01123595506</v>
      </c>
      <c r="CT207" s="518">
        <f t="shared" si="143"/>
        <v>0</v>
      </c>
      <c r="CU207" s="518">
        <f t="shared" si="143"/>
        <v>0.06741573034</v>
      </c>
      <c r="CV207" s="518">
        <f t="shared" si="143"/>
        <v>0.05681818182</v>
      </c>
      <c r="CW207" s="518">
        <f t="shared" si="143"/>
        <v>0.02222222222</v>
      </c>
      <c r="CX207" s="518">
        <f t="shared" si="143"/>
        <v>0.02380952381</v>
      </c>
      <c r="CY207" s="518">
        <f t="shared" si="143"/>
        <v>0.07954545455</v>
      </c>
      <c r="CZ207" s="518">
        <f t="shared" si="143"/>
        <v>0.05555555556</v>
      </c>
      <c r="DA207" s="518">
        <f t="shared" si="143"/>
        <v>0.02222222222</v>
      </c>
      <c r="DB207" s="518">
        <f t="shared" si="143"/>
        <v>0.05263157895</v>
      </c>
      <c r="DC207" s="518">
        <f t="shared" si="143"/>
        <v>0.03225806452</v>
      </c>
      <c r="DD207" s="518">
        <f t="shared" si="143"/>
        <v>0</v>
      </c>
      <c r="DE207" s="518">
        <f t="shared" si="143"/>
        <v>0.04938271605</v>
      </c>
      <c r="DF207" s="518">
        <f t="shared" si="143"/>
        <v>0.0125</v>
      </c>
      <c r="DG207" s="518">
        <f t="shared" si="143"/>
        <v>0.01298701299</v>
      </c>
      <c r="DH207" s="518">
        <f t="shared" si="143"/>
        <v>0</v>
      </c>
      <c r="DI207" s="518">
        <f t="shared" si="143"/>
        <v>0.02564102564</v>
      </c>
      <c r="DJ207" s="518">
        <f t="shared" si="143"/>
        <v>0.05063291139</v>
      </c>
      <c r="DK207" s="518">
        <f t="shared" si="143"/>
        <v>0.01369863014</v>
      </c>
      <c r="DL207" s="518">
        <f t="shared" si="143"/>
        <v>0.05405405405</v>
      </c>
      <c r="DM207" s="518">
        <f t="shared" si="143"/>
        <v>0.01388888889</v>
      </c>
      <c r="DN207" s="518">
        <f t="shared" si="143"/>
        <v>0</v>
      </c>
      <c r="DO207" s="518">
        <f t="shared" si="143"/>
        <v>0</v>
      </c>
      <c r="DP207" s="518">
        <f t="shared" si="143"/>
        <v>0.03174603175</v>
      </c>
      <c r="DQ207" s="518">
        <f t="shared" si="143"/>
        <v>0</v>
      </c>
      <c r="DR207" s="518">
        <f t="shared" si="143"/>
        <v>0</v>
      </c>
      <c r="DS207" s="518">
        <f t="shared" si="143"/>
        <v>0.0350877193</v>
      </c>
      <c r="DT207" s="518">
        <f t="shared" si="143"/>
        <v>0.1166666667</v>
      </c>
      <c r="DU207" s="518">
        <f t="shared" si="143"/>
        <v>0.01754385965</v>
      </c>
      <c r="DV207" s="518">
        <f t="shared" si="143"/>
        <v>0</v>
      </c>
      <c r="DW207" s="518">
        <f t="shared" si="143"/>
        <v>0.01754385965</v>
      </c>
      <c r="DX207" s="518">
        <f t="shared" si="143"/>
        <v>0</v>
      </c>
      <c r="DY207" s="518">
        <f t="shared" si="143"/>
        <v>0.01960784314</v>
      </c>
      <c r="DZ207" s="518">
        <f t="shared" si="143"/>
        <v>0.1379310345</v>
      </c>
      <c r="EA207" s="518">
        <f t="shared" si="143"/>
        <v>0.06557377049</v>
      </c>
      <c r="EB207" s="518">
        <f t="shared" si="143"/>
        <v>0</v>
      </c>
      <c r="EC207" s="518">
        <f t="shared" si="143"/>
        <v>0.03278688525</v>
      </c>
      <c r="ED207" s="518">
        <f t="shared" si="143"/>
        <v>0.01666666667</v>
      </c>
      <c r="EE207" s="518">
        <f t="shared" si="143"/>
        <v>0.06349206349</v>
      </c>
      <c r="EF207" s="518">
        <f t="shared" si="143"/>
        <v>0.05084745763</v>
      </c>
      <c r="EG207" s="518">
        <f t="shared" si="143"/>
        <v>0</v>
      </c>
      <c r="EH207" s="518">
        <f t="shared" si="143"/>
        <v>0.1333333333</v>
      </c>
      <c r="EI207" s="518">
        <f t="shared" si="143"/>
        <v>0.04761904762</v>
      </c>
      <c r="EJ207" s="518">
        <f t="shared" si="143"/>
        <v>0.06451612903</v>
      </c>
      <c r="EK207" s="518">
        <f t="shared" si="143"/>
        <v>0.1014492754</v>
      </c>
      <c r="EL207" s="518">
        <f t="shared" si="143"/>
        <v>0.08</v>
      </c>
      <c r="EM207" s="518">
        <f t="shared" si="143"/>
        <v>0.1176470588</v>
      </c>
      <c r="EN207" s="518">
        <f t="shared" si="143"/>
        <v>0.04651162791</v>
      </c>
      <c r="EO207" s="518">
        <f t="shared" si="143"/>
        <v>0.01176470588</v>
      </c>
      <c r="EP207" s="518">
        <f t="shared" si="143"/>
        <v>0.08139534884</v>
      </c>
      <c r="EQ207" s="518">
        <f t="shared" si="143"/>
        <v>0.02298850575</v>
      </c>
      <c r="ER207" s="518">
        <f t="shared" si="143"/>
        <v>0.06896551724</v>
      </c>
      <c r="ES207" s="518">
        <f t="shared" si="143"/>
        <v>0.1212121212</v>
      </c>
      <c r="ET207" s="518">
        <f t="shared" si="143"/>
        <v>0.06796116505</v>
      </c>
      <c r="EU207" s="518">
        <f t="shared" si="143"/>
        <v>0.03846153846</v>
      </c>
      <c r="EV207" s="518">
        <f t="shared" si="143"/>
        <v>0.1282051282</v>
      </c>
      <c r="EW207" s="518">
        <f t="shared" si="143"/>
        <v>0.04310344828</v>
      </c>
      <c r="EX207" s="518">
        <f t="shared" si="143"/>
        <v>0.1181102362</v>
      </c>
      <c r="EY207" s="518">
        <f t="shared" si="143"/>
        <v>0.1063829787</v>
      </c>
      <c r="EZ207" s="518">
        <f t="shared" si="143"/>
        <v>0.1082802548</v>
      </c>
      <c r="FA207" s="518">
        <f t="shared" si="143"/>
        <v>0.1104651163</v>
      </c>
      <c r="FB207" s="518">
        <f t="shared" si="143"/>
        <v>0.0752688172</v>
      </c>
      <c r="FC207" s="518">
        <f t="shared" si="143"/>
        <v>0.1029411765</v>
      </c>
      <c r="FD207" s="518">
        <f t="shared" si="143"/>
        <v>0.06880733945</v>
      </c>
      <c r="FE207" s="518">
        <f t="shared" si="143"/>
        <v>0.04910714286</v>
      </c>
      <c r="FF207" s="518">
        <f t="shared" si="143"/>
        <v>0.1048387097</v>
      </c>
      <c r="FG207" s="518">
        <f t="shared" si="143"/>
        <v>0.05384615385</v>
      </c>
      <c r="FH207" s="518">
        <f t="shared" si="143"/>
        <v>0.02281368821</v>
      </c>
      <c r="FI207" s="518">
        <f t="shared" si="143"/>
        <v>0.03007518797</v>
      </c>
      <c r="FJ207" s="518">
        <f t="shared" si="143"/>
        <v>0.07394366197</v>
      </c>
      <c r="FK207" s="518">
        <f t="shared" si="143"/>
        <v>0.0602006689</v>
      </c>
      <c r="FL207" s="518">
        <f t="shared" si="143"/>
        <v>0.04530744337</v>
      </c>
      <c r="FM207" s="518">
        <f t="shared" si="143"/>
        <v>0.04953560372</v>
      </c>
      <c r="FN207" s="518">
        <f t="shared" si="143"/>
        <v>0.03903903904</v>
      </c>
      <c r="FO207" s="518">
        <f t="shared" si="143"/>
        <v>0.03571428571</v>
      </c>
      <c r="FP207" s="518">
        <f t="shared" si="143"/>
        <v>0.0178041543</v>
      </c>
      <c r="FQ207" s="518">
        <f t="shared" si="143"/>
        <v>0.03235294118</v>
      </c>
      <c r="FR207" s="518">
        <f t="shared" si="143"/>
        <v>0.008875739645</v>
      </c>
      <c r="FS207" s="518">
        <f t="shared" si="143"/>
        <v>0.01201201201</v>
      </c>
      <c r="FT207" s="518">
        <f t="shared" si="143"/>
        <v>0.03582089552</v>
      </c>
      <c r="FU207" s="518">
        <f t="shared" si="143"/>
        <v>0.05187319885</v>
      </c>
      <c r="FV207" s="518">
        <f t="shared" si="143"/>
        <v>0.03107344633</v>
      </c>
      <c r="FW207" s="518">
        <f t="shared" si="143"/>
        <v>0.02816901408</v>
      </c>
      <c r="FX207" s="518">
        <f t="shared" si="143"/>
        <v>0.0308988764</v>
      </c>
      <c r="FY207" s="518">
        <f t="shared" si="143"/>
        <v>0.02234636872</v>
      </c>
      <c r="FZ207" s="518">
        <f t="shared" si="143"/>
        <v>0.02808988764</v>
      </c>
      <c r="GA207" s="518">
        <f t="shared" si="143"/>
        <v>0.01944444444</v>
      </c>
      <c r="GB207" s="518">
        <f t="shared" si="143"/>
        <v>0.01136363636</v>
      </c>
      <c r="GC207" s="518">
        <f t="shared" si="143"/>
        <v>0.0467032967</v>
      </c>
      <c r="GD207" s="518">
        <f t="shared" si="143"/>
        <v>0.005602240896</v>
      </c>
      <c r="GE207" s="518">
        <f t="shared" si="143"/>
        <v>0.04166666667</v>
      </c>
      <c r="GF207" s="518">
        <f t="shared" si="143"/>
        <v>0.01550387597</v>
      </c>
      <c r="GG207" s="518">
        <f t="shared" si="143"/>
        <v>0.01315789474</v>
      </c>
      <c r="GH207" s="518">
        <f t="shared" si="143"/>
        <v>0.06926406926</v>
      </c>
      <c r="GI207" s="518">
        <f t="shared" si="143"/>
        <v>0.0474137931</v>
      </c>
      <c r="GJ207" s="518">
        <f t="shared" si="143"/>
        <v>0.05381165919</v>
      </c>
      <c r="GK207" s="518">
        <f t="shared" si="143"/>
        <v>0.04888888889</v>
      </c>
      <c r="GL207" s="518">
        <f t="shared" si="143"/>
        <v>0.06008583691</v>
      </c>
      <c r="GM207" s="518">
        <f t="shared" si="143"/>
        <v>0.008695652174</v>
      </c>
      <c r="GN207" s="518">
        <f t="shared" si="143"/>
        <v>0.01388888889</v>
      </c>
      <c r="GO207" s="518">
        <f t="shared" si="143"/>
        <v>0.07456140351</v>
      </c>
      <c r="GP207" s="518">
        <f t="shared" si="143"/>
        <v>0.1016949153</v>
      </c>
      <c r="GQ207" s="518">
        <f t="shared" si="143"/>
        <v>0.1583011583</v>
      </c>
      <c r="GR207" s="518">
        <f t="shared" si="143"/>
        <v>0.08032128514</v>
      </c>
      <c r="GS207" s="518">
        <f t="shared" si="143"/>
        <v>0.1152416357</v>
      </c>
      <c r="GT207" s="518">
        <f t="shared" si="143"/>
        <v>0.04779411765</v>
      </c>
      <c r="GU207" s="518">
        <f t="shared" si="143"/>
        <v>0.04444444444</v>
      </c>
      <c r="GV207" s="518">
        <f t="shared" si="143"/>
        <v>0.1282894737</v>
      </c>
      <c r="GW207" s="518">
        <f t="shared" si="143"/>
        <v>0.05245901639</v>
      </c>
      <c r="GX207" s="518">
        <f t="shared" si="143"/>
        <v>0.08945686901</v>
      </c>
      <c r="GY207" s="518">
        <f t="shared" si="143"/>
        <v>0.1662125341</v>
      </c>
      <c r="GZ207" s="518">
        <f t="shared" si="143"/>
        <v>0.1246943765</v>
      </c>
      <c r="HA207" s="518">
        <f t="shared" si="143"/>
        <v>0.1319444444</v>
      </c>
      <c r="HB207" s="518">
        <f t="shared" si="143"/>
        <v>0.05617977528</v>
      </c>
      <c r="HC207" s="518">
        <f t="shared" si="143"/>
        <v>0.1169354839</v>
      </c>
      <c r="HD207" s="518">
        <f t="shared" si="143"/>
        <v>0.1303571429</v>
      </c>
      <c r="HE207" s="518">
        <f t="shared" si="143"/>
        <v>0.09830508475</v>
      </c>
      <c r="HF207" s="518">
        <f t="shared" si="143"/>
        <v>0.1633237822</v>
      </c>
      <c r="HG207" s="518">
        <f t="shared" si="143"/>
        <v>0.08504801097</v>
      </c>
      <c r="HH207" s="518">
        <f t="shared" si="143"/>
        <v>0.07552083333</v>
      </c>
      <c r="HI207" s="518">
        <f t="shared" si="143"/>
        <v>0.0516372796</v>
      </c>
      <c r="HJ207" s="518">
        <f t="shared" si="143"/>
        <v>0.122923588</v>
      </c>
      <c r="HK207" s="518">
        <f t="shared" si="143"/>
        <v>0.1427174976</v>
      </c>
      <c r="HL207" s="518">
        <f t="shared" si="143"/>
        <v>0.1083099907</v>
      </c>
      <c r="HM207" s="518">
        <f t="shared" si="143"/>
        <v>0.1100762066</v>
      </c>
      <c r="HN207" s="518">
        <f t="shared" si="143"/>
        <v>0.1200631912</v>
      </c>
      <c r="HO207" s="518">
        <f t="shared" si="143"/>
        <v>0.1138032305</v>
      </c>
      <c r="HP207" s="518">
        <f t="shared" si="143"/>
        <v>0.07967032967</v>
      </c>
      <c r="HQ207" s="518">
        <f t="shared" si="143"/>
        <v>0.09478970496</v>
      </c>
      <c r="HR207" s="518">
        <f t="shared" si="143"/>
        <v>0.09903791737</v>
      </c>
      <c r="HS207" s="412"/>
      <c r="HT207" s="412"/>
      <c r="HU207" s="412"/>
      <c r="HV207" s="412"/>
      <c r="HW207" s="412"/>
      <c r="HX207" s="412"/>
      <c r="HY207" s="412"/>
      <c r="HZ207" s="412"/>
      <c r="IA207" s="412"/>
      <c r="IB207" s="412"/>
      <c r="IC207" s="412"/>
    </row>
    <row r="208">
      <c r="A208" s="513" t="s">
        <v>95</v>
      </c>
      <c r="B208" s="515">
        <v>0.0</v>
      </c>
      <c r="C208" s="524">
        <v>0.0</v>
      </c>
      <c r="D208" s="518">
        <f t="shared" ref="D208:HR208" si="144">D23/D146</f>
        <v>1</v>
      </c>
      <c r="E208" s="518">
        <f t="shared" si="144"/>
        <v>0.5</v>
      </c>
      <c r="F208" s="518">
        <f t="shared" si="144"/>
        <v>0</v>
      </c>
      <c r="G208" s="518">
        <f t="shared" si="144"/>
        <v>0</v>
      </c>
      <c r="H208" s="518">
        <f t="shared" si="144"/>
        <v>0</v>
      </c>
      <c r="I208" s="518">
        <f t="shared" si="144"/>
        <v>0.5</v>
      </c>
      <c r="J208" s="518">
        <f t="shared" si="144"/>
        <v>0</v>
      </c>
      <c r="K208" s="518">
        <f t="shared" si="144"/>
        <v>0</v>
      </c>
      <c r="L208" s="518">
        <f t="shared" si="144"/>
        <v>0</v>
      </c>
      <c r="M208" s="518">
        <f t="shared" si="144"/>
        <v>0.2</v>
      </c>
      <c r="N208" s="518">
        <f t="shared" si="144"/>
        <v>0</v>
      </c>
      <c r="O208" s="518">
        <f t="shared" si="144"/>
        <v>0.2857142857</v>
      </c>
      <c r="P208" s="518">
        <f t="shared" si="144"/>
        <v>0.3636363636</v>
      </c>
      <c r="Q208" s="518">
        <f t="shared" si="144"/>
        <v>0.08333333333</v>
      </c>
      <c r="R208" s="518">
        <f t="shared" si="144"/>
        <v>0.2941176471</v>
      </c>
      <c r="S208" s="518">
        <f t="shared" si="144"/>
        <v>0.15</v>
      </c>
      <c r="T208" s="518">
        <f t="shared" si="144"/>
        <v>0.09090909091</v>
      </c>
      <c r="U208" s="518">
        <f t="shared" si="144"/>
        <v>0.12</v>
      </c>
      <c r="V208" s="518">
        <f t="shared" si="144"/>
        <v>0.1379310345</v>
      </c>
      <c r="W208" s="518">
        <f t="shared" si="144"/>
        <v>0.1212121212</v>
      </c>
      <c r="X208" s="518">
        <f t="shared" si="144"/>
        <v>0.1578947368</v>
      </c>
      <c r="Y208" s="518">
        <f t="shared" si="144"/>
        <v>0.1162790698</v>
      </c>
      <c r="Z208" s="518">
        <f t="shared" si="144"/>
        <v>0.04444444444</v>
      </c>
      <c r="AA208" s="518">
        <f t="shared" si="144"/>
        <v>0.1818181818</v>
      </c>
      <c r="AB208" s="518">
        <f t="shared" si="144"/>
        <v>0.01818181818</v>
      </c>
      <c r="AC208" s="518">
        <f t="shared" si="144"/>
        <v>0.01785714286</v>
      </c>
      <c r="AD208" s="518">
        <f t="shared" si="144"/>
        <v>0.05084745763</v>
      </c>
      <c r="AE208" s="518">
        <f t="shared" si="144"/>
        <v>0.09230769231</v>
      </c>
      <c r="AF208" s="518">
        <f t="shared" si="144"/>
        <v>0.1095890411</v>
      </c>
      <c r="AG208" s="518">
        <f t="shared" si="144"/>
        <v>0.04</v>
      </c>
      <c r="AH208" s="518">
        <f t="shared" si="144"/>
        <v>0.02702702703</v>
      </c>
      <c r="AI208" s="518">
        <f t="shared" si="144"/>
        <v>0.03896103896</v>
      </c>
      <c r="AJ208" s="518">
        <f t="shared" si="144"/>
        <v>0.05263157895</v>
      </c>
      <c r="AK208" s="518">
        <f t="shared" si="144"/>
        <v>0.0625</v>
      </c>
      <c r="AL208" s="518">
        <f t="shared" si="144"/>
        <v>0.03947368421</v>
      </c>
      <c r="AM208" s="518">
        <f t="shared" si="144"/>
        <v>0.1648351648</v>
      </c>
      <c r="AN208" s="518">
        <f t="shared" si="144"/>
        <v>0.01123595506</v>
      </c>
      <c r="AO208" s="518">
        <f t="shared" si="144"/>
        <v>0.1111111111</v>
      </c>
      <c r="AP208" s="518">
        <f t="shared" si="144"/>
        <v>0</v>
      </c>
      <c r="AQ208" s="518">
        <f t="shared" si="144"/>
        <v>0</v>
      </c>
      <c r="AR208" s="518">
        <f t="shared" si="144"/>
        <v>0.03125</v>
      </c>
      <c r="AS208" s="518">
        <f t="shared" si="144"/>
        <v>0.04255319149</v>
      </c>
      <c r="AT208" s="518">
        <f t="shared" si="144"/>
        <v>0.09708737864</v>
      </c>
      <c r="AU208" s="518">
        <f t="shared" si="144"/>
        <v>0</v>
      </c>
      <c r="AV208" s="518">
        <f t="shared" si="144"/>
        <v>0.0297029703</v>
      </c>
      <c r="AW208" s="518">
        <f t="shared" si="144"/>
        <v>0.01098901099</v>
      </c>
      <c r="AX208" s="518">
        <f t="shared" si="144"/>
        <v>0.02173913043</v>
      </c>
      <c r="AY208" s="518">
        <f t="shared" si="144"/>
        <v>0</v>
      </c>
      <c r="AZ208" s="518">
        <f t="shared" si="144"/>
        <v>0</v>
      </c>
      <c r="BA208" s="518">
        <f t="shared" si="144"/>
        <v>0.01204819277</v>
      </c>
      <c r="BB208" s="518">
        <f t="shared" si="144"/>
        <v>0</v>
      </c>
      <c r="BC208" s="518">
        <f t="shared" si="144"/>
        <v>0</v>
      </c>
      <c r="BD208" s="518">
        <f t="shared" si="144"/>
        <v>0</v>
      </c>
      <c r="BE208" s="518">
        <f t="shared" si="144"/>
        <v>0</v>
      </c>
      <c r="BF208" s="518">
        <f t="shared" si="144"/>
        <v>0</v>
      </c>
      <c r="BG208" s="518">
        <f t="shared" si="144"/>
        <v>0.04081632653</v>
      </c>
      <c r="BH208" s="518">
        <f t="shared" si="144"/>
        <v>0</v>
      </c>
      <c r="BI208" s="518">
        <f t="shared" si="144"/>
        <v>0</v>
      </c>
      <c r="BJ208" s="518">
        <f t="shared" si="144"/>
        <v>0</v>
      </c>
      <c r="BK208" s="518">
        <f t="shared" si="144"/>
        <v>0.04761904762</v>
      </c>
      <c r="BL208" s="518">
        <f t="shared" si="144"/>
        <v>0.04545454545</v>
      </c>
      <c r="BM208" s="518">
        <f t="shared" si="144"/>
        <v>0</v>
      </c>
      <c r="BN208" s="518">
        <f t="shared" si="144"/>
        <v>0.08510638298</v>
      </c>
      <c r="BO208" s="518">
        <f t="shared" si="144"/>
        <v>0.02564102564</v>
      </c>
      <c r="BP208" s="518">
        <f t="shared" si="144"/>
        <v>0.08333333333</v>
      </c>
      <c r="BQ208" s="518">
        <f t="shared" si="144"/>
        <v>0.05263157895</v>
      </c>
      <c r="BR208" s="518">
        <f t="shared" si="144"/>
        <v>0</v>
      </c>
      <c r="BS208" s="518">
        <f t="shared" si="144"/>
        <v>0.05128205128</v>
      </c>
      <c r="BT208" s="518">
        <f t="shared" si="144"/>
        <v>0.09302325581</v>
      </c>
      <c r="BU208" s="518">
        <f t="shared" si="144"/>
        <v>0.02272727273</v>
      </c>
      <c r="BV208" s="518">
        <f t="shared" si="144"/>
        <v>0.025</v>
      </c>
      <c r="BW208" s="518">
        <f t="shared" si="144"/>
        <v>0</v>
      </c>
      <c r="BX208" s="518">
        <f t="shared" si="144"/>
        <v>0</v>
      </c>
      <c r="BY208" s="518">
        <f t="shared" si="144"/>
        <v>0</v>
      </c>
      <c r="BZ208" s="518">
        <f t="shared" si="144"/>
        <v>0.09756097561</v>
      </c>
      <c r="CA208" s="518">
        <f t="shared" si="144"/>
        <v>0</v>
      </c>
      <c r="CB208" s="518">
        <f t="shared" si="144"/>
        <v>0</v>
      </c>
      <c r="CC208" s="518">
        <f t="shared" si="144"/>
        <v>0</v>
      </c>
      <c r="CD208" s="518">
        <f t="shared" si="144"/>
        <v>0.03125</v>
      </c>
      <c r="CE208" s="518">
        <f t="shared" si="144"/>
        <v>0</v>
      </c>
      <c r="CF208" s="518">
        <f t="shared" si="144"/>
        <v>0</v>
      </c>
      <c r="CG208" s="518">
        <f t="shared" si="144"/>
        <v>0.1142857143</v>
      </c>
      <c r="CH208" s="518">
        <f t="shared" si="144"/>
        <v>0</v>
      </c>
      <c r="CI208" s="518">
        <f t="shared" si="144"/>
        <v>0</v>
      </c>
      <c r="CJ208" s="518">
        <f t="shared" si="144"/>
        <v>0</v>
      </c>
      <c r="CK208" s="518">
        <f t="shared" si="144"/>
        <v>0</v>
      </c>
      <c r="CL208" s="518">
        <f t="shared" si="144"/>
        <v>0</v>
      </c>
      <c r="CM208" s="518">
        <f t="shared" si="144"/>
        <v>0</v>
      </c>
      <c r="CN208" s="518">
        <f t="shared" si="144"/>
        <v>0</v>
      </c>
      <c r="CO208" s="518">
        <f t="shared" si="144"/>
        <v>0</v>
      </c>
      <c r="CP208" s="518">
        <f t="shared" si="144"/>
        <v>0</v>
      </c>
      <c r="CQ208" s="518">
        <f t="shared" si="144"/>
        <v>0.0625</v>
      </c>
      <c r="CR208" s="518">
        <f t="shared" si="144"/>
        <v>0</v>
      </c>
      <c r="CS208" s="518">
        <f t="shared" si="144"/>
        <v>0</v>
      </c>
      <c r="CT208" s="518">
        <f t="shared" si="144"/>
        <v>0.0625</v>
      </c>
      <c r="CU208" s="518">
        <f t="shared" si="144"/>
        <v>0</v>
      </c>
      <c r="CV208" s="518">
        <f t="shared" si="144"/>
        <v>0</v>
      </c>
      <c r="CW208" s="518">
        <f t="shared" si="144"/>
        <v>0.2666666667</v>
      </c>
      <c r="CX208" s="518">
        <f t="shared" si="144"/>
        <v>0</v>
      </c>
      <c r="CY208" s="518">
        <f t="shared" si="144"/>
        <v>0</v>
      </c>
      <c r="CZ208" s="518">
        <f t="shared" si="144"/>
        <v>0.0625</v>
      </c>
      <c r="DA208" s="518">
        <f t="shared" si="144"/>
        <v>0</v>
      </c>
      <c r="DB208" s="518">
        <f t="shared" si="144"/>
        <v>0.2727272727</v>
      </c>
      <c r="DC208" s="518">
        <f t="shared" si="144"/>
        <v>0.1538461538</v>
      </c>
      <c r="DD208" s="518">
        <f t="shared" si="144"/>
        <v>0.1935483871</v>
      </c>
      <c r="DE208" s="518">
        <f t="shared" si="144"/>
        <v>0.1388888889</v>
      </c>
      <c r="DF208" s="518">
        <f t="shared" si="144"/>
        <v>0.05263157895</v>
      </c>
      <c r="DG208" s="518">
        <f t="shared" si="144"/>
        <v>0</v>
      </c>
      <c r="DH208" s="518">
        <f t="shared" si="144"/>
        <v>0.05405405405</v>
      </c>
      <c r="DI208" s="518">
        <f t="shared" si="144"/>
        <v>0.05128205128</v>
      </c>
      <c r="DJ208" s="518">
        <f t="shared" si="144"/>
        <v>0.2173913043</v>
      </c>
      <c r="DK208" s="518">
        <f t="shared" si="144"/>
        <v>0.08163265306</v>
      </c>
      <c r="DL208" s="518">
        <f t="shared" si="144"/>
        <v>0.1551724138</v>
      </c>
      <c r="DM208" s="518">
        <f t="shared" si="144"/>
        <v>0</v>
      </c>
      <c r="DN208" s="518">
        <f t="shared" si="144"/>
        <v>0.06451612903</v>
      </c>
      <c r="DO208" s="518">
        <f t="shared" si="144"/>
        <v>0.03125</v>
      </c>
      <c r="DP208" s="518">
        <f t="shared" si="144"/>
        <v>0.0303030303</v>
      </c>
      <c r="DQ208" s="518">
        <f t="shared" si="144"/>
        <v>0.08450704225</v>
      </c>
      <c r="DR208" s="518">
        <f t="shared" si="144"/>
        <v>0.1463414634</v>
      </c>
      <c r="DS208" s="518">
        <f t="shared" si="144"/>
        <v>0.05747126437</v>
      </c>
      <c r="DT208" s="518">
        <f t="shared" si="144"/>
        <v>0.04444444444</v>
      </c>
      <c r="DU208" s="518">
        <f t="shared" si="144"/>
        <v>0.01098901099</v>
      </c>
      <c r="DV208" s="518">
        <f t="shared" si="144"/>
        <v>0.02150537634</v>
      </c>
      <c r="DW208" s="518">
        <f t="shared" si="144"/>
        <v>0.01098901099</v>
      </c>
      <c r="DX208" s="518">
        <f t="shared" si="144"/>
        <v>0</v>
      </c>
      <c r="DY208" s="518">
        <f t="shared" si="144"/>
        <v>0.03448275862</v>
      </c>
      <c r="DZ208" s="518">
        <f t="shared" si="144"/>
        <v>0.02352941176</v>
      </c>
      <c r="EA208" s="518">
        <f t="shared" si="144"/>
        <v>0.02325581395</v>
      </c>
      <c r="EB208" s="518">
        <f t="shared" si="144"/>
        <v>0</v>
      </c>
      <c r="EC208" s="518">
        <f t="shared" si="144"/>
        <v>0.025</v>
      </c>
      <c r="ED208" s="518">
        <f t="shared" si="144"/>
        <v>0</v>
      </c>
      <c r="EE208" s="518">
        <f t="shared" si="144"/>
        <v>0.025</v>
      </c>
      <c r="EF208" s="518">
        <f t="shared" si="144"/>
        <v>0</v>
      </c>
      <c r="EG208" s="518">
        <f t="shared" si="144"/>
        <v>0.07462686567</v>
      </c>
      <c r="EH208" s="518">
        <f t="shared" si="144"/>
        <v>0.01666666667</v>
      </c>
      <c r="EI208" s="518">
        <f t="shared" si="144"/>
        <v>0.03278688525</v>
      </c>
      <c r="EJ208" s="518">
        <f t="shared" si="144"/>
        <v>0.0625</v>
      </c>
      <c r="EK208" s="518">
        <f t="shared" si="144"/>
        <v>0.1267605634</v>
      </c>
      <c r="EL208" s="518">
        <f t="shared" si="144"/>
        <v>0.1954022989</v>
      </c>
      <c r="EM208" s="518">
        <f t="shared" si="144"/>
        <v>0.02409638554</v>
      </c>
      <c r="EN208" s="518">
        <f t="shared" si="144"/>
        <v>0.06818181818</v>
      </c>
      <c r="EO208" s="518">
        <f t="shared" si="144"/>
        <v>0.02272727273</v>
      </c>
      <c r="EP208" s="518">
        <f t="shared" si="144"/>
        <v>0.04444444444</v>
      </c>
      <c r="EQ208" s="518">
        <f t="shared" si="144"/>
        <v>0</v>
      </c>
      <c r="ER208" s="518">
        <f t="shared" si="144"/>
        <v>0.05434782609</v>
      </c>
      <c r="ES208" s="518">
        <f t="shared" si="144"/>
        <v>0.05555555556</v>
      </c>
      <c r="ET208" s="518">
        <f t="shared" si="144"/>
        <v>0.05319148936</v>
      </c>
      <c r="EU208" s="518">
        <f t="shared" si="144"/>
        <v>0.09</v>
      </c>
      <c r="EV208" s="518">
        <f t="shared" si="144"/>
        <v>0.1545454545</v>
      </c>
      <c r="EW208" s="518">
        <f t="shared" si="144"/>
        <v>0.04504504505</v>
      </c>
      <c r="EX208" s="518">
        <f t="shared" si="144"/>
        <v>0.008928571429</v>
      </c>
      <c r="EY208" s="518">
        <f t="shared" si="144"/>
        <v>0.03603603604</v>
      </c>
      <c r="EZ208" s="518">
        <f t="shared" si="144"/>
        <v>0.1074380165</v>
      </c>
      <c r="FA208" s="518">
        <f t="shared" si="144"/>
        <v>0.09230769231</v>
      </c>
      <c r="FB208" s="518">
        <f t="shared" si="144"/>
        <v>0.1172413793</v>
      </c>
      <c r="FC208" s="518">
        <f t="shared" si="144"/>
        <v>0.1686046512</v>
      </c>
      <c r="FD208" s="518">
        <f t="shared" si="144"/>
        <v>0.15</v>
      </c>
      <c r="FE208" s="518">
        <f t="shared" si="144"/>
        <v>0.02912621359</v>
      </c>
      <c r="FF208" s="518">
        <f t="shared" si="144"/>
        <v>0.1361702128</v>
      </c>
      <c r="FG208" s="518">
        <f t="shared" si="144"/>
        <v>0.1235955056</v>
      </c>
      <c r="FH208" s="518">
        <f t="shared" si="144"/>
        <v>0.04029304029</v>
      </c>
      <c r="FI208" s="518">
        <f t="shared" si="144"/>
        <v>0.0553633218</v>
      </c>
      <c r="FJ208" s="518">
        <f t="shared" si="144"/>
        <v>0.04794520548</v>
      </c>
      <c r="FK208" s="518">
        <f t="shared" si="144"/>
        <v>0.03378378378</v>
      </c>
      <c r="FL208" s="518">
        <f t="shared" si="144"/>
        <v>0.03594771242</v>
      </c>
      <c r="FM208" s="518">
        <f t="shared" si="144"/>
        <v>0.02640264026</v>
      </c>
      <c r="FN208" s="518">
        <f t="shared" si="144"/>
        <v>0.06501547988</v>
      </c>
      <c r="FO208" s="518">
        <f t="shared" si="144"/>
        <v>0.03927492447</v>
      </c>
      <c r="FP208" s="518">
        <f t="shared" si="144"/>
        <v>0.08333333333</v>
      </c>
      <c r="FQ208" s="518">
        <f t="shared" si="144"/>
        <v>0.04761904762</v>
      </c>
      <c r="FR208" s="518">
        <f t="shared" si="144"/>
        <v>0.06329113924</v>
      </c>
      <c r="FS208" s="518">
        <f t="shared" si="144"/>
        <v>0.002590673575</v>
      </c>
      <c r="FT208" s="518">
        <f t="shared" si="144"/>
        <v>0.0525</v>
      </c>
      <c r="FU208" s="518">
        <f t="shared" si="144"/>
        <v>0.0578313253</v>
      </c>
      <c r="FV208" s="518">
        <f t="shared" si="144"/>
        <v>0.1125827815</v>
      </c>
      <c r="FW208" s="518">
        <f t="shared" si="144"/>
        <v>0.04680851064</v>
      </c>
      <c r="FX208" s="518">
        <f t="shared" si="144"/>
        <v>0.02997858672</v>
      </c>
      <c r="FY208" s="518">
        <f t="shared" si="144"/>
        <v>0.0358649789</v>
      </c>
      <c r="FZ208" s="518">
        <f t="shared" si="144"/>
        <v>0.004329004329</v>
      </c>
      <c r="GA208" s="518">
        <f t="shared" si="144"/>
        <v>0.02558635394</v>
      </c>
      <c r="GB208" s="518">
        <f t="shared" si="144"/>
        <v>0.03925619835</v>
      </c>
      <c r="GC208" s="518">
        <f t="shared" si="144"/>
        <v>0.03389830508</v>
      </c>
      <c r="GD208" s="518">
        <f t="shared" si="144"/>
        <v>0.03239740821</v>
      </c>
      <c r="GE208" s="518">
        <f t="shared" si="144"/>
        <v>0.05517241379</v>
      </c>
      <c r="GF208" s="518">
        <f t="shared" si="144"/>
        <v>0.03308823529</v>
      </c>
      <c r="GG208" s="518">
        <f t="shared" si="144"/>
        <v>0.05681818182</v>
      </c>
      <c r="GH208" s="518">
        <f t="shared" si="144"/>
        <v>0.015625</v>
      </c>
      <c r="GI208" s="518">
        <f t="shared" si="144"/>
        <v>0.06741573034</v>
      </c>
      <c r="GJ208" s="518">
        <f t="shared" si="144"/>
        <v>0.05220883534</v>
      </c>
      <c r="GK208" s="518">
        <f t="shared" si="144"/>
        <v>0.06538461538</v>
      </c>
      <c r="GL208" s="518">
        <f t="shared" si="144"/>
        <v>0.06741573034</v>
      </c>
      <c r="GM208" s="518">
        <f t="shared" si="144"/>
        <v>0.04676258993</v>
      </c>
      <c r="GN208" s="518">
        <f t="shared" si="144"/>
        <v>0.007142857143</v>
      </c>
      <c r="GO208" s="518">
        <f t="shared" si="144"/>
        <v>0.074204947</v>
      </c>
      <c r="GP208" s="518">
        <f t="shared" si="144"/>
        <v>0.04593639576</v>
      </c>
      <c r="GQ208" s="518">
        <f t="shared" si="144"/>
        <v>0.09294871795</v>
      </c>
      <c r="GR208" s="518">
        <f t="shared" si="144"/>
        <v>0.0776119403</v>
      </c>
      <c r="GS208" s="518">
        <f t="shared" si="144"/>
        <v>0.0632183908</v>
      </c>
      <c r="GT208" s="518">
        <f t="shared" si="144"/>
        <v>0.06267029973</v>
      </c>
      <c r="GU208" s="518">
        <f t="shared" si="144"/>
        <v>0.02933333333</v>
      </c>
      <c r="GV208" s="518">
        <f t="shared" si="144"/>
        <v>0.05426356589</v>
      </c>
      <c r="GW208" s="518">
        <f t="shared" si="144"/>
        <v>0.08272506083</v>
      </c>
      <c r="GX208" s="518">
        <f t="shared" si="144"/>
        <v>0.05502392344</v>
      </c>
      <c r="GY208" s="518">
        <f t="shared" si="144"/>
        <v>0.1771894094</v>
      </c>
      <c r="GZ208" s="518">
        <f t="shared" si="144"/>
        <v>0.08159392789</v>
      </c>
      <c r="HA208" s="518">
        <f t="shared" si="144"/>
        <v>0.1355371901</v>
      </c>
      <c r="HB208" s="518">
        <f t="shared" si="144"/>
        <v>0.02261712439</v>
      </c>
      <c r="HC208" s="518">
        <f t="shared" si="144"/>
        <v>0.07598784195</v>
      </c>
      <c r="HD208" s="518">
        <f t="shared" si="144"/>
        <v>0.09344490934</v>
      </c>
      <c r="HE208" s="518">
        <f t="shared" si="144"/>
        <v>0.1256157635</v>
      </c>
      <c r="HF208" s="518">
        <f t="shared" si="144"/>
        <v>0.08256880734</v>
      </c>
      <c r="HG208" s="518">
        <f t="shared" si="144"/>
        <v>0.08110992529</v>
      </c>
      <c r="HH208" s="518">
        <f t="shared" si="144"/>
        <v>0.06927710843</v>
      </c>
      <c r="HI208" s="518">
        <f t="shared" si="144"/>
        <v>0.0275862069</v>
      </c>
      <c r="HJ208" s="518">
        <f t="shared" si="144"/>
        <v>0.03514056225</v>
      </c>
      <c r="HK208" s="518">
        <f t="shared" si="144"/>
        <v>0.1096774194</v>
      </c>
      <c r="HL208" s="518">
        <f t="shared" si="144"/>
        <v>0.08982035928</v>
      </c>
      <c r="HM208" s="518">
        <f t="shared" si="144"/>
        <v>0.08146964856</v>
      </c>
      <c r="HN208" s="518">
        <f t="shared" si="144"/>
        <v>0.08750994431</v>
      </c>
      <c r="HO208" s="518">
        <f t="shared" si="144"/>
        <v>0.08018154312</v>
      </c>
      <c r="HP208" s="518">
        <f t="shared" si="144"/>
        <v>0.05320699708</v>
      </c>
      <c r="HQ208" s="518">
        <f t="shared" si="144"/>
        <v>0.05708092486</v>
      </c>
      <c r="HR208" s="518">
        <f t="shared" si="144"/>
        <v>0.1242866202</v>
      </c>
      <c r="HS208" s="412"/>
      <c r="HT208" s="412"/>
      <c r="HU208" s="412"/>
      <c r="HV208" s="412"/>
      <c r="HW208" s="412"/>
      <c r="HX208" s="412"/>
      <c r="HY208" s="412"/>
      <c r="HZ208" s="412"/>
      <c r="IA208" s="412"/>
      <c r="IB208" s="412"/>
      <c r="IC208" s="412"/>
    </row>
    <row r="209">
      <c r="A209" s="513" t="s">
        <v>96</v>
      </c>
      <c r="B209" s="518">
        <v>0.0</v>
      </c>
      <c r="C209" s="518">
        <f t="shared" ref="C209:HR209" si="145">C24/C147</f>
        <v>0</v>
      </c>
      <c r="D209" s="518">
        <f t="shared" si="145"/>
        <v>0</v>
      </c>
      <c r="E209" s="518">
        <f t="shared" si="145"/>
        <v>0</v>
      </c>
      <c r="F209" s="518">
        <f t="shared" si="145"/>
        <v>0</v>
      </c>
      <c r="G209" s="518">
        <f t="shared" si="145"/>
        <v>0</v>
      </c>
      <c r="H209" s="518">
        <f t="shared" si="145"/>
        <v>0</v>
      </c>
      <c r="I209" s="518">
        <f t="shared" si="145"/>
        <v>0</v>
      </c>
      <c r="J209" s="518">
        <f t="shared" si="145"/>
        <v>0</v>
      </c>
      <c r="K209" s="518">
        <f t="shared" si="145"/>
        <v>0</v>
      </c>
      <c r="L209" s="518">
        <f t="shared" si="145"/>
        <v>0</v>
      </c>
      <c r="M209" s="518">
        <f t="shared" si="145"/>
        <v>0.5</v>
      </c>
      <c r="N209" s="518">
        <f t="shared" si="145"/>
        <v>0</v>
      </c>
      <c r="O209" s="518">
        <f t="shared" si="145"/>
        <v>0</v>
      </c>
      <c r="P209" s="518">
        <f t="shared" si="145"/>
        <v>0.5</v>
      </c>
      <c r="Q209" s="518">
        <f t="shared" si="145"/>
        <v>0.75</v>
      </c>
      <c r="R209" s="518">
        <f t="shared" si="145"/>
        <v>0</v>
      </c>
      <c r="S209" s="518">
        <f t="shared" si="145"/>
        <v>0</v>
      </c>
      <c r="T209" s="518">
        <f t="shared" si="145"/>
        <v>0.2</v>
      </c>
      <c r="U209" s="518">
        <f t="shared" si="145"/>
        <v>0.3333333333</v>
      </c>
      <c r="V209" s="518">
        <f t="shared" si="145"/>
        <v>0.25</v>
      </c>
      <c r="W209" s="518">
        <f t="shared" si="145"/>
        <v>0.09090909091</v>
      </c>
      <c r="X209" s="518">
        <f t="shared" si="145"/>
        <v>0.2413793103</v>
      </c>
      <c r="Y209" s="518">
        <f t="shared" si="145"/>
        <v>0.03333333333</v>
      </c>
      <c r="Z209" s="518">
        <f t="shared" si="145"/>
        <v>0.0625</v>
      </c>
      <c r="AA209" s="518">
        <f t="shared" si="145"/>
        <v>0</v>
      </c>
      <c r="AB209" s="518">
        <f t="shared" si="145"/>
        <v>0.08571428571</v>
      </c>
      <c r="AC209" s="518">
        <f t="shared" si="145"/>
        <v>0.1463414634</v>
      </c>
      <c r="AD209" s="518">
        <f t="shared" si="145"/>
        <v>0.1086956522</v>
      </c>
      <c r="AE209" s="518">
        <f t="shared" si="145"/>
        <v>0.02127659574</v>
      </c>
      <c r="AF209" s="518">
        <f t="shared" si="145"/>
        <v>0.04347826087</v>
      </c>
      <c r="AG209" s="518">
        <f t="shared" si="145"/>
        <v>0.1153846154</v>
      </c>
      <c r="AH209" s="518">
        <f t="shared" si="145"/>
        <v>0.05454545455</v>
      </c>
      <c r="AI209" s="518">
        <f t="shared" si="145"/>
        <v>0.05660377358</v>
      </c>
      <c r="AJ209" s="518">
        <f t="shared" si="145"/>
        <v>0</v>
      </c>
      <c r="AK209" s="518">
        <f t="shared" si="145"/>
        <v>0.07692307692</v>
      </c>
      <c r="AL209" s="518">
        <f t="shared" si="145"/>
        <v>0.05769230769</v>
      </c>
      <c r="AM209" s="518">
        <f t="shared" si="145"/>
        <v>0.08928571429</v>
      </c>
      <c r="AN209" s="518">
        <f t="shared" si="145"/>
        <v>0.0350877193</v>
      </c>
      <c r="AO209" s="518">
        <f t="shared" si="145"/>
        <v>0.03389830508</v>
      </c>
      <c r="AP209" s="518">
        <f t="shared" si="145"/>
        <v>0</v>
      </c>
      <c r="AQ209" s="518">
        <f t="shared" si="145"/>
        <v>0.01724137931</v>
      </c>
      <c r="AR209" s="518">
        <f t="shared" si="145"/>
        <v>0</v>
      </c>
      <c r="AS209" s="518">
        <f t="shared" si="145"/>
        <v>0.03333333333</v>
      </c>
      <c r="AT209" s="518">
        <f t="shared" si="145"/>
        <v>0</v>
      </c>
      <c r="AU209" s="518">
        <f t="shared" si="145"/>
        <v>0</v>
      </c>
      <c r="AV209" s="518">
        <f t="shared" si="145"/>
        <v>0</v>
      </c>
      <c r="AW209" s="518">
        <f t="shared" si="145"/>
        <v>0.02173913043</v>
      </c>
      <c r="AX209" s="518">
        <f t="shared" si="145"/>
        <v>0.04166666667</v>
      </c>
      <c r="AY209" s="518">
        <f t="shared" si="145"/>
        <v>0.0243902439</v>
      </c>
      <c r="AZ209" s="518">
        <f t="shared" si="145"/>
        <v>0</v>
      </c>
      <c r="BA209" s="518">
        <f t="shared" si="145"/>
        <v>0</v>
      </c>
      <c r="BB209" s="518">
        <f t="shared" si="145"/>
        <v>0</v>
      </c>
      <c r="BC209" s="518">
        <f t="shared" si="145"/>
        <v>0.06060606061</v>
      </c>
      <c r="BD209" s="518">
        <f t="shared" si="145"/>
        <v>0</v>
      </c>
      <c r="BE209" s="518">
        <f t="shared" si="145"/>
        <v>0</v>
      </c>
      <c r="BF209" s="518">
        <f t="shared" si="145"/>
        <v>0</v>
      </c>
      <c r="BG209" s="518">
        <f t="shared" si="145"/>
        <v>0</v>
      </c>
      <c r="BH209" s="518">
        <f t="shared" si="145"/>
        <v>0</v>
      </c>
      <c r="BI209" s="518">
        <f t="shared" si="145"/>
        <v>0</v>
      </c>
      <c r="BJ209" s="518">
        <f t="shared" si="145"/>
        <v>0.05263157895</v>
      </c>
      <c r="BK209" s="518">
        <f t="shared" si="145"/>
        <v>0.09523809524</v>
      </c>
      <c r="BL209" s="518">
        <f t="shared" si="145"/>
        <v>0</v>
      </c>
      <c r="BM209" s="518">
        <f t="shared" si="145"/>
        <v>0</v>
      </c>
      <c r="BN209" s="518">
        <f t="shared" si="145"/>
        <v>0.1111111111</v>
      </c>
      <c r="BO209" s="518">
        <f t="shared" si="145"/>
        <v>0</v>
      </c>
      <c r="BP209" s="518">
        <f t="shared" si="145"/>
        <v>0</v>
      </c>
      <c r="BQ209" s="518">
        <f t="shared" si="145"/>
        <v>0</v>
      </c>
      <c r="BR209" s="518">
        <f t="shared" si="145"/>
        <v>0</v>
      </c>
      <c r="BS209" s="518">
        <f t="shared" si="145"/>
        <v>0</v>
      </c>
      <c r="BT209" s="518">
        <f t="shared" si="145"/>
        <v>0</v>
      </c>
      <c r="BU209" s="518">
        <f t="shared" si="145"/>
        <v>0</v>
      </c>
      <c r="BV209" s="518">
        <f t="shared" si="145"/>
        <v>0</v>
      </c>
      <c r="BW209" s="518">
        <f t="shared" si="145"/>
        <v>0</v>
      </c>
      <c r="BX209" s="518">
        <f t="shared" si="145"/>
        <v>0</v>
      </c>
      <c r="BY209" s="518">
        <f t="shared" si="145"/>
        <v>0</v>
      </c>
      <c r="BZ209" s="518">
        <f t="shared" si="145"/>
        <v>0</v>
      </c>
      <c r="CA209" s="518">
        <f t="shared" si="145"/>
        <v>0</v>
      </c>
      <c r="CB209" s="518">
        <f t="shared" si="145"/>
        <v>0.3</v>
      </c>
      <c r="CC209" s="518">
        <f t="shared" si="145"/>
        <v>0.1666666667</v>
      </c>
      <c r="CD209" s="518">
        <f t="shared" si="145"/>
        <v>0.1428571429</v>
      </c>
      <c r="CE209" s="518">
        <f t="shared" si="145"/>
        <v>0.2222222222</v>
      </c>
      <c r="CF209" s="518">
        <f t="shared" si="145"/>
        <v>0.2272727273</v>
      </c>
      <c r="CG209" s="518">
        <f t="shared" si="145"/>
        <v>0.125</v>
      </c>
      <c r="CH209" s="518">
        <f t="shared" si="145"/>
        <v>0</v>
      </c>
      <c r="CI209" s="518">
        <f t="shared" si="145"/>
        <v>0.08</v>
      </c>
      <c r="CJ209" s="518">
        <f t="shared" si="145"/>
        <v>0.03846153846</v>
      </c>
      <c r="CK209" s="518">
        <f t="shared" si="145"/>
        <v>0.07142857143</v>
      </c>
      <c r="CL209" s="518">
        <f t="shared" si="145"/>
        <v>0</v>
      </c>
      <c r="CM209" s="518">
        <f t="shared" si="145"/>
        <v>0.07692307692</v>
      </c>
      <c r="CN209" s="518">
        <f t="shared" si="145"/>
        <v>0.07142857143</v>
      </c>
      <c r="CO209" s="518">
        <f t="shared" si="145"/>
        <v>0.06896551724</v>
      </c>
      <c r="CP209" s="518">
        <f t="shared" si="145"/>
        <v>0</v>
      </c>
      <c r="CQ209" s="518">
        <f t="shared" si="145"/>
        <v>0.06896551724</v>
      </c>
      <c r="CR209" s="518">
        <f t="shared" si="145"/>
        <v>0</v>
      </c>
      <c r="CS209" s="518">
        <f t="shared" si="145"/>
        <v>0.06896551724</v>
      </c>
      <c r="CT209" s="518">
        <f t="shared" si="145"/>
        <v>0</v>
      </c>
      <c r="CU209" s="518">
        <f t="shared" si="145"/>
        <v>0.09677419355</v>
      </c>
      <c r="CV209" s="518">
        <f t="shared" si="145"/>
        <v>0</v>
      </c>
      <c r="CW209" s="518">
        <f t="shared" si="145"/>
        <v>0</v>
      </c>
      <c r="CX209" s="518">
        <f t="shared" si="145"/>
        <v>0.03703703704</v>
      </c>
      <c r="CY209" s="518">
        <f t="shared" si="145"/>
        <v>0.03571428571</v>
      </c>
      <c r="CZ209" s="518">
        <f t="shared" si="145"/>
        <v>0.03571428571</v>
      </c>
      <c r="DA209" s="518">
        <f t="shared" si="145"/>
        <v>0.03571428571</v>
      </c>
      <c r="DB209" s="518">
        <f t="shared" si="145"/>
        <v>0</v>
      </c>
      <c r="DC209" s="518">
        <f t="shared" si="145"/>
        <v>0.2121212121</v>
      </c>
      <c r="DD209" s="518">
        <f t="shared" si="145"/>
        <v>0</v>
      </c>
      <c r="DE209" s="518">
        <f t="shared" si="145"/>
        <v>0</v>
      </c>
      <c r="DF209" s="518">
        <f t="shared" si="145"/>
        <v>0.09677419355</v>
      </c>
      <c r="DG209" s="518">
        <f t="shared" si="145"/>
        <v>0.03125</v>
      </c>
      <c r="DH209" s="518">
        <f t="shared" si="145"/>
        <v>0.03225806452</v>
      </c>
      <c r="DI209" s="518">
        <f t="shared" si="145"/>
        <v>0</v>
      </c>
      <c r="DJ209" s="518">
        <f t="shared" si="145"/>
        <v>0</v>
      </c>
      <c r="DK209" s="518">
        <f t="shared" si="145"/>
        <v>0.03703703704</v>
      </c>
      <c r="DL209" s="518">
        <f t="shared" si="145"/>
        <v>0.04166666667</v>
      </c>
      <c r="DM209" s="518">
        <f t="shared" si="145"/>
        <v>0.07692307692</v>
      </c>
      <c r="DN209" s="518">
        <f t="shared" si="145"/>
        <v>0</v>
      </c>
      <c r="DO209" s="518">
        <f t="shared" si="145"/>
        <v>0</v>
      </c>
      <c r="DP209" s="518">
        <f t="shared" si="145"/>
        <v>0.08</v>
      </c>
      <c r="DQ209" s="518">
        <f t="shared" si="145"/>
        <v>0</v>
      </c>
      <c r="DR209" s="518">
        <f t="shared" si="145"/>
        <v>0</v>
      </c>
      <c r="DS209" s="518">
        <f t="shared" si="145"/>
        <v>0</v>
      </c>
      <c r="DT209" s="518">
        <f t="shared" si="145"/>
        <v>0</v>
      </c>
      <c r="DU209" s="518">
        <f t="shared" si="145"/>
        <v>0</v>
      </c>
      <c r="DV209" s="518">
        <f t="shared" si="145"/>
        <v>0.05</v>
      </c>
      <c r="DW209" s="518">
        <f t="shared" si="145"/>
        <v>0</v>
      </c>
      <c r="DX209" s="518">
        <f t="shared" si="145"/>
        <v>0</v>
      </c>
      <c r="DY209" s="518">
        <f t="shared" si="145"/>
        <v>0.1666666667</v>
      </c>
      <c r="DZ209" s="518">
        <f t="shared" si="145"/>
        <v>0.5952380952</v>
      </c>
      <c r="EA209" s="518">
        <f t="shared" si="145"/>
        <v>0.1304347826</v>
      </c>
      <c r="EB209" s="518">
        <f t="shared" si="145"/>
        <v>0.5106382979</v>
      </c>
      <c r="EC209" s="518">
        <f t="shared" si="145"/>
        <v>0.05050505051</v>
      </c>
      <c r="ED209" s="518">
        <f t="shared" si="145"/>
        <v>0.06</v>
      </c>
      <c r="EE209" s="518">
        <f t="shared" si="145"/>
        <v>0.1090909091</v>
      </c>
      <c r="EF209" s="518">
        <f t="shared" si="145"/>
        <v>0.03539823009</v>
      </c>
      <c r="EG209" s="518">
        <f t="shared" si="145"/>
        <v>0.1328125</v>
      </c>
      <c r="EH209" s="518">
        <f t="shared" si="145"/>
        <v>0.046875</v>
      </c>
      <c r="EI209" s="518">
        <f t="shared" si="145"/>
        <v>0.1644736842</v>
      </c>
      <c r="EJ209" s="518">
        <f t="shared" si="145"/>
        <v>0.06172839506</v>
      </c>
      <c r="EK209" s="518">
        <f t="shared" si="145"/>
        <v>0.05325443787</v>
      </c>
      <c r="EL209" s="518">
        <f t="shared" si="145"/>
        <v>0.02409638554</v>
      </c>
      <c r="EM209" s="518">
        <f t="shared" si="145"/>
        <v>0.0523255814</v>
      </c>
      <c r="EN209" s="518">
        <f t="shared" si="145"/>
        <v>0.05172413793</v>
      </c>
      <c r="EO209" s="518">
        <f t="shared" si="145"/>
        <v>0.03888888889</v>
      </c>
      <c r="EP209" s="518">
        <f t="shared" si="145"/>
        <v>0.02808988764</v>
      </c>
      <c r="EQ209" s="518">
        <f t="shared" si="145"/>
        <v>0.02234636872</v>
      </c>
      <c r="ER209" s="518">
        <f t="shared" si="145"/>
        <v>0.02209944751</v>
      </c>
      <c r="ES209" s="518">
        <f t="shared" si="145"/>
        <v>0.05263157895</v>
      </c>
      <c r="ET209" s="518">
        <f t="shared" si="145"/>
        <v>0.05154639175</v>
      </c>
      <c r="EU209" s="518">
        <f t="shared" si="145"/>
        <v>0.0585106383</v>
      </c>
      <c r="EV209" s="518">
        <f t="shared" si="145"/>
        <v>0.04787234043</v>
      </c>
      <c r="EW209" s="518">
        <f t="shared" si="145"/>
        <v>0.04615384615</v>
      </c>
      <c r="EX209" s="518">
        <f t="shared" si="145"/>
        <v>0.065</v>
      </c>
      <c r="EY209" s="518">
        <f t="shared" si="145"/>
        <v>0.0243902439</v>
      </c>
      <c r="EZ209" s="518">
        <f t="shared" si="145"/>
        <v>0.06018518519</v>
      </c>
      <c r="FA209" s="518">
        <f t="shared" si="145"/>
        <v>0.03603603604</v>
      </c>
      <c r="FB209" s="518">
        <f t="shared" si="145"/>
        <v>0.09051724138</v>
      </c>
      <c r="FC209" s="518">
        <f t="shared" si="145"/>
        <v>0.1054852321</v>
      </c>
      <c r="FD209" s="518">
        <f t="shared" si="145"/>
        <v>0.0790513834</v>
      </c>
      <c r="FE209" s="518">
        <f t="shared" si="145"/>
        <v>0.0962962963</v>
      </c>
      <c r="FF209" s="518">
        <f t="shared" si="145"/>
        <v>0.007407407407</v>
      </c>
      <c r="FG209" s="518">
        <f t="shared" si="145"/>
        <v>0.003703703704</v>
      </c>
      <c r="FH209" s="518">
        <f t="shared" si="145"/>
        <v>0.007462686567</v>
      </c>
      <c r="FI209" s="518">
        <f t="shared" si="145"/>
        <v>0.02909090909</v>
      </c>
      <c r="FJ209" s="518">
        <f t="shared" si="145"/>
        <v>0.03861003861</v>
      </c>
      <c r="FK209" s="518">
        <f t="shared" si="145"/>
        <v>0.03041825095</v>
      </c>
      <c r="FL209" s="518">
        <f t="shared" si="145"/>
        <v>0.0303030303</v>
      </c>
      <c r="FM209" s="518">
        <f t="shared" si="145"/>
        <v>0.05263157895</v>
      </c>
      <c r="FN209" s="518">
        <f t="shared" si="145"/>
        <v>0.02996254682</v>
      </c>
      <c r="FO209" s="518">
        <f t="shared" si="145"/>
        <v>0.02962962963</v>
      </c>
      <c r="FP209" s="518">
        <f t="shared" si="145"/>
        <v>0.004237288136</v>
      </c>
      <c r="FQ209" s="518">
        <f t="shared" si="145"/>
        <v>0.02252252252</v>
      </c>
      <c r="FR209" s="518">
        <f t="shared" si="145"/>
        <v>0.01851851852</v>
      </c>
      <c r="FS209" s="518">
        <f t="shared" si="145"/>
        <v>0</v>
      </c>
      <c r="FT209" s="518">
        <f t="shared" si="145"/>
        <v>0.02857142857</v>
      </c>
      <c r="FU209" s="518">
        <f t="shared" si="145"/>
        <v>0.0197044335</v>
      </c>
      <c r="FV209" s="518">
        <f t="shared" si="145"/>
        <v>0.06030150754</v>
      </c>
      <c r="FW209" s="518">
        <f t="shared" si="145"/>
        <v>0.05027932961</v>
      </c>
      <c r="FX209" s="518">
        <f t="shared" si="145"/>
        <v>0.06666666667</v>
      </c>
      <c r="FY209" s="518">
        <f t="shared" si="145"/>
        <v>0.09289617486</v>
      </c>
      <c r="FZ209" s="518">
        <f t="shared" si="145"/>
        <v>0.04444444444</v>
      </c>
      <c r="GA209" s="518">
        <f t="shared" si="145"/>
        <v>0.05084745763</v>
      </c>
      <c r="GB209" s="518">
        <f t="shared" si="145"/>
        <v>0.05172413793</v>
      </c>
      <c r="GC209" s="518">
        <f t="shared" si="145"/>
        <v>0.06481481481</v>
      </c>
      <c r="GD209" s="518">
        <f t="shared" si="145"/>
        <v>0.125</v>
      </c>
      <c r="GE209" s="518">
        <f t="shared" si="145"/>
        <v>0.1261261261</v>
      </c>
      <c r="GF209" s="518">
        <f t="shared" si="145"/>
        <v>0.0202020202</v>
      </c>
      <c r="GG209" s="518">
        <f t="shared" si="145"/>
        <v>0.01136363636</v>
      </c>
      <c r="GH209" s="518">
        <f t="shared" si="145"/>
        <v>0.04819277108</v>
      </c>
      <c r="GI209" s="518">
        <f t="shared" si="145"/>
        <v>0.07142857143</v>
      </c>
      <c r="GJ209" s="518">
        <f t="shared" si="145"/>
        <v>0.07594936709</v>
      </c>
      <c r="GK209" s="518">
        <f t="shared" si="145"/>
        <v>0.06944444444</v>
      </c>
      <c r="GL209" s="518">
        <f t="shared" si="145"/>
        <v>0.09459459459</v>
      </c>
      <c r="GM209" s="518">
        <f t="shared" si="145"/>
        <v>0.07894736842</v>
      </c>
      <c r="GN209" s="518">
        <f t="shared" si="145"/>
        <v>0.078125</v>
      </c>
      <c r="GO209" s="518">
        <f t="shared" si="145"/>
        <v>0.08196721311</v>
      </c>
      <c r="GP209" s="518">
        <f t="shared" si="145"/>
        <v>0.0625</v>
      </c>
      <c r="GQ209" s="518">
        <f t="shared" si="145"/>
        <v>0.06557377049</v>
      </c>
      <c r="GR209" s="518">
        <f t="shared" si="145"/>
        <v>0.2054794521</v>
      </c>
      <c r="GS209" s="518">
        <f t="shared" si="145"/>
        <v>0.1066666667</v>
      </c>
      <c r="GT209" s="518">
        <f t="shared" si="145"/>
        <v>0.125</v>
      </c>
      <c r="GU209" s="518">
        <f t="shared" si="145"/>
        <v>0.1744186047</v>
      </c>
      <c r="GV209" s="518">
        <f t="shared" si="145"/>
        <v>0.09756097561</v>
      </c>
      <c r="GW209" s="518">
        <f t="shared" si="145"/>
        <v>0.175257732</v>
      </c>
      <c r="GX209" s="518">
        <f t="shared" si="145"/>
        <v>0.1785714286</v>
      </c>
      <c r="GY209" s="518">
        <f t="shared" si="145"/>
        <v>0.1219512195</v>
      </c>
      <c r="GZ209" s="518">
        <f t="shared" si="145"/>
        <v>0.09302325581</v>
      </c>
      <c r="HA209" s="518">
        <f t="shared" si="145"/>
        <v>0.04545454545</v>
      </c>
      <c r="HB209" s="518">
        <f t="shared" si="145"/>
        <v>0.2321428571</v>
      </c>
      <c r="HC209" s="518">
        <f t="shared" si="145"/>
        <v>0.09467455621</v>
      </c>
      <c r="HD209" s="518">
        <f t="shared" si="145"/>
        <v>0.1746031746</v>
      </c>
      <c r="HE209" s="518">
        <f t="shared" si="145"/>
        <v>0.1428571429</v>
      </c>
      <c r="HF209" s="518">
        <f t="shared" si="145"/>
        <v>0.1220657277</v>
      </c>
      <c r="HG209" s="518">
        <f t="shared" si="145"/>
        <v>0.2129277567</v>
      </c>
      <c r="HH209" s="518">
        <f t="shared" si="145"/>
        <v>0.2766570605</v>
      </c>
      <c r="HI209" s="518">
        <f t="shared" si="145"/>
        <v>0.135678392</v>
      </c>
      <c r="HJ209" s="518">
        <f t="shared" si="145"/>
        <v>0.02255639098</v>
      </c>
      <c r="HK209" s="518">
        <f t="shared" si="145"/>
        <v>0.0297029703</v>
      </c>
      <c r="HL209" s="518">
        <f t="shared" si="145"/>
        <v>0.1468085106</v>
      </c>
      <c r="HM209" s="518">
        <f t="shared" si="145"/>
        <v>0.06918238994</v>
      </c>
      <c r="HN209" s="518">
        <f t="shared" si="145"/>
        <v>0.2050847458</v>
      </c>
      <c r="HO209" s="518">
        <f t="shared" si="145"/>
        <v>0.1448382126</v>
      </c>
      <c r="HP209" s="518">
        <f t="shared" si="145"/>
        <v>0.02215189873</v>
      </c>
      <c r="HQ209" s="518">
        <f t="shared" si="145"/>
        <v>0.2062893082</v>
      </c>
      <c r="HR209" s="518">
        <f t="shared" si="145"/>
        <v>0.1547491996</v>
      </c>
      <c r="HS209" s="412"/>
      <c r="HT209" s="412"/>
      <c r="HU209" s="412"/>
      <c r="HV209" s="412"/>
      <c r="HW209" s="412"/>
      <c r="HX209" s="412"/>
      <c r="HY209" s="412"/>
      <c r="HZ209" s="412"/>
      <c r="IA209" s="412"/>
      <c r="IB209" s="412"/>
      <c r="IC209" s="412"/>
    </row>
    <row r="210" ht="9.0" customHeight="1">
      <c r="A210" s="522"/>
      <c r="B210" s="412"/>
      <c r="C210" s="412"/>
      <c r="D210" s="412"/>
      <c r="E210" s="412"/>
      <c r="F210" s="412"/>
      <c r="G210" s="412"/>
      <c r="H210" s="412"/>
      <c r="I210" s="412"/>
      <c r="J210" s="412"/>
      <c r="K210" s="412"/>
      <c r="L210" s="412"/>
      <c r="M210" s="412"/>
      <c r="N210" s="412"/>
      <c r="O210" s="412"/>
      <c r="P210" s="412"/>
      <c r="Q210" s="412"/>
      <c r="R210" s="412"/>
      <c r="S210" s="412"/>
      <c r="T210" s="412"/>
      <c r="U210" s="412"/>
      <c r="V210" s="412"/>
      <c r="W210" s="412"/>
      <c r="X210" s="412"/>
      <c r="Y210" s="412"/>
      <c r="Z210" s="412"/>
      <c r="AA210" s="412"/>
      <c r="AB210" s="412"/>
      <c r="AC210" s="412"/>
      <c r="AD210" s="412"/>
      <c r="AE210" s="412"/>
      <c r="AF210" s="412"/>
      <c r="AG210" s="412"/>
      <c r="AH210" s="412"/>
      <c r="AI210" s="412"/>
      <c r="AJ210" s="412"/>
      <c r="AK210" s="412"/>
      <c r="AL210" s="412"/>
      <c r="AM210" s="412"/>
      <c r="AN210" s="412"/>
      <c r="AO210" s="412"/>
      <c r="AP210" s="412"/>
      <c r="AQ210" s="412"/>
      <c r="AR210" s="412"/>
      <c r="AS210" s="412"/>
      <c r="AT210" s="412"/>
      <c r="AU210" s="412"/>
      <c r="AV210" s="412"/>
      <c r="AW210" s="412"/>
      <c r="AX210" s="412"/>
      <c r="AY210" s="412"/>
      <c r="AZ210" s="412"/>
      <c r="BA210" s="412"/>
      <c r="BB210" s="412"/>
      <c r="BC210" s="412"/>
      <c r="BD210" s="412"/>
      <c r="BE210" s="412"/>
      <c r="BF210" s="412"/>
      <c r="BG210" s="412"/>
      <c r="BH210" s="412"/>
      <c r="BI210" s="412"/>
      <c r="BJ210" s="412"/>
      <c r="BK210" s="412"/>
      <c r="BL210" s="412"/>
      <c r="BM210" s="412"/>
      <c r="BN210" s="412"/>
      <c r="BO210" s="412"/>
      <c r="BP210" s="412"/>
      <c r="BQ210" s="412"/>
      <c r="BR210" s="412"/>
      <c r="BS210" s="412"/>
      <c r="BT210" s="412"/>
      <c r="BU210" s="412"/>
      <c r="BV210" s="412"/>
      <c r="BW210" s="412"/>
      <c r="BX210" s="412"/>
      <c r="BY210" s="412"/>
      <c r="BZ210" s="412"/>
      <c r="CA210" s="412"/>
      <c r="CB210" s="412"/>
      <c r="CC210" s="412"/>
      <c r="CD210" s="412"/>
      <c r="CE210" s="412"/>
      <c r="CF210" s="412"/>
      <c r="CG210" s="412"/>
      <c r="CH210" s="412"/>
      <c r="CI210" s="412"/>
      <c r="CJ210" s="412"/>
      <c r="CK210" s="412"/>
      <c r="CL210" s="412"/>
      <c r="CM210" s="412"/>
      <c r="CN210" s="412"/>
      <c r="CO210" s="412"/>
      <c r="CP210" s="412"/>
      <c r="CQ210" s="412"/>
      <c r="CR210" s="412"/>
      <c r="CS210" s="412"/>
      <c r="CT210" s="412"/>
      <c r="CU210" s="412"/>
      <c r="CV210" s="412"/>
      <c r="CW210" s="412"/>
      <c r="CX210" s="412"/>
      <c r="CY210" s="412"/>
      <c r="CZ210" s="412"/>
      <c r="DA210" s="412"/>
      <c r="DB210" s="412"/>
      <c r="DC210" s="412"/>
      <c r="DD210" s="412"/>
      <c r="DE210" s="412"/>
      <c r="DF210" s="412"/>
      <c r="DG210" s="412"/>
      <c r="DH210" s="412"/>
      <c r="DI210" s="412"/>
      <c r="DJ210" s="412"/>
      <c r="DK210" s="412"/>
      <c r="DL210" s="412"/>
      <c r="DM210" s="412"/>
      <c r="DN210" s="412"/>
      <c r="DO210" s="412"/>
      <c r="DP210" s="412"/>
      <c r="DQ210" s="412"/>
      <c r="DR210" s="412"/>
      <c r="DS210" s="412"/>
      <c r="DT210" s="412"/>
      <c r="DU210" s="412"/>
      <c r="DV210" s="412"/>
      <c r="DW210" s="412"/>
      <c r="DX210" s="412"/>
      <c r="DY210" s="412"/>
      <c r="DZ210" s="412"/>
      <c r="EA210" s="412"/>
      <c r="EB210" s="412"/>
      <c r="EC210" s="412"/>
      <c r="ED210" s="412"/>
      <c r="EE210" s="412"/>
      <c r="EF210" s="412"/>
      <c r="EG210" s="412"/>
      <c r="EH210" s="412"/>
      <c r="EI210" s="412"/>
      <c r="EJ210" s="412"/>
      <c r="EK210" s="412"/>
      <c r="EL210" s="412"/>
      <c r="EM210" s="412"/>
      <c r="EN210" s="412"/>
      <c r="EO210" s="412"/>
      <c r="EP210" s="412"/>
      <c r="EQ210" s="412"/>
      <c r="ER210" s="412"/>
      <c r="ES210" s="412"/>
      <c r="ET210" s="412"/>
      <c r="EU210" s="412"/>
      <c r="EV210" s="412"/>
      <c r="EW210" s="412"/>
      <c r="EX210" s="412"/>
      <c r="EY210" s="412"/>
      <c r="EZ210" s="412"/>
      <c r="FA210" s="412"/>
      <c r="FB210" s="412"/>
      <c r="FC210" s="412"/>
      <c r="FD210" s="412"/>
      <c r="FE210" s="412"/>
      <c r="FF210" s="412"/>
      <c r="FG210" s="412"/>
      <c r="FH210" s="412"/>
      <c r="FI210" s="412"/>
      <c r="FJ210" s="412"/>
      <c r="FK210" s="412"/>
      <c r="FL210" s="412"/>
      <c r="FM210" s="412"/>
      <c r="FN210" s="412"/>
      <c r="FO210" s="412"/>
      <c r="FP210" s="412"/>
      <c r="FQ210" s="412"/>
      <c r="FR210" s="412"/>
      <c r="FS210" s="412"/>
      <c r="FT210" s="412"/>
      <c r="FU210" s="412"/>
      <c r="FV210" s="412"/>
      <c r="FW210" s="412"/>
      <c r="FX210" s="412"/>
      <c r="FY210" s="412"/>
      <c r="FZ210" s="412"/>
      <c r="GA210" s="412"/>
      <c r="GB210" s="412"/>
      <c r="GC210" s="412"/>
      <c r="GD210" s="412"/>
      <c r="GE210" s="412"/>
      <c r="GF210" s="412"/>
      <c r="GG210" s="412"/>
      <c r="GH210" s="412"/>
      <c r="GI210" s="412"/>
      <c r="GJ210" s="412"/>
      <c r="GK210" s="412"/>
      <c r="GL210" s="412"/>
      <c r="GM210" s="412"/>
      <c r="GN210" s="412"/>
      <c r="GO210" s="412"/>
      <c r="GP210" s="412"/>
      <c r="GQ210" s="412"/>
      <c r="GR210" s="412"/>
      <c r="GS210" s="412"/>
      <c r="GT210" s="412"/>
      <c r="GU210" s="412"/>
      <c r="GV210" s="412"/>
      <c r="GW210" s="412"/>
      <c r="GX210" s="412"/>
      <c r="GY210" s="412"/>
      <c r="GZ210" s="412"/>
      <c r="HA210" s="412"/>
      <c r="HB210" s="412"/>
      <c r="HC210" s="412"/>
      <c r="HD210" s="412"/>
      <c r="HE210" s="412"/>
      <c r="HF210" s="412"/>
      <c r="HG210" s="412"/>
      <c r="HH210" s="412"/>
      <c r="HI210" s="412"/>
      <c r="HJ210" s="412"/>
      <c r="HK210" s="412"/>
      <c r="HL210" s="412"/>
      <c r="HM210" s="412"/>
      <c r="HN210" s="412"/>
      <c r="HO210" s="412"/>
      <c r="HP210" s="412"/>
      <c r="HQ210" s="412"/>
      <c r="HR210" s="412"/>
      <c r="HS210" s="412"/>
      <c r="HT210" s="412"/>
      <c r="HU210" s="412"/>
      <c r="HV210" s="412"/>
      <c r="HW210" s="412"/>
      <c r="HX210" s="412"/>
      <c r="HY210" s="412"/>
      <c r="HZ210" s="412"/>
      <c r="IA210" s="412"/>
      <c r="IB210" s="412"/>
      <c r="IC210" s="412"/>
    </row>
    <row r="211">
      <c r="A211" s="525" t="s">
        <v>186</v>
      </c>
      <c r="B211" s="516">
        <v>0.0</v>
      </c>
      <c r="C211" s="518">
        <f t="shared" ref="C211:HR211" si="146">C26/B148</f>
        <v>0</v>
      </c>
      <c r="D211" s="518">
        <f t="shared" si="146"/>
        <v>4</v>
      </c>
      <c r="E211" s="518">
        <f t="shared" si="146"/>
        <v>0.2</v>
      </c>
      <c r="F211" s="518">
        <f t="shared" si="146"/>
        <v>0.8333333333</v>
      </c>
      <c r="G211" s="518">
        <f t="shared" si="146"/>
        <v>0.5454545455</v>
      </c>
      <c r="H211" s="518">
        <f t="shared" si="146"/>
        <v>0.2941176471</v>
      </c>
      <c r="I211" s="518">
        <f t="shared" si="146"/>
        <v>0.4090909091</v>
      </c>
      <c r="J211" s="518">
        <f t="shared" si="146"/>
        <v>0.6451612903</v>
      </c>
      <c r="K211" s="518">
        <f t="shared" si="146"/>
        <v>0.34</v>
      </c>
      <c r="L211" s="518">
        <f t="shared" si="146"/>
        <v>0.5454545455</v>
      </c>
      <c r="M211" s="518">
        <f t="shared" si="146"/>
        <v>0.2079207921</v>
      </c>
      <c r="N211" s="518">
        <f t="shared" si="146"/>
        <v>0.4262295082</v>
      </c>
      <c r="O211" s="518">
        <f t="shared" si="146"/>
        <v>0.3526011561</v>
      </c>
      <c r="P211" s="518">
        <f t="shared" si="146"/>
        <v>0.2068965517</v>
      </c>
      <c r="Q211" s="518">
        <f t="shared" si="146"/>
        <v>0.2464285714</v>
      </c>
      <c r="R211" s="518">
        <f t="shared" si="146"/>
        <v>0.2005730659</v>
      </c>
      <c r="S211" s="518">
        <f t="shared" si="146"/>
        <v>0.2649164678</v>
      </c>
      <c r="T211" s="518">
        <f t="shared" si="146"/>
        <v>0.1849056604</v>
      </c>
      <c r="U211" s="518">
        <f t="shared" si="146"/>
        <v>0.1845906902</v>
      </c>
      <c r="V211" s="518">
        <f t="shared" si="146"/>
        <v>0.2062415197</v>
      </c>
      <c r="W211" s="518">
        <f t="shared" si="146"/>
        <v>0.1691093574</v>
      </c>
      <c r="X211" s="518">
        <f t="shared" si="146"/>
        <v>0.1648884578</v>
      </c>
      <c r="Y211" s="518">
        <f t="shared" si="146"/>
        <v>0.1404682274</v>
      </c>
      <c r="Z211" s="518">
        <f t="shared" si="146"/>
        <v>0.1825513196</v>
      </c>
      <c r="AA211" s="518">
        <f t="shared" si="146"/>
        <v>0.1407035176</v>
      </c>
      <c r="AB211" s="518">
        <f t="shared" si="146"/>
        <v>0.1068068622</v>
      </c>
      <c r="AC211" s="518">
        <f t="shared" si="146"/>
        <v>0.1290322581</v>
      </c>
      <c r="AD211" s="518">
        <f t="shared" si="146"/>
        <v>0.1089197669</v>
      </c>
      <c r="AE211" s="518">
        <f t="shared" si="146"/>
        <v>0.1598043212</v>
      </c>
      <c r="AF211" s="518">
        <f t="shared" si="146"/>
        <v>0.1544169611</v>
      </c>
      <c r="AG211" s="518">
        <f t="shared" si="146"/>
        <v>0.07516943931</v>
      </c>
      <c r="AH211" s="518">
        <f t="shared" si="146"/>
        <v>0.1374421296</v>
      </c>
      <c r="AI211" s="518">
        <f t="shared" si="146"/>
        <v>0.07982546201</v>
      </c>
      <c r="AJ211" s="518">
        <f t="shared" si="146"/>
        <v>0.1043916487</v>
      </c>
      <c r="AK211" s="518">
        <f t="shared" si="146"/>
        <v>0.0787037037</v>
      </c>
      <c r="AL211" s="518">
        <f t="shared" si="146"/>
        <v>0.07724425887</v>
      </c>
      <c r="AM211" s="518">
        <f t="shared" si="146"/>
        <v>0.07452441655</v>
      </c>
      <c r="AN211" s="518">
        <f t="shared" si="146"/>
        <v>0.07394431127</v>
      </c>
      <c r="AO211" s="518">
        <f t="shared" si="146"/>
        <v>0.05543933054</v>
      </c>
      <c r="AP211" s="518">
        <f t="shared" si="146"/>
        <v>0.0431510286</v>
      </c>
      <c r="AQ211" s="518">
        <f t="shared" si="146"/>
        <v>0.04426955239</v>
      </c>
      <c r="AR211" s="518">
        <f t="shared" si="146"/>
        <v>0.06042296073</v>
      </c>
      <c r="AS211" s="518">
        <f t="shared" si="146"/>
        <v>0.05120390125</v>
      </c>
      <c r="AT211" s="518">
        <f t="shared" si="146"/>
        <v>0.06733461028</v>
      </c>
      <c r="AU211" s="518">
        <f t="shared" si="146"/>
        <v>0.04683775067</v>
      </c>
      <c r="AV211" s="518">
        <f t="shared" si="146"/>
        <v>0.07004896627</v>
      </c>
      <c r="AW211" s="518">
        <f t="shared" si="146"/>
        <v>0.03956043956</v>
      </c>
      <c r="AX211" s="518">
        <f t="shared" si="146"/>
        <v>0.0334010668</v>
      </c>
      <c r="AY211" s="518">
        <f t="shared" si="146"/>
        <v>0.03967549753</v>
      </c>
      <c r="AZ211" s="518">
        <f t="shared" si="146"/>
        <v>0.04270196029</v>
      </c>
      <c r="BA211" s="518">
        <f t="shared" si="146"/>
        <v>0.04728807248</v>
      </c>
      <c r="BB211" s="518">
        <f t="shared" si="146"/>
        <v>0.04634472692</v>
      </c>
      <c r="BC211" s="518">
        <f t="shared" si="146"/>
        <v>0.04104522133</v>
      </c>
      <c r="BD211" s="518">
        <f t="shared" si="146"/>
        <v>0.03330606521</v>
      </c>
      <c r="BE211" s="518">
        <f t="shared" si="146"/>
        <v>0.03652756907</v>
      </c>
      <c r="BF211" s="518">
        <f t="shared" si="146"/>
        <v>0.04920708955</v>
      </c>
      <c r="BG211" s="518">
        <f t="shared" si="146"/>
        <v>0.0343210159</v>
      </c>
      <c r="BH211" s="518">
        <f t="shared" si="146"/>
        <v>0.0261828204</v>
      </c>
      <c r="BI211" s="518">
        <f t="shared" si="146"/>
        <v>0.030966854</v>
      </c>
      <c r="BJ211" s="518">
        <f t="shared" si="146"/>
        <v>0.03604216253</v>
      </c>
      <c r="BK211" s="518">
        <f t="shared" si="146"/>
        <v>0.03490187333</v>
      </c>
      <c r="BL211" s="518">
        <f t="shared" si="146"/>
        <v>0.04515124555</v>
      </c>
      <c r="BM211" s="518">
        <f t="shared" si="146"/>
        <v>0.03438363737</v>
      </c>
      <c r="BN211" s="518">
        <f t="shared" si="146"/>
        <v>0.03371536664</v>
      </c>
      <c r="BO211" s="518">
        <f t="shared" si="146"/>
        <v>0.03759901819</v>
      </c>
      <c r="BP211" s="518">
        <f t="shared" si="146"/>
        <v>0.03185488331</v>
      </c>
      <c r="BQ211" s="518">
        <f t="shared" si="146"/>
        <v>0.03808787812</v>
      </c>
      <c r="BR211" s="518">
        <f t="shared" si="146"/>
        <v>0.03583840139</v>
      </c>
      <c r="BS211" s="518">
        <f t="shared" si="146"/>
        <v>0.05986218777</v>
      </c>
      <c r="BT211" s="518">
        <f t="shared" si="146"/>
        <v>0.0338555357</v>
      </c>
      <c r="BU211" s="518">
        <f t="shared" si="146"/>
        <v>0.04333157617</v>
      </c>
      <c r="BV211" s="518">
        <f t="shared" si="146"/>
        <v>0.04176648266</v>
      </c>
      <c r="BW211" s="518">
        <f t="shared" si="146"/>
        <v>0.0245968565</v>
      </c>
      <c r="BX211" s="518">
        <f t="shared" si="146"/>
        <v>0.02802390274</v>
      </c>
      <c r="BY211" s="518">
        <f t="shared" si="146"/>
        <v>0.03643061809</v>
      </c>
      <c r="BZ211" s="518">
        <f t="shared" si="146"/>
        <v>0.03912331012</v>
      </c>
      <c r="CA211" s="518">
        <f t="shared" si="146"/>
        <v>0.04757575758</v>
      </c>
      <c r="CB211" s="518">
        <f t="shared" si="146"/>
        <v>0.03985758085</v>
      </c>
      <c r="CC211" s="518">
        <f t="shared" si="146"/>
        <v>0.04628537736</v>
      </c>
      <c r="CD211" s="518">
        <f t="shared" si="146"/>
        <v>0.03054989817</v>
      </c>
      <c r="CE211" s="518">
        <f t="shared" si="146"/>
        <v>0.03440716737</v>
      </c>
      <c r="CF211" s="518">
        <f t="shared" si="146"/>
        <v>0.03191389799</v>
      </c>
      <c r="CG211" s="518">
        <f t="shared" si="146"/>
        <v>0.04115952801</v>
      </c>
      <c r="CH211" s="518">
        <f t="shared" si="146"/>
        <v>0.03650574713</v>
      </c>
      <c r="CI211" s="518">
        <f t="shared" si="146"/>
        <v>0.03179765131</v>
      </c>
      <c r="CJ211" s="518">
        <f t="shared" si="146"/>
        <v>0.02984269663</v>
      </c>
      <c r="CK211" s="518">
        <f t="shared" si="146"/>
        <v>0.03689111748</v>
      </c>
      <c r="CL211" s="518">
        <f t="shared" si="146"/>
        <v>0.01945456161</v>
      </c>
      <c r="CM211" s="518">
        <f t="shared" si="146"/>
        <v>0.0331359901</v>
      </c>
      <c r="CN211" s="518">
        <f t="shared" si="146"/>
        <v>0.02057003399</v>
      </c>
      <c r="CO211" s="518">
        <f t="shared" si="146"/>
        <v>0.02567032967</v>
      </c>
      <c r="CP211" s="518">
        <f t="shared" si="146"/>
        <v>0.03158078908</v>
      </c>
      <c r="CQ211" s="518">
        <f t="shared" si="146"/>
        <v>0.03113710649</v>
      </c>
      <c r="CR211" s="518">
        <f t="shared" si="146"/>
        <v>0.04918032787</v>
      </c>
      <c r="CS211" s="518">
        <f t="shared" si="146"/>
        <v>0.04761510434</v>
      </c>
      <c r="CT211" s="518">
        <f t="shared" si="146"/>
        <v>0.0480622643</v>
      </c>
      <c r="CU211" s="518">
        <f t="shared" si="146"/>
        <v>0.03102940036</v>
      </c>
      <c r="CV211" s="518">
        <f t="shared" si="146"/>
        <v>0.02178615575</v>
      </c>
      <c r="CW211" s="518">
        <f t="shared" si="146"/>
        <v>0.02765793529</v>
      </c>
      <c r="CX211" s="518">
        <f t="shared" si="146"/>
        <v>0.02840522777</v>
      </c>
      <c r="CY211" s="518">
        <f t="shared" si="146"/>
        <v>0.03271375465</v>
      </c>
      <c r="CZ211" s="518">
        <f t="shared" si="146"/>
        <v>0.02750275028</v>
      </c>
      <c r="DA211" s="518">
        <f t="shared" si="146"/>
        <v>0.02862098873</v>
      </c>
      <c r="DB211" s="518">
        <f t="shared" si="146"/>
        <v>0.02892268334</v>
      </c>
      <c r="DC211" s="518">
        <f t="shared" si="146"/>
        <v>0.03181786043</v>
      </c>
      <c r="DD211" s="518">
        <f t="shared" si="146"/>
        <v>0.02223481093</v>
      </c>
      <c r="DE211" s="518">
        <f t="shared" si="146"/>
        <v>0.02516622578</v>
      </c>
      <c r="DF211" s="518">
        <f t="shared" si="146"/>
        <v>0.02232981645</v>
      </c>
      <c r="DG211" s="518">
        <f t="shared" si="146"/>
        <v>0.02270072993</v>
      </c>
      <c r="DH211" s="518">
        <f t="shared" si="146"/>
        <v>0.02179355029</v>
      </c>
      <c r="DI211" s="518">
        <f t="shared" si="146"/>
        <v>0.02243661656</v>
      </c>
      <c r="DJ211" s="518">
        <f t="shared" si="146"/>
        <v>0.02233872806</v>
      </c>
      <c r="DK211" s="518">
        <f t="shared" si="146"/>
        <v>0.02245183344</v>
      </c>
      <c r="DL211" s="518">
        <f t="shared" si="146"/>
        <v>0.02260469543</v>
      </c>
      <c r="DM211" s="518">
        <f t="shared" si="146"/>
        <v>0.02608340147</v>
      </c>
      <c r="DN211" s="518">
        <f t="shared" si="146"/>
        <v>0.01609003752</v>
      </c>
      <c r="DO211" s="518">
        <f t="shared" si="146"/>
        <v>0.02086148649</v>
      </c>
      <c r="DP211" s="518">
        <f t="shared" si="146"/>
        <v>0.02033869458</v>
      </c>
      <c r="DQ211" s="518">
        <f t="shared" si="146"/>
        <v>0.03333333333</v>
      </c>
      <c r="DR211" s="518">
        <f t="shared" si="146"/>
        <v>0.03243290497</v>
      </c>
      <c r="DS211" s="518">
        <f t="shared" si="146"/>
        <v>0.02272527858</v>
      </c>
      <c r="DT211" s="518">
        <f t="shared" si="146"/>
        <v>0.02790119069</v>
      </c>
      <c r="DU211" s="518">
        <f t="shared" si="146"/>
        <v>0.02068594967</v>
      </c>
      <c r="DV211" s="518">
        <f t="shared" si="146"/>
        <v>0.01845682903</v>
      </c>
      <c r="DW211" s="518">
        <f t="shared" si="146"/>
        <v>0.02326634076</v>
      </c>
      <c r="DX211" s="518">
        <f t="shared" si="146"/>
        <v>0.02560783951</v>
      </c>
      <c r="DY211" s="518">
        <f t="shared" si="146"/>
        <v>0.02493101151</v>
      </c>
      <c r="DZ211" s="518">
        <f t="shared" si="146"/>
        <v>0.02579326455</v>
      </c>
      <c r="EA211" s="518">
        <f t="shared" si="146"/>
        <v>0.03037243577</v>
      </c>
      <c r="EB211" s="518">
        <f t="shared" si="146"/>
        <v>0.03710017046</v>
      </c>
      <c r="EC211" s="518">
        <f t="shared" si="146"/>
        <v>0.03006838294</v>
      </c>
      <c r="ED211" s="518">
        <f t="shared" si="146"/>
        <v>0.02699696663</v>
      </c>
      <c r="EE211" s="518">
        <f t="shared" si="146"/>
        <v>0.02751433038</v>
      </c>
      <c r="EF211" s="518">
        <f t="shared" si="146"/>
        <v>0.03575646945</v>
      </c>
      <c r="EG211" s="518">
        <f t="shared" si="146"/>
        <v>0.03876139234</v>
      </c>
      <c r="EH211" s="518">
        <f t="shared" si="146"/>
        <v>0.03776317255</v>
      </c>
      <c r="EI211" s="518">
        <f t="shared" si="146"/>
        <v>0.04017957351</v>
      </c>
      <c r="EJ211" s="518">
        <f t="shared" si="146"/>
        <v>0.03119060928</v>
      </c>
      <c r="EK211" s="518">
        <f t="shared" si="146"/>
        <v>0.04505420054</v>
      </c>
      <c r="EL211" s="518">
        <f t="shared" si="146"/>
        <v>0.04317691171</v>
      </c>
      <c r="EM211" s="518">
        <f t="shared" si="146"/>
        <v>0.04770055917</v>
      </c>
      <c r="EN211" s="518">
        <f t="shared" si="146"/>
        <v>0.05266789328</v>
      </c>
      <c r="EO211" s="518">
        <f t="shared" si="146"/>
        <v>0.06691109074</v>
      </c>
      <c r="EP211" s="518">
        <f t="shared" si="146"/>
        <v>0.04996616287</v>
      </c>
      <c r="EQ211" s="518">
        <f t="shared" si="146"/>
        <v>0.03746525848</v>
      </c>
      <c r="ER211" s="518">
        <f t="shared" si="146"/>
        <v>0.05554326178</v>
      </c>
      <c r="ES211" s="518">
        <f t="shared" si="146"/>
        <v>0.05559778478</v>
      </c>
      <c r="ET211" s="518">
        <f t="shared" si="146"/>
        <v>0.06579651225</v>
      </c>
      <c r="EU211" s="518">
        <f t="shared" si="146"/>
        <v>0.06821013289</v>
      </c>
      <c r="EV211" s="518">
        <f t="shared" si="146"/>
        <v>0.06678846935</v>
      </c>
      <c r="EW211" s="518">
        <f t="shared" si="146"/>
        <v>0.05367812714</v>
      </c>
      <c r="EX211" s="518">
        <f t="shared" si="146"/>
        <v>0.05476190476</v>
      </c>
      <c r="EY211" s="518">
        <f t="shared" si="146"/>
        <v>0.0621913298</v>
      </c>
      <c r="EZ211" s="518">
        <f t="shared" si="146"/>
        <v>0.0565970994</v>
      </c>
      <c r="FA211" s="518">
        <f t="shared" si="146"/>
        <v>0.06247310903</v>
      </c>
      <c r="FB211" s="518">
        <f t="shared" si="146"/>
        <v>0.0676138738</v>
      </c>
      <c r="FC211" s="518">
        <f t="shared" si="146"/>
        <v>0.06808819966</v>
      </c>
      <c r="FD211" s="518">
        <f t="shared" si="146"/>
        <v>0.04826732673</v>
      </c>
      <c r="FE211" s="518">
        <f t="shared" si="146"/>
        <v>0.04629768138</v>
      </c>
      <c r="FF211" s="518">
        <f t="shared" si="146"/>
        <v>0.04014864471</v>
      </c>
      <c r="FG211" s="518">
        <f t="shared" si="146"/>
        <v>0.05200378209</v>
      </c>
      <c r="FH211" s="518">
        <f t="shared" si="146"/>
        <v>0.05747696669</v>
      </c>
      <c r="FI211" s="518">
        <f t="shared" si="146"/>
        <v>0.05734371769</v>
      </c>
      <c r="FJ211" s="518">
        <f t="shared" si="146"/>
        <v>0.05179711119</v>
      </c>
      <c r="FK211" s="518">
        <f t="shared" si="146"/>
        <v>0.03876272514</v>
      </c>
      <c r="FL211" s="518">
        <f t="shared" si="146"/>
        <v>0.03801674014</v>
      </c>
      <c r="FM211" s="518">
        <f t="shared" si="146"/>
        <v>0.03734751329</v>
      </c>
      <c r="FN211" s="518">
        <f t="shared" si="146"/>
        <v>0.04572886207</v>
      </c>
      <c r="FO211" s="518">
        <f t="shared" si="146"/>
        <v>0.04685113921</v>
      </c>
      <c r="FP211" s="518">
        <f t="shared" si="146"/>
        <v>0.05422772039</v>
      </c>
      <c r="FQ211" s="518">
        <f t="shared" si="146"/>
        <v>0.05331753555</v>
      </c>
      <c r="FR211" s="518">
        <f t="shared" si="146"/>
        <v>0.03369678692</v>
      </c>
      <c r="FS211" s="518">
        <f t="shared" si="146"/>
        <v>0.03124643631</v>
      </c>
      <c r="FT211" s="518">
        <f t="shared" si="146"/>
        <v>0.04291338583</v>
      </c>
      <c r="FU211" s="518">
        <f t="shared" si="146"/>
        <v>0.04073763621</v>
      </c>
      <c r="FV211" s="518">
        <f t="shared" si="146"/>
        <v>0.04935180549</v>
      </c>
      <c r="FW211" s="518">
        <f t="shared" si="146"/>
        <v>0.04359327638</v>
      </c>
      <c r="FX211" s="518">
        <f t="shared" si="146"/>
        <v>0.04181818182</v>
      </c>
      <c r="FY211" s="518">
        <f t="shared" si="146"/>
        <v>0.03451671134</v>
      </c>
      <c r="FZ211" s="518">
        <f t="shared" si="146"/>
        <v>0.02716597218</v>
      </c>
      <c r="GA211" s="518">
        <f t="shared" si="146"/>
        <v>0.02959375841</v>
      </c>
      <c r="GB211" s="518">
        <f t="shared" si="146"/>
        <v>0.03220045459</v>
      </c>
      <c r="GC211" s="518">
        <f t="shared" si="146"/>
        <v>0.03368560106</v>
      </c>
      <c r="GD211" s="518">
        <f t="shared" si="146"/>
        <v>0.0385968832</v>
      </c>
      <c r="GE211" s="518">
        <f t="shared" si="146"/>
        <v>0.03323369087</v>
      </c>
      <c r="GF211" s="518">
        <f t="shared" si="146"/>
        <v>0.02835820896</v>
      </c>
      <c r="GG211" s="518">
        <f t="shared" si="146"/>
        <v>0.02006244602</v>
      </c>
      <c r="GH211" s="518">
        <f t="shared" si="146"/>
        <v>0.02756719504</v>
      </c>
      <c r="GI211" s="518">
        <f t="shared" si="146"/>
        <v>0.03073217023</v>
      </c>
      <c r="GJ211" s="518">
        <f t="shared" si="146"/>
        <v>0.03850837139</v>
      </c>
      <c r="GK211" s="518">
        <f t="shared" si="146"/>
        <v>0.04580859104</v>
      </c>
      <c r="GL211" s="518">
        <f t="shared" si="146"/>
        <v>0.04713146788</v>
      </c>
      <c r="GM211" s="518">
        <f t="shared" si="146"/>
        <v>0.04001913265</v>
      </c>
      <c r="GN211" s="518">
        <f t="shared" si="146"/>
        <v>0.03015276334</v>
      </c>
      <c r="GO211" s="518">
        <f t="shared" si="146"/>
        <v>0.04926710098</v>
      </c>
      <c r="GP211" s="518">
        <f t="shared" si="146"/>
        <v>0.04880826487</v>
      </c>
      <c r="GQ211" s="518">
        <f t="shared" si="146"/>
        <v>0.06833768779</v>
      </c>
      <c r="GR211" s="518">
        <f t="shared" si="146"/>
        <v>0.06107301331</v>
      </c>
      <c r="GS211" s="518">
        <f t="shared" si="146"/>
        <v>0.08035929104</v>
      </c>
      <c r="GT211" s="518">
        <f t="shared" si="146"/>
        <v>0.07042253521</v>
      </c>
      <c r="GU211" s="518">
        <f t="shared" si="146"/>
        <v>0.05544437032</v>
      </c>
      <c r="GV211" s="518">
        <f t="shared" si="146"/>
        <v>0.0514546244</v>
      </c>
      <c r="GW211" s="518">
        <f t="shared" si="146"/>
        <v>0.06991601464</v>
      </c>
      <c r="GX211" s="518">
        <f t="shared" si="146"/>
        <v>0.08067608835</v>
      </c>
      <c r="GY211" s="518">
        <f t="shared" si="146"/>
        <v>0.1089972527</v>
      </c>
      <c r="GZ211" s="518">
        <f t="shared" si="146"/>
        <v>0.1013046815</v>
      </c>
      <c r="HA211" s="518">
        <f t="shared" si="146"/>
        <v>0.08121277748</v>
      </c>
      <c r="HB211" s="518">
        <f t="shared" si="146"/>
        <v>0.07547387887</v>
      </c>
      <c r="HC211" s="518">
        <f t="shared" si="146"/>
        <v>0.07298546896</v>
      </c>
      <c r="HD211" s="518">
        <f t="shared" si="146"/>
        <v>0.08294586072</v>
      </c>
      <c r="HE211" s="518">
        <f t="shared" si="146"/>
        <v>0.1009442677</v>
      </c>
      <c r="HF211" s="518">
        <f t="shared" si="146"/>
        <v>0.1122538936</v>
      </c>
      <c r="HG211" s="518">
        <f t="shared" si="146"/>
        <v>0.1083146479</v>
      </c>
      <c r="HH211" s="518">
        <f t="shared" si="146"/>
        <v>0.082459282</v>
      </c>
      <c r="HI211" s="518">
        <f t="shared" si="146"/>
        <v>0.08086101258</v>
      </c>
      <c r="HJ211" s="518">
        <f t="shared" si="146"/>
        <v>0.08536306024</v>
      </c>
      <c r="HK211" s="518">
        <f t="shared" si="146"/>
        <v>0.1098913163</v>
      </c>
      <c r="HL211" s="518">
        <f t="shared" si="146"/>
        <v>0.1468418705</v>
      </c>
      <c r="HM211" s="518">
        <f t="shared" si="146"/>
        <v>0.1485207471</v>
      </c>
      <c r="HN211" s="518">
        <f t="shared" si="146"/>
        <v>0.1496160795</v>
      </c>
      <c r="HO211" s="518">
        <f t="shared" si="146"/>
        <v>0.1059894975</v>
      </c>
      <c r="HP211" s="518">
        <f t="shared" si="146"/>
        <v>0.1032036828</v>
      </c>
      <c r="HQ211" s="518">
        <f t="shared" si="146"/>
        <v>0.1099015483</v>
      </c>
      <c r="HR211" s="518">
        <f t="shared" si="146"/>
        <v>0.1312946384</v>
      </c>
      <c r="HS211" s="412"/>
      <c r="HT211" s="412"/>
      <c r="HU211" s="412"/>
      <c r="HV211" s="412"/>
      <c r="HW211" s="412"/>
      <c r="HX211" s="412"/>
      <c r="HY211" s="412"/>
      <c r="HZ211" s="412"/>
      <c r="IA211" s="412"/>
      <c r="IB211" s="412"/>
      <c r="IC211" s="412"/>
    </row>
    <row r="212">
      <c r="A212" s="412"/>
      <c r="B212" s="412"/>
      <c r="C212" s="412"/>
      <c r="D212" s="412"/>
      <c r="E212" s="412"/>
      <c r="F212" s="412"/>
      <c r="G212" s="412"/>
      <c r="H212" s="412"/>
      <c r="I212" s="412"/>
      <c r="J212" s="412"/>
      <c r="K212" s="412"/>
      <c r="L212" s="412"/>
      <c r="M212" s="412"/>
      <c r="N212" s="412"/>
      <c r="O212" s="412"/>
      <c r="P212" s="412"/>
      <c r="Q212" s="412"/>
      <c r="R212" s="412"/>
      <c r="S212" s="412"/>
      <c r="T212" s="412"/>
      <c r="U212" s="412"/>
      <c r="V212" s="412"/>
      <c r="W212" s="412"/>
      <c r="X212" s="412"/>
      <c r="Y212" s="412"/>
      <c r="Z212" s="412"/>
      <c r="AA212" s="412"/>
      <c r="AB212" s="412"/>
      <c r="AC212" s="412"/>
      <c r="AD212" s="412"/>
      <c r="AE212" s="412"/>
      <c r="AF212" s="412"/>
      <c r="AG212" s="412"/>
      <c r="AH212" s="412"/>
      <c r="AI212" s="412"/>
      <c r="AJ212" s="412"/>
      <c r="AK212" s="412"/>
      <c r="AL212" s="412"/>
      <c r="AM212" s="412"/>
      <c r="AN212" s="412"/>
      <c r="AO212" s="412"/>
      <c r="AP212" s="412"/>
      <c r="AQ212" s="412"/>
      <c r="AR212" s="412"/>
      <c r="AS212" s="412"/>
      <c r="AT212" s="412"/>
      <c r="AU212" s="412"/>
      <c r="AV212" s="412"/>
      <c r="AW212" s="412"/>
      <c r="AX212" s="412"/>
      <c r="AY212" s="412"/>
      <c r="AZ212" s="412"/>
      <c r="BA212" s="412"/>
      <c r="BB212" s="412"/>
      <c r="BC212" s="412"/>
      <c r="BD212" s="412"/>
      <c r="BE212" s="412"/>
      <c r="BF212" s="412"/>
      <c r="BG212" s="412"/>
      <c r="BH212" s="412"/>
      <c r="BI212" s="412"/>
      <c r="BJ212" s="412"/>
      <c r="BK212" s="412"/>
      <c r="BL212" s="412"/>
      <c r="BM212" s="412"/>
      <c r="BN212" s="412"/>
      <c r="BO212" s="412"/>
      <c r="BP212" s="412"/>
      <c r="BQ212" s="412"/>
      <c r="BR212" s="412"/>
      <c r="BS212" s="412"/>
      <c r="BT212" s="412"/>
      <c r="BU212" s="412"/>
      <c r="BV212" s="412"/>
      <c r="BW212" s="412"/>
      <c r="BX212" s="412"/>
      <c r="BY212" s="412"/>
      <c r="BZ212" s="412"/>
      <c r="CA212" s="412"/>
      <c r="CB212" s="412"/>
      <c r="CC212" s="412"/>
      <c r="CD212" s="412"/>
      <c r="CE212" s="412"/>
      <c r="CF212" s="412"/>
      <c r="CG212" s="412"/>
      <c r="CH212" s="412"/>
      <c r="CI212" s="412"/>
      <c r="CJ212" s="412"/>
      <c r="CK212" s="412"/>
      <c r="CL212" s="412"/>
      <c r="CM212" s="412"/>
      <c r="CN212" s="412"/>
      <c r="CO212" s="412"/>
      <c r="CP212" s="412"/>
      <c r="CQ212" s="412"/>
      <c r="CR212" s="412"/>
      <c r="CS212" s="412"/>
      <c r="CT212" s="412"/>
      <c r="CU212" s="412"/>
      <c r="CV212" s="412"/>
      <c r="CW212" s="412"/>
      <c r="CX212" s="412"/>
      <c r="CY212" s="412"/>
      <c r="CZ212" s="412"/>
      <c r="DA212" s="412"/>
      <c r="DB212" s="412"/>
      <c r="DC212" s="412"/>
      <c r="DD212" s="412"/>
      <c r="DE212" s="412"/>
      <c r="DF212" s="412"/>
      <c r="DG212" s="412"/>
      <c r="DH212" s="412"/>
      <c r="DI212" s="412"/>
      <c r="DJ212" s="412"/>
      <c r="DK212" s="412"/>
      <c r="DL212" s="412"/>
      <c r="DM212" s="412"/>
      <c r="DN212" s="412"/>
      <c r="DO212" s="412"/>
      <c r="DP212" s="412"/>
      <c r="DQ212" s="412"/>
      <c r="DR212" s="412"/>
      <c r="DS212" s="412"/>
      <c r="DT212" s="412"/>
      <c r="DU212" s="412"/>
      <c r="DV212" s="412"/>
      <c r="DW212" s="412"/>
      <c r="DX212" s="412"/>
      <c r="DY212" s="412"/>
      <c r="DZ212" s="412"/>
      <c r="EA212" s="412"/>
      <c r="EB212" s="412"/>
      <c r="EC212" s="412"/>
      <c r="ED212" s="412"/>
      <c r="EE212" s="412"/>
      <c r="EF212" s="412"/>
      <c r="EG212" s="412"/>
      <c r="EH212" s="412"/>
      <c r="EI212" s="412"/>
      <c r="EJ212" s="412"/>
      <c r="EK212" s="412"/>
      <c r="EL212" s="412"/>
      <c r="EM212" s="412"/>
      <c r="EN212" s="412"/>
      <c r="EO212" s="412"/>
      <c r="EP212" s="412"/>
      <c r="EQ212" s="412"/>
      <c r="ER212" s="412"/>
      <c r="ES212" s="412"/>
      <c r="ET212" s="412"/>
      <c r="EU212" s="412"/>
      <c r="EV212" s="412"/>
      <c r="EW212" s="412"/>
      <c r="EX212" s="412"/>
      <c r="EY212" s="412"/>
      <c r="EZ212" s="412"/>
      <c r="FA212" s="412"/>
      <c r="FB212" s="412"/>
      <c r="FC212" s="412"/>
      <c r="FD212" s="412"/>
      <c r="FE212" s="412"/>
      <c r="FF212" s="412"/>
      <c r="FG212" s="412"/>
      <c r="FH212" s="412"/>
      <c r="FI212" s="412"/>
      <c r="FJ212" s="412"/>
      <c r="FK212" s="412"/>
      <c r="FL212" s="412"/>
      <c r="FM212" s="412"/>
      <c r="FN212" s="412"/>
      <c r="FO212" s="412"/>
      <c r="FP212" s="412"/>
      <c r="FQ212" s="412"/>
      <c r="FR212" s="412"/>
      <c r="FS212" s="412"/>
      <c r="FT212" s="412"/>
      <c r="FU212" s="412"/>
      <c r="FV212" s="412"/>
      <c r="FW212" s="412"/>
      <c r="FX212" s="412"/>
      <c r="FY212" s="412"/>
      <c r="FZ212" s="412"/>
      <c r="GA212" s="412"/>
      <c r="GB212" s="412"/>
      <c r="GC212" s="412"/>
      <c r="GD212" s="412"/>
      <c r="GE212" s="412"/>
      <c r="GF212" s="412"/>
      <c r="GG212" s="412"/>
      <c r="GH212" s="412"/>
      <c r="GI212" s="412"/>
      <c r="GJ212" s="412"/>
      <c r="GK212" s="412"/>
      <c r="GL212" s="412"/>
      <c r="GM212" s="412"/>
      <c r="GN212" s="412"/>
      <c r="GO212" s="412"/>
      <c r="GP212" s="412"/>
      <c r="GQ212" s="412"/>
      <c r="GR212" s="412"/>
      <c r="GS212" s="412"/>
      <c r="GT212" s="412"/>
      <c r="GU212" s="412"/>
      <c r="GV212" s="412"/>
      <c r="GW212" s="412"/>
      <c r="GX212" s="412"/>
      <c r="GY212" s="412"/>
      <c r="GZ212" s="412"/>
      <c r="HA212" s="412"/>
      <c r="HB212" s="412"/>
      <c r="HC212" s="412"/>
      <c r="HD212" s="412"/>
      <c r="HE212" s="412"/>
      <c r="HF212" s="412"/>
      <c r="HG212" s="412"/>
      <c r="HH212" s="412"/>
      <c r="HI212" s="412"/>
      <c r="HJ212" s="412"/>
      <c r="HK212" s="412"/>
      <c r="HL212" s="412"/>
      <c r="HM212" s="412"/>
      <c r="HN212" s="412"/>
      <c r="HO212" s="412"/>
      <c r="HP212" s="412"/>
      <c r="HQ212" s="412"/>
      <c r="HR212" s="412"/>
      <c r="HS212" s="412"/>
      <c r="HT212" s="412"/>
      <c r="HU212" s="412"/>
      <c r="HV212" s="412"/>
      <c r="HW212" s="412"/>
      <c r="HX212" s="412"/>
      <c r="HY212" s="412"/>
      <c r="HZ212" s="412"/>
      <c r="IA212" s="412"/>
      <c r="IB212" s="412"/>
      <c r="IC212" s="412"/>
    </row>
    <row r="213">
      <c r="B213" s="412"/>
      <c r="C213" s="412"/>
      <c r="D213" s="412"/>
      <c r="E213" s="412"/>
      <c r="F213" s="412"/>
      <c r="G213" s="412"/>
      <c r="H213" s="412"/>
      <c r="I213" s="412"/>
      <c r="J213" s="412"/>
      <c r="K213" s="412"/>
      <c r="L213" s="412"/>
      <c r="M213" s="412"/>
      <c r="N213" s="412"/>
      <c r="O213" s="412"/>
      <c r="P213" s="412"/>
      <c r="Q213" s="412"/>
      <c r="R213" s="412"/>
      <c r="S213" s="412"/>
      <c r="T213" s="412"/>
      <c r="U213" s="412"/>
      <c r="V213" s="412"/>
      <c r="W213" s="412"/>
      <c r="X213" s="412"/>
      <c r="Y213" s="412"/>
      <c r="Z213" s="412"/>
      <c r="AA213" s="412"/>
      <c r="AB213" s="412"/>
      <c r="AC213" s="412"/>
      <c r="AD213" s="412"/>
      <c r="AE213" s="412"/>
      <c r="AF213" s="412"/>
      <c r="AG213" s="412"/>
      <c r="AH213" s="412"/>
      <c r="AI213" s="412"/>
      <c r="AJ213" s="412"/>
      <c r="AK213" s="412"/>
      <c r="AL213" s="412"/>
      <c r="AM213" s="412"/>
      <c r="AN213" s="412"/>
      <c r="AO213" s="412"/>
      <c r="AP213" s="412"/>
      <c r="AQ213" s="412"/>
      <c r="AR213" s="412"/>
      <c r="AS213" s="412"/>
      <c r="AT213" s="412"/>
      <c r="AU213" s="412"/>
      <c r="AV213" s="412"/>
      <c r="AW213" s="412"/>
      <c r="AX213" s="412"/>
      <c r="AY213" s="412"/>
      <c r="AZ213" s="412"/>
      <c r="BA213" s="412"/>
      <c r="BB213" s="412"/>
      <c r="BC213" s="412"/>
      <c r="BD213" s="412"/>
      <c r="BE213" s="412"/>
      <c r="BF213" s="412"/>
      <c r="BG213" s="412"/>
      <c r="BH213" s="412"/>
      <c r="BI213" s="412"/>
      <c r="BJ213" s="412"/>
      <c r="BK213" s="412"/>
      <c r="BL213" s="412"/>
      <c r="BM213" s="412"/>
      <c r="BN213" s="412"/>
      <c r="BO213" s="412"/>
      <c r="BP213" s="412"/>
      <c r="BQ213" s="412"/>
      <c r="BR213" s="412"/>
      <c r="BS213" s="412"/>
      <c r="BT213" s="412"/>
      <c r="BU213" s="412"/>
      <c r="BV213" s="412"/>
      <c r="BW213" s="412"/>
      <c r="BX213" s="412"/>
      <c r="BY213" s="412"/>
      <c r="BZ213" s="412"/>
      <c r="CA213" s="412"/>
      <c r="CB213" s="412"/>
      <c r="CC213" s="412"/>
      <c r="CD213" s="412"/>
      <c r="CE213" s="412"/>
      <c r="CF213" s="412"/>
      <c r="CG213" s="412"/>
      <c r="CH213" s="412"/>
      <c r="CI213" s="412"/>
      <c r="CJ213" s="412"/>
      <c r="CK213" s="412"/>
      <c r="CL213" s="412"/>
      <c r="CM213" s="412"/>
      <c r="CN213" s="412"/>
      <c r="CO213" s="412"/>
      <c r="CP213" s="412"/>
      <c r="CQ213" s="412"/>
      <c r="CR213" s="412"/>
      <c r="CS213" s="412"/>
      <c r="CT213" s="412"/>
      <c r="CU213" s="412"/>
      <c r="CV213" s="412"/>
      <c r="CW213" s="412"/>
      <c r="CX213" s="412"/>
      <c r="CY213" s="412"/>
      <c r="CZ213" s="412"/>
      <c r="DA213" s="412"/>
      <c r="DB213" s="412"/>
      <c r="DC213" s="412"/>
      <c r="DD213" s="412"/>
      <c r="DE213" s="412"/>
      <c r="DF213" s="412"/>
      <c r="DG213" s="412"/>
      <c r="DH213" s="412"/>
      <c r="DI213" s="412"/>
      <c r="DJ213" s="412"/>
      <c r="DK213" s="412"/>
      <c r="DL213" s="412"/>
      <c r="DM213" s="412"/>
      <c r="DN213" s="412"/>
      <c r="DO213" s="412"/>
      <c r="DP213" s="412"/>
      <c r="DQ213" s="412"/>
      <c r="DR213" s="412"/>
      <c r="DS213" s="412"/>
      <c r="DT213" s="412"/>
      <c r="DU213" s="412"/>
      <c r="DV213" s="412"/>
      <c r="DW213" s="412"/>
      <c r="DX213" s="412"/>
      <c r="DY213" s="412"/>
      <c r="DZ213" s="412"/>
      <c r="EA213" s="412"/>
      <c r="EB213" s="412"/>
      <c r="EC213" s="412"/>
      <c r="ED213" s="412"/>
      <c r="EE213" s="412"/>
      <c r="EF213" s="412"/>
      <c r="EG213" s="412"/>
      <c r="EH213" s="412"/>
      <c r="EI213" s="412"/>
      <c r="EJ213" s="412"/>
      <c r="EK213" s="412"/>
      <c r="EL213" s="412"/>
      <c r="EM213" s="412"/>
      <c r="EN213" s="412"/>
      <c r="EO213" s="412"/>
      <c r="EP213" s="412"/>
      <c r="EQ213" s="412"/>
      <c r="ER213" s="412"/>
      <c r="ES213" s="412"/>
      <c r="ET213" s="412"/>
      <c r="EU213" s="412"/>
      <c r="EV213" s="412"/>
      <c r="EW213" s="412"/>
      <c r="EX213" s="412"/>
      <c r="EY213" s="412"/>
      <c r="EZ213" s="412"/>
      <c r="FA213" s="412"/>
      <c r="FB213" s="412"/>
      <c r="FC213" s="412"/>
      <c r="FD213" s="412"/>
      <c r="FE213" s="412"/>
      <c r="FF213" s="412"/>
      <c r="FG213" s="412"/>
      <c r="FH213" s="412"/>
      <c r="FI213" s="412"/>
      <c r="FJ213" s="412"/>
      <c r="FK213" s="412"/>
      <c r="FL213" s="412"/>
      <c r="FM213" s="412"/>
      <c r="FN213" s="412"/>
      <c r="FO213" s="412"/>
      <c r="FP213" s="412"/>
      <c r="FQ213" s="412"/>
      <c r="FR213" s="412"/>
      <c r="FS213" s="412"/>
      <c r="FT213" s="412"/>
      <c r="FU213" s="412"/>
      <c r="FV213" s="412"/>
      <c r="FW213" s="412"/>
      <c r="FX213" s="412"/>
      <c r="FY213" s="412"/>
      <c r="FZ213" s="412"/>
      <c r="GA213" s="412"/>
      <c r="GB213" s="412"/>
      <c r="GC213" s="412"/>
      <c r="GD213" s="412"/>
      <c r="GE213" s="412"/>
      <c r="GF213" s="412"/>
      <c r="GG213" s="412"/>
      <c r="GH213" s="412"/>
      <c r="GI213" s="412"/>
      <c r="GJ213" s="412"/>
      <c r="GK213" s="412"/>
      <c r="GL213" s="412"/>
      <c r="GM213" s="412"/>
      <c r="GN213" s="412"/>
      <c r="GO213" s="412"/>
      <c r="GP213" s="412"/>
      <c r="GQ213" s="412"/>
      <c r="GR213" s="412"/>
      <c r="GS213" s="412"/>
      <c r="GT213" s="412"/>
      <c r="GU213" s="412"/>
      <c r="GV213" s="412"/>
      <c r="GW213" s="412"/>
      <c r="GX213" s="412"/>
      <c r="GY213" s="412"/>
      <c r="GZ213" s="412"/>
      <c r="HA213" s="412"/>
      <c r="HB213" s="412"/>
      <c r="HC213" s="412"/>
      <c r="HD213" s="412"/>
      <c r="HE213" s="412"/>
      <c r="HF213" s="412"/>
      <c r="HG213" s="412"/>
      <c r="HH213" s="412"/>
      <c r="HI213" s="412"/>
      <c r="HJ213" s="412"/>
      <c r="HK213" s="412"/>
      <c r="HL213" s="412"/>
      <c r="HM213" s="412"/>
      <c r="HN213" s="412"/>
      <c r="HO213" s="412"/>
      <c r="HP213" s="412"/>
      <c r="HQ213" s="412"/>
      <c r="HR213" s="412"/>
      <c r="HS213" s="412"/>
      <c r="HT213" s="412"/>
      <c r="HU213" s="412"/>
      <c r="HV213" s="412"/>
      <c r="HW213" s="412"/>
      <c r="HX213" s="412"/>
      <c r="HY213" s="412"/>
      <c r="HZ213" s="412"/>
      <c r="IA213" s="412"/>
      <c r="IB213" s="412"/>
      <c r="IC213" s="412"/>
    </row>
    <row r="214">
      <c r="B214" s="459" t="s">
        <v>189</v>
      </c>
      <c r="C214" s="459"/>
      <c r="D214" s="459"/>
      <c r="E214" s="412"/>
      <c r="F214" s="412"/>
      <c r="G214" s="412"/>
      <c r="H214" s="412"/>
      <c r="I214" s="412"/>
      <c r="J214" s="412"/>
      <c r="K214" s="412"/>
      <c r="L214" s="412"/>
      <c r="M214" s="412"/>
      <c r="N214" s="412"/>
      <c r="O214" s="412"/>
      <c r="P214" s="412"/>
      <c r="Q214" s="412"/>
      <c r="R214" s="412"/>
      <c r="S214" s="412"/>
      <c r="T214" s="412"/>
      <c r="U214" s="412"/>
      <c r="V214" s="412"/>
      <c r="W214" s="412"/>
      <c r="X214" s="412"/>
      <c r="Y214" s="412"/>
      <c r="Z214" s="412"/>
      <c r="AA214" s="412"/>
      <c r="AB214" s="412"/>
      <c r="AC214" s="412"/>
      <c r="AD214" s="412"/>
      <c r="AE214" s="412"/>
      <c r="AF214" s="412"/>
      <c r="AG214" s="412"/>
      <c r="AH214" s="412"/>
      <c r="AI214" s="412"/>
      <c r="AJ214" s="412"/>
      <c r="AK214" s="412"/>
      <c r="AL214" s="412"/>
      <c r="AM214" s="412"/>
      <c r="AN214" s="412"/>
      <c r="AO214" s="412"/>
      <c r="AP214" s="412"/>
      <c r="AQ214" s="412"/>
      <c r="AR214" s="412"/>
      <c r="AS214" s="412"/>
      <c r="AT214" s="412"/>
      <c r="AU214" s="412"/>
      <c r="AV214" s="412"/>
      <c r="AW214" s="412"/>
      <c r="AX214" s="412"/>
      <c r="AY214" s="412"/>
      <c r="AZ214" s="412"/>
      <c r="BA214" s="412"/>
      <c r="BB214" s="412"/>
      <c r="BC214" s="412"/>
      <c r="BD214" s="412"/>
      <c r="BE214" s="412"/>
      <c r="BF214" s="412"/>
      <c r="BG214" s="412"/>
      <c r="BH214" s="412"/>
      <c r="BI214" s="412"/>
      <c r="BJ214" s="412"/>
      <c r="BK214" s="412"/>
      <c r="BL214" s="412"/>
      <c r="BM214" s="412"/>
      <c r="BN214" s="412"/>
      <c r="BO214" s="412"/>
      <c r="BP214" s="412"/>
      <c r="BQ214" s="412"/>
      <c r="BR214" s="412"/>
      <c r="BS214" s="412"/>
      <c r="BT214" s="412"/>
      <c r="BU214" s="412"/>
      <c r="BV214" s="412"/>
      <c r="BW214" s="412"/>
      <c r="BX214" s="412"/>
      <c r="BY214" s="412"/>
      <c r="BZ214" s="412"/>
      <c r="CA214" s="412"/>
      <c r="CB214" s="412"/>
      <c r="CC214" s="412"/>
      <c r="CD214" s="412"/>
      <c r="CE214" s="412"/>
      <c r="CF214" s="412"/>
      <c r="CG214" s="412"/>
      <c r="CH214" s="412"/>
      <c r="CI214" s="412"/>
      <c r="CJ214" s="412"/>
      <c r="CK214" s="412"/>
      <c r="CL214" s="412"/>
      <c r="CM214" s="412"/>
      <c r="CN214" s="412"/>
      <c r="CO214" s="412"/>
      <c r="CP214" s="412"/>
      <c r="CQ214" s="412"/>
      <c r="CR214" s="412"/>
      <c r="CS214" s="412"/>
      <c r="CT214" s="412"/>
      <c r="CU214" s="412"/>
      <c r="CV214" s="412"/>
      <c r="CW214" s="412"/>
      <c r="CX214" s="412"/>
      <c r="CY214" s="412"/>
      <c r="CZ214" s="412"/>
      <c r="DA214" s="412"/>
      <c r="DB214" s="412"/>
      <c r="DC214" s="412"/>
      <c r="DD214" s="412"/>
      <c r="DE214" s="412"/>
      <c r="DF214" s="412"/>
      <c r="DG214" s="412"/>
      <c r="DH214" s="412"/>
      <c r="DI214" s="412"/>
      <c r="DJ214" s="412"/>
      <c r="DK214" s="412"/>
      <c r="DL214" s="412"/>
      <c r="DM214" s="412"/>
      <c r="DN214" s="412"/>
      <c r="DO214" s="412"/>
      <c r="DP214" s="412"/>
      <c r="DQ214" s="412"/>
      <c r="DR214" s="412"/>
      <c r="DS214" s="412"/>
      <c r="DT214" s="412"/>
      <c r="DU214" s="412"/>
      <c r="DV214" s="412"/>
      <c r="DW214" s="412"/>
      <c r="DX214" s="412"/>
      <c r="DY214" s="412"/>
      <c r="DZ214" s="412"/>
      <c r="EA214" s="412"/>
      <c r="EB214" s="412"/>
      <c r="EC214" s="412"/>
      <c r="ED214" s="412"/>
      <c r="EE214" s="412"/>
      <c r="EF214" s="412"/>
      <c r="EG214" s="412"/>
      <c r="EH214" s="412"/>
      <c r="EI214" s="412"/>
      <c r="EJ214" s="412"/>
      <c r="EK214" s="412"/>
      <c r="EL214" s="412"/>
      <c r="EM214" s="412"/>
      <c r="EN214" s="412"/>
      <c r="EO214" s="412"/>
      <c r="EP214" s="412"/>
      <c r="EQ214" s="412"/>
      <c r="ER214" s="412"/>
      <c r="ES214" s="412"/>
      <c r="ET214" s="412"/>
      <c r="EU214" s="412"/>
      <c r="EV214" s="412"/>
      <c r="EW214" s="412"/>
      <c r="EX214" s="412"/>
      <c r="EY214" s="412"/>
      <c r="EZ214" s="412"/>
      <c r="FA214" s="412"/>
      <c r="FB214" s="412"/>
      <c r="FC214" s="412"/>
      <c r="FD214" s="412"/>
      <c r="FE214" s="412"/>
      <c r="FF214" s="412"/>
      <c r="FG214" s="412"/>
      <c r="FH214" s="412"/>
      <c r="FI214" s="412"/>
      <c r="FJ214" s="412"/>
      <c r="FK214" s="412"/>
      <c r="FL214" s="412"/>
      <c r="FM214" s="412"/>
      <c r="FN214" s="412"/>
      <c r="FO214" s="412"/>
      <c r="FP214" s="412"/>
      <c r="FQ214" s="412"/>
      <c r="FR214" s="412"/>
      <c r="FS214" s="412"/>
      <c r="FT214" s="412"/>
      <c r="FU214" s="412"/>
      <c r="FV214" s="412"/>
      <c r="FW214" s="412"/>
      <c r="FX214" s="412"/>
      <c r="FY214" s="412"/>
      <c r="FZ214" s="412"/>
      <c r="GA214" s="412"/>
      <c r="GB214" s="412"/>
      <c r="GC214" s="412"/>
      <c r="GD214" s="412"/>
      <c r="GE214" s="412"/>
      <c r="GF214" s="412"/>
      <c r="GG214" s="412"/>
      <c r="GH214" s="412"/>
      <c r="GI214" s="412"/>
      <c r="GJ214" s="412"/>
      <c r="GK214" s="412"/>
      <c r="GL214" s="412"/>
      <c r="GM214" s="412"/>
      <c r="GN214" s="412"/>
      <c r="GO214" s="412"/>
      <c r="GP214" s="412"/>
      <c r="GQ214" s="412"/>
      <c r="GR214" s="412"/>
      <c r="GS214" s="412"/>
      <c r="GT214" s="412"/>
      <c r="GU214" s="412"/>
      <c r="GV214" s="412"/>
      <c r="GW214" s="412"/>
      <c r="GX214" s="412"/>
      <c r="GY214" s="412"/>
      <c r="GZ214" s="412"/>
      <c r="HA214" s="412"/>
      <c r="HB214" s="412"/>
      <c r="HC214" s="412"/>
      <c r="HD214" s="412"/>
      <c r="HE214" s="412"/>
      <c r="HF214" s="412"/>
      <c r="HG214" s="412"/>
      <c r="HH214" s="412"/>
      <c r="HI214" s="412"/>
      <c r="HJ214" s="412"/>
      <c r="HK214" s="412"/>
      <c r="HL214" s="412"/>
      <c r="HM214" s="412"/>
      <c r="HN214" s="412"/>
      <c r="HO214" s="412"/>
      <c r="HP214" s="412"/>
      <c r="HQ214" s="412"/>
      <c r="HR214" s="412"/>
      <c r="HS214" s="412"/>
      <c r="HT214" s="412"/>
      <c r="HU214" s="412"/>
      <c r="HV214" s="412"/>
      <c r="HW214" s="412"/>
      <c r="HX214" s="412"/>
      <c r="HY214" s="412"/>
      <c r="HZ214" s="412"/>
      <c r="IA214" s="412"/>
      <c r="IB214" s="412"/>
      <c r="IC214" s="412"/>
    </row>
    <row r="215">
      <c r="A215" s="308" t="s">
        <v>67</v>
      </c>
      <c r="B215" s="460">
        <v>43894.0</v>
      </c>
      <c r="C215" s="460">
        <v>43895.0</v>
      </c>
      <c r="D215" s="460">
        <v>43896.0</v>
      </c>
      <c r="E215" s="460">
        <v>43897.0</v>
      </c>
      <c r="F215" s="460">
        <v>43898.0</v>
      </c>
      <c r="G215" s="460">
        <v>43899.0</v>
      </c>
      <c r="H215" s="460">
        <v>43900.0</v>
      </c>
      <c r="I215" s="460">
        <v>43901.0</v>
      </c>
      <c r="J215" s="460">
        <v>43902.0</v>
      </c>
      <c r="K215" s="460">
        <v>43903.0</v>
      </c>
      <c r="L215" s="460">
        <v>43904.0</v>
      </c>
      <c r="M215" s="460">
        <v>43905.0</v>
      </c>
      <c r="N215" s="460">
        <v>43906.0</v>
      </c>
      <c r="O215" s="460">
        <v>43907.0</v>
      </c>
      <c r="P215" s="460">
        <v>43908.0</v>
      </c>
      <c r="Q215" s="460">
        <v>43909.0</v>
      </c>
      <c r="R215" s="460">
        <v>43910.0</v>
      </c>
      <c r="S215" s="460">
        <v>43911.0</v>
      </c>
      <c r="T215" s="460">
        <v>43912.0</v>
      </c>
      <c r="U215" s="460">
        <v>43913.0</v>
      </c>
      <c r="V215" s="460">
        <v>43914.0</v>
      </c>
      <c r="W215" s="460">
        <v>43915.0</v>
      </c>
      <c r="X215" s="460">
        <v>43916.0</v>
      </c>
      <c r="Y215" s="460">
        <v>43917.0</v>
      </c>
      <c r="Z215" s="460">
        <v>43918.0</v>
      </c>
      <c r="AA215" s="460">
        <v>43919.0</v>
      </c>
      <c r="AB215" s="460">
        <v>43920.0</v>
      </c>
      <c r="AC215" s="460">
        <v>43921.0</v>
      </c>
      <c r="AD215" s="460">
        <v>43922.0</v>
      </c>
      <c r="AE215" s="460">
        <v>43923.0</v>
      </c>
      <c r="AF215" s="460">
        <v>43924.0</v>
      </c>
      <c r="AG215" s="460">
        <v>43925.0</v>
      </c>
      <c r="AH215" s="460">
        <v>43926.0</v>
      </c>
      <c r="AI215" s="460">
        <v>43927.0</v>
      </c>
      <c r="AJ215" s="460">
        <v>43928.0</v>
      </c>
      <c r="AK215" s="460">
        <v>43929.0</v>
      </c>
      <c r="AL215" s="460">
        <v>43930.0</v>
      </c>
      <c r="AM215" s="460">
        <v>43931.0</v>
      </c>
      <c r="AN215" s="460">
        <v>43932.0</v>
      </c>
      <c r="AO215" s="460">
        <v>43933.0</v>
      </c>
      <c r="AP215" s="460">
        <v>43934.0</v>
      </c>
      <c r="AQ215" s="460">
        <v>43935.0</v>
      </c>
      <c r="AR215" s="460">
        <v>43936.0</v>
      </c>
      <c r="AS215" s="460">
        <v>43937.0</v>
      </c>
      <c r="AT215" s="460">
        <v>43938.0</v>
      </c>
      <c r="AU215" s="460">
        <v>43939.0</v>
      </c>
      <c r="AV215" s="460">
        <v>43940.0</v>
      </c>
      <c r="AW215" s="460">
        <v>43941.0</v>
      </c>
      <c r="AX215" s="460">
        <v>43942.0</v>
      </c>
      <c r="AY215" s="460">
        <v>43943.0</v>
      </c>
      <c r="AZ215" s="460">
        <v>43944.0</v>
      </c>
      <c r="BA215" s="460">
        <v>43945.0</v>
      </c>
      <c r="BB215" s="460">
        <v>43946.0</v>
      </c>
      <c r="BC215" s="460">
        <v>43947.0</v>
      </c>
      <c r="BD215" s="460">
        <v>43948.0</v>
      </c>
      <c r="BE215" s="460">
        <v>43949.0</v>
      </c>
      <c r="BF215" s="460">
        <v>43950.0</v>
      </c>
      <c r="BG215" s="460">
        <v>43951.0</v>
      </c>
      <c r="BH215" s="460">
        <v>43952.0</v>
      </c>
      <c r="BI215" s="460">
        <v>43953.0</v>
      </c>
      <c r="BJ215" s="460">
        <v>43954.0</v>
      </c>
      <c r="BK215" s="460">
        <v>43955.0</v>
      </c>
      <c r="BL215" s="460">
        <v>43956.0</v>
      </c>
      <c r="BM215" s="460">
        <v>43957.0</v>
      </c>
      <c r="BN215" s="460">
        <v>43958.0</v>
      </c>
      <c r="BO215" s="460">
        <v>43959.0</v>
      </c>
      <c r="BP215" s="460">
        <v>43960.0</v>
      </c>
      <c r="BQ215" s="460">
        <v>43961.0</v>
      </c>
      <c r="BR215" s="460">
        <v>43962.0</v>
      </c>
      <c r="BS215" s="460">
        <v>43963.0</v>
      </c>
      <c r="BT215" s="460">
        <v>43964.0</v>
      </c>
      <c r="BU215" s="460">
        <v>43965.0</v>
      </c>
      <c r="BV215" s="460">
        <v>43966.0</v>
      </c>
      <c r="BW215" s="460">
        <v>43967.0</v>
      </c>
      <c r="BX215" s="460">
        <v>43968.0</v>
      </c>
      <c r="BY215" s="460">
        <v>43969.0</v>
      </c>
      <c r="BZ215" s="460">
        <v>43970.0</v>
      </c>
      <c r="CA215" s="460">
        <v>43971.0</v>
      </c>
      <c r="CB215" s="460">
        <v>43972.0</v>
      </c>
      <c r="CC215" s="460">
        <v>43973.0</v>
      </c>
      <c r="CD215" s="460">
        <v>43974.0</v>
      </c>
      <c r="CE215" s="460">
        <v>43975.0</v>
      </c>
      <c r="CF215" s="460">
        <v>43976.0</v>
      </c>
      <c r="CG215" s="460">
        <v>43977.0</v>
      </c>
      <c r="CH215" s="460">
        <v>43978.0</v>
      </c>
      <c r="CI215" s="460">
        <v>43979.0</v>
      </c>
      <c r="CJ215" s="460">
        <v>43980.0</v>
      </c>
      <c r="CK215" s="460">
        <v>43981.0</v>
      </c>
      <c r="CL215" s="460">
        <v>43982.0</v>
      </c>
      <c r="CM215" s="460">
        <v>43983.0</v>
      </c>
      <c r="CN215" s="460">
        <v>43984.0</v>
      </c>
      <c r="CO215" s="460">
        <v>43985.0</v>
      </c>
      <c r="CP215" s="460">
        <v>43986.0</v>
      </c>
      <c r="CQ215" s="460">
        <v>43987.0</v>
      </c>
      <c r="CR215" s="460">
        <v>43988.0</v>
      </c>
      <c r="CS215" s="460">
        <v>43989.0</v>
      </c>
      <c r="CT215" s="460">
        <v>43990.0</v>
      </c>
      <c r="CU215" s="460">
        <v>43991.0</v>
      </c>
      <c r="CV215" s="460">
        <v>43992.0</v>
      </c>
      <c r="CW215" s="460">
        <v>43993.0</v>
      </c>
      <c r="CX215" s="460">
        <v>43994.0</v>
      </c>
      <c r="CY215" s="460">
        <v>43995.0</v>
      </c>
      <c r="CZ215" s="460">
        <v>43996.0</v>
      </c>
      <c r="DA215" s="460">
        <v>43997.0</v>
      </c>
      <c r="DB215" s="460">
        <v>43998.0</v>
      </c>
      <c r="DC215" s="460">
        <v>43999.0</v>
      </c>
      <c r="DD215" s="460">
        <v>44000.0</v>
      </c>
      <c r="DE215" s="460">
        <v>44001.0</v>
      </c>
      <c r="DF215" s="460">
        <v>44002.0</v>
      </c>
      <c r="DG215" s="460">
        <v>44003.0</v>
      </c>
      <c r="DH215" s="460">
        <v>44004.0</v>
      </c>
      <c r="DI215" s="460">
        <v>44005.0</v>
      </c>
      <c r="DJ215" s="460">
        <v>44006.0</v>
      </c>
      <c r="DK215" s="460">
        <v>44007.0</v>
      </c>
      <c r="DL215" s="460">
        <v>44008.0</v>
      </c>
      <c r="DM215" s="460">
        <v>44009.0</v>
      </c>
      <c r="DN215" s="460">
        <v>44010.0</v>
      </c>
      <c r="DO215" s="460">
        <v>44011.0</v>
      </c>
      <c r="DP215" s="460">
        <v>44012.0</v>
      </c>
      <c r="DQ215" s="460">
        <v>44013.0</v>
      </c>
      <c r="DR215" s="460">
        <v>44014.0</v>
      </c>
      <c r="DS215" s="460">
        <v>44015.0</v>
      </c>
      <c r="DT215" s="460">
        <v>44016.0</v>
      </c>
      <c r="DU215" s="460">
        <v>44017.0</v>
      </c>
      <c r="DV215" s="460">
        <v>44018.0</v>
      </c>
      <c r="DW215" s="460">
        <v>44019.0</v>
      </c>
      <c r="DX215" s="460">
        <v>44020.0</v>
      </c>
      <c r="DY215" s="460">
        <v>44021.0</v>
      </c>
      <c r="DZ215" s="460">
        <v>44022.0</v>
      </c>
      <c r="EA215" s="460">
        <v>44023.0</v>
      </c>
      <c r="EB215" s="460">
        <v>44024.0</v>
      </c>
      <c r="EC215" s="460">
        <v>44025.0</v>
      </c>
      <c r="ED215" s="460">
        <v>44026.0</v>
      </c>
      <c r="EE215" s="460">
        <v>44027.0</v>
      </c>
      <c r="EF215" s="460">
        <v>44028.0</v>
      </c>
      <c r="EG215" s="460">
        <v>44029.0</v>
      </c>
      <c r="EH215" s="460">
        <v>44030.0</v>
      </c>
      <c r="EI215" s="460">
        <v>44031.0</v>
      </c>
      <c r="EJ215" s="460">
        <v>44032.0</v>
      </c>
      <c r="EK215" s="460">
        <v>44033.0</v>
      </c>
      <c r="EL215" s="460">
        <v>44034.0</v>
      </c>
      <c r="EM215" s="460">
        <v>44035.0</v>
      </c>
      <c r="EN215" s="460">
        <v>44036.0</v>
      </c>
      <c r="EO215" s="460">
        <v>44037.0</v>
      </c>
      <c r="EP215" s="460">
        <v>44038.0</v>
      </c>
      <c r="EQ215" s="460">
        <v>44039.0</v>
      </c>
      <c r="ER215" s="460">
        <v>44040.0</v>
      </c>
      <c r="ES215" s="460">
        <v>44041.0</v>
      </c>
      <c r="ET215" s="460">
        <v>44042.0</v>
      </c>
      <c r="EU215" s="460">
        <v>44043.0</v>
      </c>
      <c r="EV215" s="460">
        <v>44044.0</v>
      </c>
      <c r="EW215" s="460">
        <v>44045.0</v>
      </c>
      <c r="EX215" s="460">
        <v>44046.0</v>
      </c>
      <c r="EY215" s="460">
        <v>44047.0</v>
      </c>
      <c r="EZ215" s="460">
        <v>44048.0</v>
      </c>
      <c r="FA215" s="460">
        <v>44049.0</v>
      </c>
      <c r="FB215" s="460">
        <v>44050.0</v>
      </c>
      <c r="FC215" s="460">
        <v>44051.0</v>
      </c>
      <c r="FD215" s="460">
        <v>44052.0</v>
      </c>
      <c r="FE215" s="460">
        <v>44053.0</v>
      </c>
      <c r="FF215" s="460">
        <v>44054.0</v>
      </c>
      <c r="FG215" s="460">
        <v>44055.0</v>
      </c>
      <c r="FH215" s="460">
        <v>44056.0</v>
      </c>
      <c r="FI215" s="460">
        <v>44057.0</v>
      </c>
      <c r="FJ215" s="460">
        <v>44058.0</v>
      </c>
      <c r="FK215" s="460">
        <v>44059.0</v>
      </c>
      <c r="FL215" s="460">
        <v>44060.0</v>
      </c>
      <c r="FM215" s="460">
        <v>44061.0</v>
      </c>
      <c r="FN215" s="460">
        <v>44062.0</v>
      </c>
      <c r="FO215" s="460">
        <v>44063.0</v>
      </c>
      <c r="FP215" s="460">
        <v>44064.0</v>
      </c>
      <c r="FQ215" s="460">
        <v>44065.0</v>
      </c>
      <c r="FR215" s="460">
        <v>44066.0</v>
      </c>
      <c r="FS215" s="460">
        <v>44067.0</v>
      </c>
      <c r="FT215" s="460">
        <v>44068.0</v>
      </c>
      <c r="FU215" s="460">
        <v>44069.0</v>
      </c>
      <c r="FV215" s="460">
        <v>44070.0</v>
      </c>
      <c r="FW215" s="460">
        <v>44071.0</v>
      </c>
      <c r="FX215" s="460">
        <v>44072.0</v>
      </c>
      <c r="FY215" s="460">
        <v>44073.0</v>
      </c>
      <c r="FZ215" s="460">
        <v>44074.0</v>
      </c>
      <c r="GA215" s="460">
        <v>44075.0</v>
      </c>
      <c r="GB215" s="460">
        <v>44076.0</v>
      </c>
      <c r="GC215" s="460">
        <v>44077.0</v>
      </c>
      <c r="GD215" s="460">
        <v>44078.0</v>
      </c>
      <c r="GE215" s="460">
        <v>44079.0</v>
      </c>
      <c r="GF215" s="460">
        <v>44080.0</v>
      </c>
      <c r="GG215" s="460">
        <v>44081.0</v>
      </c>
      <c r="GH215" s="460">
        <v>44082.0</v>
      </c>
      <c r="GI215" s="460">
        <v>44083.0</v>
      </c>
      <c r="GJ215" s="460">
        <v>44084.0</v>
      </c>
      <c r="GK215" s="460">
        <v>44085.0</v>
      </c>
      <c r="GL215" s="460">
        <v>44086.0</v>
      </c>
      <c r="GM215" s="460">
        <v>44087.0</v>
      </c>
      <c r="GN215" s="460">
        <v>44088.0</v>
      </c>
      <c r="GO215" s="460">
        <v>44089.0</v>
      </c>
      <c r="GP215" s="460">
        <v>44090.0</v>
      </c>
      <c r="GQ215" s="460">
        <v>44091.0</v>
      </c>
      <c r="GR215" s="460">
        <v>44092.0</v>
      </c>
      <c r="GS215" s="460">
        <v>44093.0</v>
      </c>
      <c r="GT215" s="460">
        <v>44094.0</v>
      </c>
      <c r="GU215" s="460">
        <v>44095.0</v>
      </c>
      <c r="GV215" s="460">
        <v>44096.0</v>
      </c>
      <c r="GW215" s="460">
        <v>44097.0</v>
      </c>
      <c r="GX215" s="460">
        <v>44098.0</v>
      </c>
      <c r="GY215" s="460">
        <v>44099.0</v>
      </c>
      <c r="GZ215" s="460">
        <v>44100.0</v>
      </c>
      <c r="HA215" s="460">
        <v>44101.0</v>
      </c>
      <c r="HB215" s="460">
        <v>44102.0</v>
      </c>
      <c r="HC215" s="460">
        <v>44103.0</v>
      </c>
      <c r="HD215" s="460">
        <v>44104.0</v>
      </c>
      <c r="HE215" s="460">
        <v>44105.0</v>
      </c>
      <c r="HF215" s="460">
        <v>44106.0</v>
      </c>
      <c r="HG215" s="460">
        <v>44107.0</v>
      </c>
      <c r="HH215" s="460">
        <v>44108.0</v>
      </c>
      <c r="HI215" s="460">
        <v>44109.0</v>
      </c>
      <c r="HJ215" s="460">
        <v>44110.0</v>
      </c>
      <c r="HK215" s="460">
        <v>44111.0</v>
      </c>
      <c r="HL215" s="460">
        <v>44112.0</v>
      </c>
      <c r="HM215" s="460">
        <v>44113.0</v>
      </c>
      <c r="HN215" s="460">
        <v>44114.0</v>
      </c>
      <c r="HO215" s="460">
        <v>44115.0</v>
      </c>
      <c r="HP215" s="460">
        <v>44116.0</v>
      </c>
      <c r="HQ215" s="460">
        <v>44117.0</v>
      </c>
      <c r="HR215" s="460">
        <v>44118.0</v>
      </c>
      <c r="HS215" s="412"/>
      <c r="HT215" s="412"/>
      <c r="HU215" s="412"/>
      <c r="HV215" s="412"/>
      <c r="HW215" s="412"/>
      <c r="HX215" s="412"/>
      <c r="HY215" s="412"/>
      <c r="HZ215" s="412"/>
      <c r="IA215" s="412"/>
      <c r="IB215" s="412"/>
      <c r="IC215" s="412"/>
    </row>
    <row r="216">
      <c r="A216" s="453" t="s">
        <v>81</v>
      </c>
      <c r="B216" s="526">
        <f t="shared" ref="B216:HR216" si="147">B32/4.533565</f>
        <v>0</v>
      </c>
      <c r="C216" s="526">
        <f t="shared" si="147"/>
        <v>0</v>
      </c>
      <c r="D216" s="526">
        <f t="shared" si="147"/>
        <v>0</v>
      </c>
      <c r="E216" s="526">
        <f t="shared" si="147"/>
        <v>0</v>
      </c>
      <c r="F216" s="526">
        <f t="shared" si="147"/>
        <v>0.4411539263</v>
      </c>
      <c r="G216" s="526">
        <f t="shared" si="147"/>
        <v>1.102884816</v>
      </c>
      <c r="H216" s="526">
        <f t="shared" si="147"/>
        <v>1.544038742</v>
      </c>
      <c r="I216" s="526">
        <f t="shared" si="147"/>
        <v>1.764615705</v>
      </c>
      <c r="J216" s="526">
        <f t="shared" si="147"/>
        <v>2.426346595</v>
      </c>
      <c r="K216" s="526">
        <f t="shared" si="147"/>
        <v>2.646923558</v>
      </c>
      <c r="L216" s="526">
        <f t="shared" si="147"/>
        <v>2.646923558</v>
      </c>
      <c r="M216" s="526">
        <f t="shared" si="147"/>
        <v>3.088077484</v>
      </c>
      <c r="N216" s="526">
        <f t="shared" si="147"/>
        <v>3.970385337</v>
      </c>
      <c r="O216" s="526">
        <f t="shared" si="147"/>
        <v>5.293847116</v>
      </c>
      <c r="P216" s="526">
        <f t="shared" si="147"/>
        <v>6.617308895</v>
      </c>
      <c r="Q216" s="526">
        <f t="shared" si="147"/>
        <v>9.264232453</v>
      </c>
      <c r="R216" s="526">
        <f t="shared" si="147"/>
        <v>10.14654031</v>
      </c>
      <c r="S216" s="526">
        <f t="shared" si="147"/>
        <v>12.35230994</v>
      </c>
      <c r="T216" s="526">
        <f t="shared" si="147"/>
        <v>14.55807957</v>
      </c>
      <c r="U216" s="526">
        <f t="shared" si="147"/>
        <v>16.98442616</v>
      </c>
      <c r="V216" s="526">
        <f t="shared" si="147"/>
        <v>19.1901958</v>
      </c>
      <c r="W216" s="526">
        <f t="shared" si="147"/>
        <v>23.60173506</v>
      </c>
      <c r="X216" s="526">
        <f t="shared" si="147"/>
        <v>28.01327432</v>
      </c>
      <c r="Y216" s="526">
        <f t="shared" si="147"/>
        <v>31.10135181</v>
      </c>
      <c r="Z216" s="526">
        <f t="shared" si="147"/>
        <v>36.39519892</v>
      </c>
      <c r="AA216" s="526">
        <f t="shared" si="147"/>
        <v>43.01250782</v>
      </c>
      <c r="AB216" s="526">
        <f t="shared" si="147"/>
        <v>46.1005853</v>
      </c>
      <c r="AC216" s="526">
        <f t="shared" si="147"/>
        <v>58.23231827</v>
      </c>
      <c r="AD216" s="526">
        <f t="shared" si="147"/>
        <v>59.99693398</v>
      </c>
      <c r="AE216" s="526">
        <f t="shared" si="147"/>
        <v>66.39366591</v>
      </c>
      <c r="AF216" s="526">
        <f t="shared" si="147"/>
        <v>95.06867112</v>
      </c>
      <c r="AG216" s="526">
        <f t="shared" si="147"/>
        <v>109.4061737</v>
      </c>
      <c r="AH216" s="526">
        <f t="shared" si="147"/>
        <v>118.4498292</v>
      </c>
      <c r="AI216" s="526">
        <f t="shared" si="147"/>
        <v>123.9642533</v>
      </c>
      <c r="AJ216" s="526">
        <f t="shared" si="147"/>
        <v>132.5667549</v>
      </c>
      <c r="AK216" s="526">
        <f t="shared" si="147"/>
        <v>142.0515643</v>
      </c>
      <c r="AL216" s="526">
        <f t="shared" si="147"/>
        <v>153.3009894</v>
      </c>
      <c r="AM216" s="526">
        <f t="shared" si="147"/>
        <v>160.8006061</v>
      </c>
      <c r="AN216" s="526">
        <f t="shared" si="147"/>
        <v>172.2706082</v>
      </c>
      <c r="AO216" s="526">
        <f t="shared" si="147"/>
        <v>186.6081108</v>
      </c>
      <c r="AP216" s="526">
        <f t="shared" si="147"/>
        <v>193.8871506</v>
      </c>
      <c r="AQ216" s="526">
        <f t="shared" si="147"/>
        <v>208.0040763</v>
      </c>
      <c r="AR216" s="526">
        <f t="shared" si="147"/>
        <v>217.9300396</v>
      </c>
      <c r="AS216" s="526">
        <f t="shared" si="147"/>
        <v>236.0173506</v>
      </c>
      <c r="AT216" s="526">
        <f t="shared" si="147"/>
        <v>268.0010102</v>
      </c>
      <c r="AU216" s="526">
        <f t="shared" si="147"/>
        <v>273.5154343</v>
      </c>
      <c r="AV216" s="526">
        <f t="shared" si="147"/>
        <v>304.3962092</v>
      </c>
      <c r="AW216" s="526">
        <f t="shared" si="147"/>
        <v>320.0571735</v>
      </c>
      <c r="AX216" s="526">
        <f t="shared" si="147"/>
        <v>331.9683296</v>
      </c>
      <c r="AY216" s="526">
        <f t="shared" si="147"/>
        <v>342.1148699</v>
      </c>
      <c r="AZ216" s="526">
        <f t="shared" si="147"/>
        <v>349.8350636</v>
      </c>
      <c r="BA216" s="526">
        <f t="shared" si="147"/>
        <v>371.231029</v>
      </c>
      <c r="BB216" s="526">
        <f t="shared" si="147"/>
        <v>386.0096855</v>
      </c>
      <c r="BC216" s="526">
        <f t="shared" si="147"/>
        <v>402.3323808</v>
      </c>
      <c r="BD216" s="526">
        <f t="shared" si="147"/>
        <v>411.5966133</v>
      </c>
      <c r="BE216" s="526">
        <f t="shared" si="147"/>
        <v>432.3308478</v>
      </c>
      <c r="BF216" s="526">
        <f t="shared" si="147"/>
        <v>467.4025849</v>
      </c>
      <c r="BG216" s="526">
        <f t="shared" si="147"/>
        <v>493.8718205</v>
      </c>
      <c r="BH216" s="526">
        <f t="shared" si="147"/>
        <v>524.9731723</v>
      </c>
      <c r="BI216" s="526">
        <f t="shared" si="147"/>
        <v>539.5312519</v>
      </c>
      <c r="BJ216" s="526">
        <f t="shared" si="147"/>
        <v>568.2062571</v>
      </c>
      <c r="BK216" s="526">
        <f t="shared" si="147"/>
        <v>585.8524142</v>
      </c>
      <c r="BL216" s="526">
        <f t="shared" si="147"/>
        <v>615.4097272</v>
      </c>
      <c r="BM216" s="526">
        <f t="shared" si="147"/>
        <v>650.0403104</v>
      </c>
      <c r="BN216" s="526">
        <f t="shared" si="147"/>
        <v>675.6272382</v>
      </c>
      <c r="BO216" s="526">
        <f t="shared" si="147"/>
        <v>715.1105146</v>
      </c>
      <c r="BP216" s="526">
        <f t="shared" si="147"/>
        <v>749.5205208</v>
      </c>
      <c r="BQ216" s="526">
        <f t="shared" si="147"/>
        <v>787.2391815</v>
      </c>
      <c r="BR216" s="526">
        <f t="shared" si="147"/>
        <v>834.2220747</v>
      </c>
      <c r="BS216" s="526">
        <f t="shared" si="147"/>
        <v>934.143439</v>
      </c>
      <c r="BT216" s="526">
        <f t="shared" si="147"/>
        <v>970.9797918</v>
      </c>
      <c r="BU216" s="526">
        <f t="shared" si="147"/>
        <v>1037.594035</v>
      </c>
      <c r="BV216" s="526">
        <f t="shared" si="147"/>
        <v>1102.223085</v>
      </c>
      <c r="BW216" s="526">
        <f t="shared" si="147"/>
        <v>1138.618284</v>
      </c>
      <c r="BX216" s="526">
        <f t="shared" si="147"/>
        <v>1178.322137</v>
      </c>
      <c r="BY216" s="526">
        <f t="shared" si="147"/>
        <v>1223.540415</v>
      </c>
      <c r="BZ216" s="526">
        <f t="shared" si="147"/>
        <v>1281.552156</v>
      </c>
      <c r="CA216" s="526">
        <f t="shared" si="147"/>
        <v>1342.210821</v>
      </c>
      <c r="CB216" s="526">
        <f t="shared" si="147"/>
        <v>1397.575639</v>
      </c>
      <c r="CC216" s="526">
        <f t="shared" si="147"/>
        <v>1460.440073</v>
      </c>
      <c r="CD216" s="526">
        <f t="shared" si="147"/>
        <v>1499.92335</v>
      </c>
      <c r="CE216" s="526">
        <f t="shared" si="147"/>
        <v>1540.730088</v>
      </c>
      <c r="CF216" s="526">
        <f t="shared" si="147"/>
        <v>1575.581248</v>
      </c>
      <c r="CG216" s="526">
        <f t="shared" si="147"/>
        <v>1636.019336</v>
      </c>
      <c r="CH216" s="526">
        <f t="shared" si="147"/>
        <v>1674.840881</v>
      </c>
      <c r="CI216" s="526">
        <f t="shared" si="147"/>
        <v>1705.280502</v>
      </c>
      <c r="CJ216" s="526">
        <f t="shared" si="147"/>
        <v>1747.410702</v>
      </c>
      <c r="CK216" s="526">
        <f t="shared" si="147"/>
        <v>1797.70225</v>
      </c>
      <c r="CL216" s="526">
        <f t="shared" si="147"/>
        <v>1820.862831</v>
      </c>
      <c r="CM216" s="526">
        <f t="shared" si="147"/>
        <v>1864.095916</v>
      </c>
      <c r="CN216" s="526">
        <f t="shared" si="147"/>
        <v>1888.138805</v>
      </c>
      <c r="CO216" s="526">
        <f t="shared" si="147"/>
        <v>1912.181694</v>
      </c>
      <c r="CP216" s="526">
        <f t="shared" si="147"/>
        <v>1938.650929</v>
      </c>
      <c r="CQ216" s="526">
        <f t="shared" si="147"/>
        <v>1977.693052</v>
      </c>
      <c r="CR216" s="526">
        <f t="shared" si="147"/>
        <v>2055.115566</v>
      </c>
      <c r="CS216" s="526">
        <f t="shared" si="147"/>
        <v>2126.803079</v>
      </c>
      <c r="CT216" s="526">
        <f t="shared" si="147"/>
        <v>2198.711169</v>
      </c>
      <c r="CU216" s="526">
        <f t="shared" si="147"/>
        <v>2228.930213</v>
      </c>
      <c r="CV216" s="526">
        <f t="shared" si="147"/>
        <v>2245.694062</v>
      </c>
      <c r="CW216" s="526">
        <f t="shared" si="147"/>
        <v>2280.324645</v>
      </c>
      <c r="CX216" s="526">
        <f t="shared" si="147"/>
        <v>2310.764266</v>
      </c>
      <c r="CY216" s="526">
        <f t="shared" si="147"/>
        <v>2356.864851</v>
      </c>
      <c r="CZ216" s="526">
        <f t="shared" si="147"/>
        <v>2392.157165</v>
      </c>
      <c r="DA216" s="526">
        <f t="shared" si="147"/>
        <v>2433.625635</v>
      </c>
      <c r="DB216" s="526">
        <f t="shared" si="147"/>
        <v>2481.270259</v>
      </c>
      <c r="DC216" s="526">
        <f t="shared" si="147"/>
        <v>2516.121419</v>
      </c>
      <c r="DD216" s="526">
        <f t="shared" si="147"/>
        <v>2535.532192</v>
      </c>
      <c r="DE216" s="526">
        <f t="shared" si="147"/>
        <v>2555.604695</v>
      </c>
      <c r="DF216" s="526">
        <f t="shared" si="147"/>
        <v>2580.750469</v>
      </c>
      <c r="DG216" s="526">
        <f t="shared" si="147"/>
        <v>2608.98432</v>
      </c>
      <c r="DH216" s="526">
        <f t="shared" si="147"/>
        <v>2637.659325</v>
      </c>
      <c r="DI216" s="526">
        <f t="shared" si="147"/>
        <v>2666.113754</v>
      </c>
      <c r="DJ216" s="526">
        <f t="shared" si="147"/>
        <v>2689.936066</v>
      </c>
      <c r="DK216" s="526">
        <f t="shared" si="147"/>
        <v>2717.508186</v>
      </c>
      <c r="DL216" s="526">
        <f t="shared" si="147"/>
        <v>2738.683575</v>
      </c>
      <c r="DM216" s="526">
        <f t="shared" si="147"/>
        <v>2756.550309</v>
      </c>
      <c r="DN216" s="526">
        <f t="shared" si="147"/>
        <v>2763.167618</v>
      </c>
      <c r="DO216" s="526">
        <f t="shared" si="147"/>
        <v>2780.372621</v>
      </c>
      <c r="DP216" s="526">
        <f t="shared" si="147"/>
        <v>2798.901086</v>
      </c>
      <c r="DQ216" s="526">
        <f t="shared" si="147"/>
        <v>2836.178592</v>
      </c>
      <c r="DR216" s="526">
        <f t="shared" si="147"/>
        <v>2868.823983</v>
      </c>
      <c r="DS216" s="526">
        <f t="shared" si="147"/>
        <v>2886.47014</v>
      </c>
      <c r="DT216" s="526">
        <f t="shared" si="147"/>
        <v>2906.983798</v>
      </c>
      <c r="DU216" s="526">
        <f t="shared" si="147"/>
        <v>2926.173993</v>
      </c>
      <c r="DV216" s="526">
        <f t="shared" si="147"/>
        <v>2936.982265</v>
      </c>
      <c r="DW216" s="526">
        <f t="shared" si="147"/>
        <v>2957.054768</v>
      </c>
      <c r="DX216" s="526">
        <f t="shared" si="147"/>
        <v>2978.230157</v>
      </c>
      <c r="DY216" s="526">
        <f t="shared" si="147"/>
        <v>2996.758622</v>
      </c>
      <c r="DZ216" s="526">
        <f t="shared" si="147"/>
        <v>3016.169394</v>
      </c>
      <c r="EA216" s="526">
        <f t="shared" si="147"/>
        <v>3033.15382</v>
      </c>
      <c r="EB216" s="526">
        <f t="shared" si="147"/>
        <v>3045.726707</v>
      </c>
      <c r="EC216" s="526">
        <f t="shared" si="147"/>
        <v>3060.06421</v>
      </c>
      <c r="ED216" s="526">
        <f t="shared" si="147"/>
        <v>3075.945751</v>
      </c>
      <c r="EE216" s="526">
        <f t="shared" si="147"/>
        <v>3095.797678</v>
      </c>
      <c r="EF216" s="526">
        <f t="shared" si="147"/>
        <v>3115.429028</v>
      </c>
      <c r="EG216" s="526">
        <f t="shared" si="147"/>
        <v>3134.398647</v>
      </c>
      <c r="EH216" s="526">
        <f t="shared" si="147"/>
        <v>3156.67692</v>
      </c>
      <c r="EI216" s="526">
        <f t="shared" si="147"/>
        <v>3168.808653</v>
      </c>
      <c r="EJ216" s="526">
        <f t="shared" si="147"/>
        <v>3180.940386</v>
      </c>
      <c r="EK216" s="526">
        <f t="shared" si="147"/>
        <v>3211.821161</v>
      </c>
      <c r="EL216" s="526">
        <f t="shared" si="147"/>
        <v>3236.746357</v>
      </c>
      <c r="EM216" s="526">
        <f t="shared" si="147"/>
        <v>3261.009823</v>
      </c>
      <c r="EN216" s="526">
        <f t="shared" si="147"/>
        <v>3301.595985</v>
      </c>
      <c r="EO216" s="526">
        <f t="shared" si="147"/>
        <v>3343.064454</v>
      </c>
      <c r="EP216" s="526">
        <f t="shared" si="147"/>
        <v>3372.40119</v>
      </c>
      <c r="EQ216" s="526">
        <f t="shared" si="147"/>
        <v>3405.487734</v>
      </c>
      <c r="ER216" s="526">
        <f t="shared" si="147"/>
        <v>3441.000625</v>
      </c>
      <c r="ES216" s="526">
        <f t="shared" si="147"/>
        <v>3481.36621</v>
      </c>
      <c r="ET216" s="526">
        <f t="shared" si="147"/>
        <v>3516.658524</v>
      </c>
      <c r="EU216" s="526">
        <f t="shared" si="147"/>
        <v>3566.729494</v>
      </c>
      <c r="EV216" s="526">
        <f t="shared" si="147"/>
        <v>3613.932964</v>
      </c>
      <c r="EW216" s="526">
        <f t="shared" si="147"/>
        <v>3656.063164</v>
      </c>
      <c r="EX216" s="526">
        <f t="shared" si="147"/>
        <v>3688.267401</v>
      </c>
      <c r="EY216" s="526">
        <f t="shared" si="147"/>
        <v>3737.235487</v>
      </c>
      <c r="EZ216" s="526">
        <f t="shared" si="147"/>
        <v>3770.763185</v>
      </c>
      <c r="FA216" s="526">
        <f t="shared" si="147"/>
        <v>3800.982229</v>
      </c>
      <c r="FB216" s="526">
        <f t="shared" si="147"/>
        <v>3858.111663</v>
      </c>
      <c r="FC216" s="526">
        <f t="shared" si="147"/>
        <v>3903.991671</v>
      </c>
      <c r="FD216" s="526">
        <f t="shared" si="147"/>
        <v>3936.857639</v>
      </c>
      <c r="FE216" s="526">
        <f t="shared" si="147"/>
        <v>3958.474181</v>
      </c>
      <c r="FF216" s="526">
        <f t="shared" si="147"/>
        <v>3986.708032</v>
      </c>
      <c r="FG216" s="526">
        <f t="shared" si="147"/>
        <v>4018.691692</v>
      </c>
      <c r="FH216" s="526">
        <f t="shared" si="147"/>
        <v>4058.616122</v>
      </c>
      <c r="FI216" s="526">
        <f t="shared" si="147"/>
        <v>4093.908436</v>
      </c>
      <c r="FJ216" s="526">
        <f t="shared" si="147"/>
        <v>4123.245172</v>
      </c>
      <c r="FK216" s="526">
        <f t="shared" si="147"/>
        <v>4147.067484</v>
      </c>
      <c r="FL216" s="526">
        <f t="shared" si="147"/>
        <v>4163.831334</v>
      </c>
      <c r="FM216" s="526">
        <f t="shared" si="147"/>
        <v>4182.580375</v>
      </c>
      <c r="FN216" s="526">
        <f t="shared" si="147"/>
        <v>4217.87269</v>
      </c>
      <c r="FO216" s="526">
        <f t="shared" si="147"/>
        <v>4256.694235</v>
      </c>
      <c r="FP216" s="526">
        <f t="shared" si="147"/>
        <v>4293.751165</v>
      </c>
      <c r="FQ216" s="526">
        <f t="shared" si="147"/>
        <v>4327.49944</v>
      </c>
      <c r="FR216" s="526">
        <f t="shared" si="147"/>
        <v>4348.895406</v>
      </c>
      <c r="FS216" s="526">
        <f t="shared" si="147"/>
        <v>4370.511948</v>
      </c>
      <c r="FT216" s="526">
        <f t="shared" si="147"/>
        <v>4390.143298</v>
      </c>
      <c r="FU216" s="526">
        <f t="shared" si="147"/>
        <v>4415.289072</v>
      </c>
      <c r="FV216" s="526">
        <f t="shared" si="147"/>
        <v>4441.317153</v>
      </c>
      <c r="FW216" s="526">
        <f t="shared" si="147"/>
        <v>4464.257157</v>
      </c>
      <c r="FX216" s="526">
        <f t="shared" si="147"/>
        <v>4485.211969</v>
      </c>
      <c r="FY216" s="526">
        <f t="shared" si="147"/>
        <v>4504.181588</v>
      </c>
      <c r="FZ216" s="526">
        <f t="shared" si="147"/>
        <v>4521.166014</v>
      </c>
      <c r="GA216" s="526">
        <f t="shared" si="147"/>
        <v>4532.856593</v>
      </c>
      <c r="GB216" s="526">
        <f t="shared" si="147"/>
        <v>4546.752942</v>
      </c>
      <c r="GC216" s="526">
        <f t="shared" si="147"/>
        <v>4562.413906</v>
      </c>
      <c r="GD216" s="526">
        <f t="shared" si="147"/>
        <v>4574.325062</v>
      </c>
      <c r="GE216" s="526">
        <f t="shared" si="147"/>
        <v>4584.912756</v>
      </c>
      <c r="GF216" s="526">
        <f t="shared" si="147"/>
        <v>4592.63295</v>
      </c>
      <c r="GG216" s="526">
        <f t="shared" si="147"/>
        <v>4599.470836</v>
      </c>
      <c r="GH216" s="526">
        <f t="shared" si="147"/>
        <v>4610.940838</v>
      </c>
      <c r="GI216" s="526">
        <f t="shared" si="147"/>
        <v>4623.513725</v>
      </c>
      <c r="GJ216" s="526">
        <f t="shared" si="147"/>
        <v>4634.76315</v>
      </c>
      <c r="GK216" s="526">
        <f t="shared" si="147"/>
        <v>4644.689113</v>
      </c>
      <c r="GL216" s="526">
        <f t="shared" si="147"/>
        <v>4660.570655</v>
      </c>
      <c r="GM216" s="526">
        <f t="shared" si="147"/>
        <v>4672.261234</v>
      </c>
      <c r="GN216" s="526">
        <f t="shared" si="147"/>
        <v>4682.187197</v>
      </c>
      <c r="GO216" s="526">
        <f t="shared" si="147"/>
        <v>4695.862969</v>
      </c>
      <c r="GP216" s="526">
        <f t="shared" si="147"/>
        <v>4709.53874</v>
      </c>
      <c r="GQ216" s="526">
        <f t="shared" si="147"/>
        <v>4723.655666</v>
      </c>
      <c r="GR216" s="526">
        <f t="shared" si="147"/>
        <v>4737.993169</v>
      </c>
      <c r="GS216" s="526">
        <f t="shared" si="147"/>
        <v>4752.110094</v>
      </c>
      <c r="GT216" s="526">
        <f t="shared" si="147"/>
        <v>4768.43279</v>
      </c>
      <c r="GU216" s="526">
        <f t="shared" si="147"/>
        <v>4778.358753</v>
      </c>
      <c r="GV216" s="526">
        <f t="shared" si="147"/>
        <v>4794.240294</v>
      </c>
      <c r="GW216" s="526">
        <f t="shared" si="147"/>
        <v>4812.327605</v>
      </c>
      <c r="GX216" s="526">
        <f t="shared" si="147"/>
        <v>4836.591071</v>
      </c>
      <c r="GY216" s="526">
        <f t="shared" si="147"/>
        <v>4864.383769</v>
      </c>
      <c r="GZ216" s="526">
        <f t="shared" si="147"/>
        <v>4895.48512</v>
      </c>
      <c r="HA216" s="526">
        <f t="shared" si="147"/>
        <v>4915.998778</v>
      </c>
      <c r="HB216" s="526">
        <f t="shared" si="147"/>
        <v>4934.306666</v>
      </c>
      <c r="HC216" s="526">
        <f t="shared" si="147"/>
        <v>4961.658209</v>
      </c>
      <c r="HD216" s="526">
        <f t="shared" si="147"/>
        <v>4989.892061</v>
      </c>
      <c r="HE216" s="526">
        <f t="shared" si="147"/>
        <v>5022.537451</v>
      </c>
      <c r="HF216" s="526">
        <f t="shared" si="147"/>
        <v>5062.020728</v>
      </c>
      <c r="HG216" s="526">
        <f t="shared" si="147"/>
        <v>5110.768236</v>
      </c>
      <c r="HH216" s="526">
        <f t="shared" si="147"/>
        <v>5137.237472</v>
      </c>
      <c r="HI216" s="526">
        <f t="shared" si="147"/>
        <v>5164.809592</v>
      </c>
      <c r="HJ216" s="526">
        <f t="shared" si="147"/>
        <v>5212.89537</v>
      </c>
      <c r="HK216" s="526">
        <f t="shared" si="147"/>
        <v>5275.980382</v>
      </c>
      <c r="HL216" s="526">
        <f t="shared" si="147"/>
        <v>5358.696743</v>
      </c>
      <c r="HM216" s="526">
        <f t="shared" si="147"/>
        <v>5466.779455</v>
      </c>
      <c r="HN216" s="526">
        <f t="shared" si="147"/>
        <v>5557.657164</v>
      </c>
      <c r="HO216" s="526">
        <f t="shared" si="147"/>
        <v>5635.741409</v>
      </c>
      <c r="HP216" s="526">
        <f t="shared" si="147"/>
        <v>5693.532573</v>
      </c>
      <c r="HQ216" s="526">
        <f t="shared" si="147"/>
        <v>5790.807014</v>
      </c>
      <c r="HR216" s="526">
        <f t="shared" si="147"/>
        <v>5905.507035</v>
      </c>
      <c r="HS216" s="412"/>
      <c r="HT216" s="412"/>
      <c r="HU216" s="412"/>
      <c r="HV216" s="412"/>
      <c r="HW216" s="412"/>
      <c r="HX216" s="412"/>
      <c r="HY216" s="412"/>
      <c r="HZ216" s="412"/>
      <c r="IA216" s="412"/>
      <c r="IB216" s="412"/>
      <c r="IC216" s="412"/>
    </row>
    <row r="217">
      <c r="A217" s="453" t="s">
        <v>82</v>
      </c>
      <c r="B217" s="526">
        <f t="shared" ref="B217:HR217" si="148">B33/5.403412</f>
        <v>0</v>
      </c>
      <c r="C217" s="526">
        <f t="shared" si="148"/>
        <v>0</v>
      </c>
      <c r="D217" s="526">
        <f t="shared" si="148"/>
        <v>0</v>
      </c>
      <c r="E217" s="526">
        <f t="shared" si="148"/>
        <v>0</v>
      </c>
      <c r="F217" s="526">
        <f t="shared" si="148"/>
        <v>0.3701364989</v>
      </c>
      <c r="G217" s="526">
        <f t="shared" si="148"/>
        <v>0.3701364989</v>
      </c>
      <c r="H217" s="526">
        <f t="shared" si="148"/>
        <v>0.5552047484</v>
      </c>
      <c r="I217" s="526">
        <f t="shared" si="148"/>
        <v>0.7402729979</v>
      </c>
      <c r="J217" s="526">
        <f t="shared" si="148"/>
        <v>1.110409497</v>
      </c>
      <c r="K217" s="526">
        <f t="shared" si="148"/>
        <v>2.035750744</v>
      </c>
      <c r="L217" s="526">
        <f t="shared" si="148"/>
        <v>2.961091992</v>
      </c>
      <c r="M217" s="526">
        <f t="shared" si="148"/>
        <v>4.071501488</v>
      </c>
      <c r="N217" s="526">
        <f t="shared" si="148"/>
        <v>6.477388731</v>
      </c>
      <c r="O217" s="526">
        <f t="shared" si="148"/>
        <v>7.03259348</v>
      </c>
      <c r="P217" s="526">
        <f t="shared" si="148"/>
        <v>12.21450446</v>
      </c>
      <c r="Q217" s="526">
        <f t="shared" si="148"/>
        <v>15.17559646</v>
      </c>
      <c r="R217" s="526">
        <f t="shared" si="148"/>
        <v>19.80230269</v>
      </c>
      <c r="S217" s="526">
        <f t="shared" si="148"/>
        <v>23.50366768</v>
      </c>
      <c r="T217" s="526">
        <f t="shared" si="148"/>
        <v>27.20503267</v>
      </c>
      <c r="U217" s="526">
        <f t="shared" si="148"/>
        <v>32.38694366</v>
      </c>
      <c r="V217" s="526">
        <f t="shared" si="148"/>
        <v>39.23446889</v>
      </c>
      <c r="W217" s="526">
        <f t="shared" si="148"/>
        <v>46.45213062</v>
      </c>
      <c r="X217" s="526">
        <f t="shared" si="148"/>
        <v>53.8548606</v>
      </c>
      <c r="Y217" s="526">
        <f t="shared" si="148"/>
        <v>58.85170333</v>
      </c>
      <c r="Z217" s="526">
        <f t="shared" si="148"/>
        <v>77.91373303</v>
      </c>
      <c r="AA217" s="526">
        <f t="shared" si="148"/>
        <v>85.31646301</v>
      </c>
      <c r="AB217" s="526">
        <f t="shared" si="148"/>
        <v>90.12823749</v>
      </c>
      <c r="AC217" s="526">
        <f t="shared" si="148"/>
        <v>100.6771277</v>
      </c>
      <c r="AD217" s="526">
        <f t="shared" si="148"/>
        <v>113.2617687</v>
      </c>
      <c r="AE217" s="526">
        <f t="shared" si="148"/>
        <v>139.5414601</v>
      </c>
      <c r="AF217" s="526">
        <f t="shared" si="148"/>
        <v>149.5351456</v>
      </c>
      <c r="AG217" s="526">
        <f t="shared" si="148"/>
        <v>149.5351456</v>
      </c>
      <c r="AH217" s="526">
        <f t="shared" si="148"/>
        <v>178.9609972</v>
      </c>
      <c r="AI217" s="526">
        <f t="shared" si="148"/>
        <v>197.0976857</v>
      </c>
      <c r="AJ217" s="526">
        <f t="shared" si="148"/>
        <v>230.7801071</v>
      </c>
      <c r="AK217" s="526">
        <f t="shared" si="148"/>
        <v>243.1796798</v>
      </c>
      <c r="AL217" s="526">
        <f t="shared" si="148"/>
        <v>263.5371872</v>
      </c>
      <c r="AM217" s="526">
        <f t="shared" si="148"/>
        <v>277.7874425</v>
      </c>
      <c r="AN217" s="526">
        <f t="shared" si="148"/>
        <v>301.4761784</v>
      </c>
      <c r="AO217" s="526">
        <f t="shared" si="148"/>
        <v>307.9535671</v>
      </c>
      <c r="AP217" s="526">
        <f t="shared" si="148"/>
        <v>312.3952051</v>
      </c>
      <c r="AQ217" s="526">
        <f t="shared" si="148"/>
        <v>317.3920478</v>
      </c>
      <c r="AR217" s="526">
        <f t="shared" si="148"/>
        <v>331.642303</v>
      </c>
      <c r="AS217" s="526">
        <f t="shared" si="148"/>
        <v>341.6359885</v>
      </c>
      <c r="AT217" s="526">
        <f t="shared" si="148"/>
        <v>348.4835138</v>
      </c>
      <c r="AU217" s="526">
        <f t="shared" si="148"/>
        <v>358.292131</v>
      </c>
      <c r="AV217" s="526">
        <f t="shared" si="148"/>
        <v>368.6559529</v>
      </c>
      <c r="AW217" s="526">
        <f t="shared" si="148"/>
        <v>375.6885464</v>
      </c>
      <c r="AX217" s="526">
        <f t="shared" si="148"/>
        <v>381.0555257</v>
      </c>
      <c r="AY217" s="526">
        <f t="shared" si="148"/>
        <v>388.2731874</v>
      </c>
      <c r="AZ217" s="526">
        <f t="shared" si="148"/>
        <v>400.8578283</v>
      </c>
      <c r="BA217" s="526">
        <f t="shared" si="148"/>
        <v>408.2605583</v>
      </c>
      <c r="BB217" s="526">
        <f t="shared" si="148"/>
        <v>426.0271103</v>
      </c>
      <c r="BC217" s="526">
        <f t="shared" si="148"/>
        <v>434.5402498</v>
      </c>
      <c r="BD217" s="526">
        <f t="shared" si="148"/>
        <v>439.7221607</v>
      </c>
      <c r="BE217" s="526">
        <f t="shared" si="148"/>
        <v>442.4981845</v>
      </c>
      <c r="BF217" s="526">
        <f t="shared" si="148"/>
        <v>449.1606415</v>
      </c>
      <c r="BG217" s="526">
        <f t="shared" si="148"/>
        <v>453.7873477</v>
      </c>
      <c r="BH217" s="526">
        <f t="shared" si="148"/>
        <v>453.7873477</v>
      </c>
      <c r="BI217" s="526">
        <f t="shared" si="148"/>
        <v>458.4140539</v>
      </c>
      <c r="BJ217" s="526">
        <f t="shared" si="148"/>
        <v>464.1511697</v>
      </c>
      <c r="BK217" s="526">
        <f t="shared" si="148"/>
        <v>472.4792409</v>
      </c>
      <c r="BL217" s="526">
        <f t="shared" si="148"/>
        <v>486.9145644</v>
      </c>
      <c r="BM217" s="526">
        <f t="shared" si="148"/>
        <v>494.6874308</v>
      </c>
      <c r="BN217" s="526">
        <f t="shared" si="148"/>
        <v>501.3498878</v>
      </c>
      <c r="BO217" s="526">
        <f t="shared" si="148"/>
        <v>505.4213893</v>
      </c>
      <c r="BP217" s="526">
        <f t="shared" si="148"/>
        <v>511.7137098</v>
      </c>
      <c r="BQ217" s="526">
        <f t="shared" si="148"/>
        <v>516.5254843</v>
      </c>
      <c r="BR217" s="526">
        <f t="shared" si="148"/>
        <v>519.6716445</v>
      </c>
      <c r="BS217" s="526">
        <f t="shared" si="148"/>
        <v>523.5580777</v>
      </c>
      <c r="BT217" s="526">
        <f t="shared" si="148"/>
        <v>532.9965585</v>
      </c>
      <c r="BU217" s="526">
        <f t="shared" si="148"/>
        <v>537.06806</v>
      </c>
      <c r="BV217" s="526">
        <f t="shared" si="148"/>
        <v>542.2499709</v>
      </c>
      <c r="BW217" s="526">
        <f t="shared" si="148"/>
        <v>545.7662677</v>
      </c>
      <c r="BX217" s="526">
        <f t="shared" si="148"/>
        <v>549.6527009</v>
      </c>
      <c r="BY217" s="526">
        <f t="shared" si="148"/>
        <v>555.7599532</v>
      </c>
      <c r="BZ217" s="526">
        <f t="shared" si="148"/>
        <v>562.6074784</v>
      </c>
      <c r="CA217" s="526">
        <f t="shared" si="148"/>
        <v>570.3803449</v>
      </c>
      <c r="CB217" s="526">
        <f t="shared" si="148"/>
        <v>578.8934843</v>
      </c>
      <c r="CC217" s="526">
        <f t="shared" si="148"/>
        <v>584.2604636</v>
      </c>
      <c r="CD217" s="526">
        <f t="shared" si="148"/>
        <v>591.6631936</v>
      </c>
      <c r="CE217" s="526">
        <f t="shared" si="148"/>
        <v>595.3645585</v>
      </c>
      <c r="CF217" s="526">
        <f t="shared" si="148"/>
        <v>607.579063</v>
      </c>
      <c r="CG217" s="526">
        <f t="shared" si="148"/>
        <v>621.64425</v>
      </c>
      <c r="CH217" s="526">
        <f t="shared" si="148"/>
        <v>628.4917752</v>
      </c>
      <c r="CI217" s="526">
        <f t="shared" si="148"/>
        <v>640.5212114</v>
      </c>
      <c r="CJ217" s="526">
        <f t="shared" si="148"/>
        <v>646.6284636</v>
      </c>
      <c r="CK217" s="526">
        <f t="shared" si="148"/>
        <v>656.2520126</v>
      </c>
      <c r="CL217" s="526">
        <f t="shared" si="148"/>
        <v>662.7294013</v>
      </c>
      <c r="CM217" s="526">
        <f t="shared" si="148"/>
        <v>671.4276091</v>
      </c>
      <c r="CN217" s="526">
        <f t="shared" si="148"/>
        <v>677.3497931</v>
      </c>
      <c r="CO217" s="526">
        <f t="shared" si="148"/>
        <v>682.531704</v>
      </c>
      <c r="CP217" s="526">
        <f t="shared" si="148"/>
        <v>691.7851165</v>
      </c>
      <c r="CQ217" s="526">
        <f t="shared" si="148"/>
        <v>702.519075</v>
      </c>
      <c r="CR217" s="526">
        <f t="shared" si="148"/>
        <v>711.2172827</v>
      </c>
      <c r="CS217" s="526">
        <f t="shared" si="148"/>
        <v>717.8797397</v>
      </c>
      <c r="CT217" s="526">
        <f t="shared" si="148"/>
        <v>731.5747902</v>
      </c>
      <c r="CU217" s="526">
        <f t="shared" si="148"/>
        <v>746.3802501</v>
      </c>
      <c r="CV217" s="526">
        <f t="shared" si="148"/>
        <v>762.1110513</v>
      </c>
      <c r="CW217" s="526">
        <f t="shared" si="148"/>
        <v>772.1047368</v>
      </c>
      <c r="CX217" s="526">
        <f t="shared" si="148"/>
        <v>784.6893777</v>
      </c>
      <c r="CY217" s="526">
        <f t="shared" si="148"/>
        <v>796.9038822</v>
      </c>
      <c r="CZ217" s="526">
        <f t="shared" si="148"/>
        <v>806.5274312</v>
      </c>
      <c r="DA217" s="526">
        <f t="shared" si="148"/>
        <v>816.8912532</v>
      </c>
      <c r="DB217" s="526">
        <f t="shared" si="148"/>
        <v>823.5537101</v>
      </c>
      <c r="DC217" s="526">
        <f t="shared" si="148"/>
        <v>834.1026004</v>
      </c>
      <c r="DD217" s="526">
        <f t="shared" si="148"/>
        <v>842.2456033</v>
      </c>
      <c r="DE217" s="526">
        <f t="shared" si="148"/>
        <v>857.7913363</v>
      </c>
      <c r="DF217" s="526">
        <f t="shared" si="148"/>
        <v>867.4148853</v>
      </c>
      <c r="DG217" s="526">
        <f t="shared" si="148"/>
        <v>874.632547</v>
      </c>
      <c r="DH217" s="526">
        <f t="shared" si="148"/>
        <v>880.7397992</v>
      </c>
      <c r="DI217" s="526">
        <f t="shared" si="148"/>
        <v>888.1425292</v>
      </c>
      <c r="DJ217" s="526">
        <f t="shared" si="148"/>
        <v>894.2497814</v>
      </c>
      <c r="DK217" s="526">
        <f t="shared" si="148"/>
        <v>898.8764877</v>
      </c>
      <c r="DL217" s="526">
        <f t="shared" si="148"/>
        <v>907.2045589</v>
      </c>
      <c r="DM217" s="526">
        <f t="shared" si="148"/>
        <v>914.7923571</v>
      </c>
      <c r="DN217" s="526">
        <f t="shared" si="148"/>
        <v>920.7145411</v>
      </c>
      <c r="DO217" s="526">
        <f t="shared" si="148"/>
        <v>925.7113838</v>
      </c>
      <c r="DP217" s="526">
        <f t="shared" si="148"/>
        <v>929.5978171</v>
      </c>
      <c r="DQ217" s="526">
        <f t="shared" si="148"/>
        <v>933.2991821</v>
      </c>
      <c r="DR217" s="526">
        <f t="shared" si="148"/>
        <v>941.6272533</v>
      </c>
      <c r="DS217" s="526">
        <f t="shared" si="148"/>
        <v>948.2897103</v>
      </c>
      <c r="DT217" s="526">
        <f t="shared" si="148"/>
        <v>953.4716213</v>
      </c>
      <c r="DU217" s="526">
        <f t="shared" si="148"/>
        <v>956.6177815</v>
      </c>
      <c r="DV217" s="526">
        <f t="shared" si="148"/>
        <v>963.8354432</v>
      </c>
      <c r="DW217" s="526">
        <f t="shared" si="148"/>
        <v>964.9458527</v>
      </c>
      <c r="DX217" s="526">
        <f t="shared" si="148"/>
        <v>971.793378</v>
      </c>
      <c r="DY217" s="526">
        <f t="shared" si="148"/>
        <v>981.0467904</v>
      </c>
      <c r="DZ217" s="526">
        <f t="shared" si="148"/>
        <v>985.3033602</v>
      </c>
      <c r="EA217" s="526">
        <f t="shared" si="148"/>
        <v>993.6314314</v>
      </c>
      <c r="EB217" s="526">
        <f t="shared" si="148"/>
        <v>995.1119774</v>
      </c>
      <c r="EC217" s="526">
        <f t="shared" si="148"/>
        <v>1008.436891</v>
      </c>
      <c r="ED217" s="526">
        <f t="shared" si="148"/>
        <v>1013.618802</v>
      </c>
      <c r="EE217" s="526">
        <f t="shared" si="148"/>
        <v>1017.690304</v>
      </c>
      <c r="EF217" s="526">
        <f t="shared" si="148"/>
        <v>1024.537829</v>
      </c>
      <c r="EG217" s="526">
        <f t="shared" si="148"/>
        <v>1031.200286</v>
      </c>
      <c r="EH217" s="526">
        <f t="shared" si="148"/>
        <v>1036.937402</v>
      </c>
      <c r="EI217" s="526">
        <f t="shared" si="148"/>
        <v>1045.63561</v>
      </c>
      <c r="EJ217" s="526">
        <f t="shared" si="148"/>
        <v>1055.629295</v>
      </c>
      <c r="EK217" s="526">
        <f t="shared" si="148"/>
        <v>1066.548322</v>
      </c>
      <c r="EL217" s="526">
        <f t="shared" si="148"/>
        <v>1075.061461</v>
      </c>
      <c r="EM217" s="526">
        <f t="shared" si="148"/>
        <v>1094.308559</v>
      </c>
      <c r="EN217" s="526">
        <f t="shared" si="148"/>
        <v>1100.230743</v>
      </c>
      <c r="EO217" s="526">
        <f t="shared" si="148"/>
        <v>1111.704975</v>
      </c>
      <c r="EP217" s="526">
        <f t="shared" si="148"/>
        <v>1121.69866</v>
      </c>
      <c r="EQ217" s="526">
        <f t="shared" si="148"/>
        <v>1132.432619</v>
      </c>
      <c r="ER217" s="526">
        <f t="shared" si="148"/>
        <v>1143.90685</v>
      </c>
      <c r="ES217" s="526">
        <f t="shared" si="148"/>
        <v>1151.864785</v>
      </c>
      <c r="ET217" s="526">
        <f t="shared" si="148"/>
        <v>1169.446268</v>
      </c>
      <c r="EU217" s="526">
        <f t="shared" si="148"/>
        <v>1188.693366</v>
      </c>
      <c r="EV217" s="526">
        <f t="shared" si="148"/>
        <v>1199.797461</v>
      </c>
      <c r="EW217" s="526">
        <f t="shared" si="148"/>
        <v>1212.937307</v>
      </c>
      <c r="EX217" s="526">
        <f t="shared" si="148"/>
        <v>1228.112903</v>
      </c>
      <c r="EY217" s="526">
        <f t="shared" si="148"/>
        <v>1237.181248</v>
      </c>
      <c r="EZ217" s="526">
        <f t="shared" si="148"/>
        <v>1253.097117</v>
      </c>
      <c r="FA217" s="526">
        <f t="shared" si="148"/>
        <v>1272.89942</v>
      </c>
      <c r="FB217" s="526">
        <f t="shared" si="148"/>
        <v>1292.146518</v>
      </c>
      <c r="FC217" s="526">
        <f t="shared" si="148"/>
        <v>1316.390458</v>
      </c>
      <c r="FD217" s="526">
        <f t="shared" si="148"/>
        <v>1331.380987</v>
      </c>
      <c r="FE217" s="526">
        <f t="shared" si="148"/>
        <v>1341.189604</v>
      </c>
      <c r="FF217" s="526">
        <f t="shared" si="148"/>
        <v>1350.443016</v>
      </c>
      <c r="FG217" s="526">
        <f t="shared" si="148"/>
        <v>1364.508203</v>
      </c>
      <c r="FH217" s="526">
        <f t="shared" si="148"/>
        <v>1391.898304</v>
      </c>
      <c r="FI217" s="526">
        <f t="shared" si="148"/>
        <v>1418.363064</v>
      </c>
      <c r="FJ217" s="526">
        <f t="shared" si="148"/>
        <v>1436.129616</v>
      </c>
      <c r="FK217" s="526">
        <f t="shared" si="148"/>
        <v>1449.639598</v>
      </c>
      <c r="FL217" s="526">
        <f t="shared" si="148"/>
        <v>1477.399836</v>
      </c>
      <c r="FM217" s="526">
        <f t="shared" si="148"/>
        <v>1488.874067</v>
      </c>
      <c r="FN217" s="526">
        <f t="shared" si="148"/>
        <v>1512.192666</v>
      </c>
      <c r="FO217" s="526">
        <f t="shared" si="148"/>
        <v>1529.959218</v>
      </c>
      <c r="FP217" s="526">
        <f t="shared" si="148"/>
        <v>1556.979183</v>
      </c>
      <c r="FQ217" s="526">
        <f t="shared" si="148"/>
        <v>1584.73942</v>
      </c>
      <c r="FR217" s="526">
        <f t="shared" si="148"/>
        <v>1593.807764</v>
      </c>
      <c r="FS217" s="526">
        <f t="shared" si="148"/>
        <v>1603.80145</v>
      </c>
      <c r="FT217" s="526">
        <f t="shared" si="148"/>
        <v>1622.123207</v>
      </c>
      <c r="FU217" s="526">
        <f t="shared" si="148"/>
        <v>1641.740441</v>
      </c>
      <c r="FV217" s="526">
        <f t="shared" si="148"/>
        <v>1661.542744</v>
      </c>
      <c r="FW217" s="526">
        <f t="shared" si="148"/>
        <v>1685.601616</v>
      </c>
      <c r="FX217" s="526">
        <f t="shared" si="148"/>
        <v>1711.511171</v>
      </c>
      <c r="FY217" s="526">
        <f t="shared" si="148"/>
        <v>1720.209379</v>
      </c>
      <c r="FZ217" s="526">
        <f t="shared" si="148"/>
        <v>1734.089498</v>
      </c>
      <c r="GA217" s="526">
        <f t="shared" si="148"/>
        <v>1750.560572</v>
      </c>
      <c r="GB217" s="526">
        <f t="shared" si="148"/>
        <v>1775.174649</v>
      </c>
      <c r="GC217" s="526">
        <f t="shared" si="148"/>
        <v>1792.385996</v>
      </c>
      <c r="GD217" s="526">
        <f t="shared" si="148"/>
        <v>1814.779254</v>
      </c>
      <c r="GE217" s="526">
        <f t="shared" si="148"/>
        <v>1827.363895</v>
      </c>
      <c r="GF217" s="526">
        <f t="shared" si="148"/>
        <v>1838.282922</v>
      </c>
      <c r="GG217" s="526">
        <f t="shared" si="148"/>
        <v>1842.909628</v>
      </c>
      <c r="GH217" s="526">
        <f t="shared" si="148"/>
        <v>1852.533177</v>
      </c>
      <c r="GI217" s="526">
        <f t="shared" si="148"/>
        <v>1863.82234</v>
      </c>
      <c r="GJ217" s="526">
        <f t="shared" si="148"/>
        <v>1876.406981</v>
      </c>
      <c r="GK217" s="526">
        <f t="shared" si="148"/>
        <v>1890.842305</v>
      </c>
      <c r="GL217" s="526">
        <f t="shared" si="148"/>
        <v>1902.686673</v>
      </c>
      <c r="GM217" s="526">
        <f t="shared" si="148"/>
        <v>1918.417474</v>
      </c>
      <c r="GN217" s="526">
        <f t="shared" si="148"/>
        <v>1929.706637</v>
      </c>
      <c r="GO217" s="526">
        <f t="shared" si="148"/>
        <v>1947.843326</v>
      </c>
      <c r="GP217" s="526">
        <f t="shared" si="148"/>
        <v>1960.798103</v>
      </c>
      <c r="GQ217" s="526">
        <f t="shared" si="148"/>
        <v>1991.889569</v>
      </c>
      <c r="GR217" s="526">
        <f t="shared" si="148"/>
        <v>2008.175575</v>
      </c>
      <c r="GS217" s="526">
        <f t="shared" si="148"/>
        <v>2024.461581</v>
      </c>
      <c r="GT217" s="526">
        <f t="shared" si="148"/>
        <v>2054.812774</v>
      </c>
      <c r="GU217" s="526">
        <f t="shared" si="148"/>
        <v>2077.020964</v>
      </c>
      <c r="GV217" s="526">
        <f t="shared" si="148"/>
        <v>2097.008335</v>
      </c>
      <c r="GW217" s="526">
        <f t="shared" si="148"/>
        <v>2127.359528</v>
      </c>
      <c r="GX217" s="526">
        <f t="shared" si="148"/>
        <v>2154.934697</v>
      </c>
      <c r="GY217" s="526">
        <f t="shared" si="148"/>
        <v>2209.52983</v>
      </c>
      <c r="GZ217" s="526">
        <f t="shared" si="148"/>
        <v>2236.549795</v>
      </c>
      <c r="HA217" s="526">
        <f t="shared" si="148"/>
        <v>2272.267967</v>
      </c>
      <c r="HB217" s="526">
        <f t="shared" si="148"/>
        <v>2300.398341</v>
      </c>
      <c r="HC217" s="526">
        <f t="shared" si="148"/>
        <v>2328.343647</v>
      </c>
      <c r="HD217" s="526">
        <f t="shared" si="148"/>
        <v>2357.769498</v>
      </c>
      <c r="HE217" s="526">
        <f t="shared" si="148"/>
        <v>2407.367789</v>
      </c>
      <c r="HF217" s="526">
        <f t="shared" si="148"/>
        <v>2452.894578</v>
      </c>
      <c r="HG217" s="526">
        <f t="shared" si="148"/>
        <v>2504.158484</v>
      </c>
      <c r="HH217" s="526">
        <f t="shared" si="148"/>
        <v>2534.509676</v>
      </c>
      <c r="HI217" s="526">
        <f t="shared" si="148"/>
        <v>2596.692608</v>
      </c>
      <c r="HJ217" s="526">
        <f t="shared" si="148"/>
        <v>2655.544312</v>
      </c>
      <c r="HK217" s="526">
        <f t="shared" si="148"/>
        <v>2753.075279</v>
      </c>
      <c r="HL217" s="526">
        <f t="shared" si="148"/>
        <v>2863.746092</v>
      </c>
      <c r="HM217" s="526">
        <f t="shared" si="148"/>
        <v>2960.16665</v>
      </c>
      <c r="HN217" s="526">
        <f t="shared" si="148"/>
        <v>3111.182342</v>
      </c>
      <c r="HO217" s="526">
        <f t="shared" si="148"/>
        <v>3191.316894</v>
      </c>
      <c r="HP217" s="526">
        <f t="shared" si="148"/>
        <v>3272.931992</v>
      </c>
      <c r="HQ217" s="526">
        <f t="shared" si="148"/>
        <v>3375.089666</v>
      </c>
      <c r="HR217" s="526">
        <f t="shared" si="148"/>
        <v>3594.950746</v>
      </c>
      <c r="HS217" s="412"/>
      <c r="HT217" s="412"/>
      <c r="HU217" s="412"/>
      <c r="HV217" s="412"/>
      <c r="HW217" s="412"/>
      <c r="HX217" s="412"/>
      <c r="HY217" s="412"/>
      <c r="HZ217" s="412"/>
      <c r="IA217" s="412"/>
      <c r="IB217" s="412"/>
      <c r="IC217" s="412"/>
    </row>
    <row r="218">
      <c r="A218" s="453" t="s">
        <v>83</v>
      </c>
      <c r="B218" s="526">
        <f t="shared" ref="B218:HR218" si="149">B34/3.400577</f>
        <v>0</v>
      </c>
      <c r="C218" s="526">
        <f t="shared" si="149"/>
        <v>0</v>
      </c>
      <c r="D218" s="526">
        <f t="shared" si="149"/>
        <v>0</v>
      </c>
      <c r="E218" s="526">
        <f t="shared" si="149"/>
        <v>0</v>
      </c>
      <c r="F218" s="526">
        <f t="shared" si="149"/>
        <v>0</v>
      </c>
      <c r="G218" s="526">
        <f t="shared" si="149"/>
        <v>0.294067742</v>
      </c>
      <c r="H218" s="526">
        <f t="shared" si="149"/>
        <v>0.294067742</v>
      </c>
      <c r="I218" s="526">
        <f t="shared" si="149"/>
        <v>0.294067742</v>
      </c>
      <c r="J218" s="526">
        <f t="shared" si="149"/>
        <v>0.294067742</v>
      </c>
      <c r="K218" s="526">
        <f t="shared" si="149"/>
        <v>0.294067742</v>
      </c>
      <c r="L218" s="526">
        <f t="shared" si="149"/>
        <v>0.294067742</v>
      </c>
      <c r="M218" s="526">
        <f t="shared" si="149"/>
        <v>0.294067742</v>
      </c>
      <c r="N218" s="526">
        <f t="shared" si="149"/>
        <v>0.5881354841</v>
      </c>
      <c r="O218" s="526">
        <f t="shared" si="149"/>
        <v>1.47033871</v>
      </c>
      <c r="P218" s="526">
        <f t="shared" si="149"/>
        <v>1.764406452</v>
      </c>
      <c r="Q218" s="526">
        <f t="shared" si="149"/>
        <v>2.058474194</v>
      </c>
      <c r="R218" s="526">
        <f t="shared" si="149"/>
        <v>4.116948388</v>
      </c>
      <c r="S218" s="526">
        <f t="shared" si="149"/>
        <v>4.705083873</v>
      </c>
      <c r="T218" s="526">
        <f t="shared" si="149"/>
        <v>7.057625809</v>
      </c>
      <c r="U218" s="526">
        <f t="shared" si="149"/>
        <v>9.704235487</v>
      </c>
      <c r="V218" s="526">
        <f t="shared" si="149"/>
        <v>14.40931936</v>
      </c>
      <c r="W218" s="526">
        <f t="shared" si="149"/>
        <v>16.46779355</v>
      </c>
      <c r="X218" s="526">
        <f t="shared" si="149"/>
        <v>20.2906742</v>
      </c>
      <c r="Y218" s="526">
        <f t="shared" si="149"/>
        <v>27.34830001</v>
      </c>
      <c r="Z218" s="526">
        <f t="shared" si="149"/>
        <v>32.93558711</v>
      </c>
      <c r="AA218" s="526">
        <f t="shared" si="149"/>
        <v>44.1101613</v>
      </c>
      <c r="AB218" s="526">
        <f t="shared" si="149"/>
        <v>51.16778711</v>
      </c>
      <c r="AC218" s="526">
        <f t="shared" si="149"/>
        <v>56.46100647</v>
      </c>
      <c r="AD218" s="526">
        <f t="shared" si="149"/>
        <v>61.46015808</v>
      </c>
      <c r="AE218" s="526">
        <f t="shared" si="149"/>
        <v>67.63558067</v>
      </c>
      <c r="AF218" s="526">
        <f t="shared" si="149"/>
        <v>77.04574841</v>
      </c>
      <c r="AG218" s="526">
        <f t="shared" si="149"/>
        <v>90.57286455</v>
      </c>
      <c r="AH218" s="526">
        <f t="shared" si="149"/>
        <v>96.16015164</v>
      </c>
      <c r="AI218" s="526">
        <f t="shared" si="149"/>
        <v>102.629642</v>
      </c>
      <c r="AJ218" s="526">
        <f t="shared" si="149"/>
        <v>109.0991323</v>
      </c>
      <c r="AK218" s="526">
        <f t="shared" si="149"/>
        <v>117.3330291</v>
      </c>
      <c r="AL218" s="526">
        <f t="shared" si="149"/>
        <v>127.3313323</v>
      </c>
      <c r="AM218" s="526">
        <f t="shared" si="149"/>
        <v>133.2126871</v>
      </c>
      <c r="AN218" s="526">
        <f t="shared" si="149"/>
        <v>142.9169226</v>
      </c>
      <c r="AO218" s="526">
        <f t="shared" si="149"/>
        <v>148.5042097</v>
      </c>
      <c r="AP218" s="526">
        <f t="shared" si="149"/>
        <v>152.3270904</v>
      </c>
      <c r="AQ218" s="526">
        <f t="shared" si="149"/>
        <v>157.9143775</v>
      </c>
      <c r="AR218" s="526">
        <f t="shared" si="149"/>
        <v>164.9720033</v>
      </c>
      <c r="AS218" s="526">
        <f t="shared" si="149"/>
        <v>169.0889517</v>
      </c>
      <c r="AT218" s="526">
        <f t="shared" si="149"/>
        <v>175.2643743</v>
      </c>
      <c r="AU218" s="526">
        <f t="shared" si="149"/>
        <v>185.2626775</v>
      </c>
      <c r="AV218" s="526">
        <f t="shared" si="149"/>
        <v>189.9677614</v>
      </c>
      <c r="AW218" s="526">
        <f t="shared" si="149"/>
        <v>199.6719968</v>
      </c>
      <c r="AX218" s="526">
        <f t="shared" si="149"/>
        <v>207.9058936</v>
      </c>
      <c r="AY218" s="526">
        <f t="shared" si="149"/>
        <v>215.8457227</v>
      </c>
      <c r="AZ218" s="526">
        <f t="shared" si="149"/>
        <v>225.2558904</v>
      </c>
      <c r="BA218" s="526">
        <f t="shared" si="149"/>
        <v>231.7253807</v>
      </c>
      <c r="BB218" s="526">
        <f t="shared" si="149"/>
        <v>238.7830065</v>
      </c>
      <c r="BC218" s="526">
        <f t="shared" si="149"/>
        <v>241.4296162</v>
      </c>
      <c r="BD218" s="526">
        <f t="shared" si="149"/>
        <v>247.310971</v>
      </c>
      <c r="BE218" s="526">
        <f t="shared" si="149"/>
        <v>250.5457162</v>
      </c>
      <c r="BF218" s="526">
        <f t="shared" si="149"/>
        <v>257.603342</v>
      </c>
      <c r="BG218" s="526">
        <f t="shared" si="149"/>
        <v>263.7787646</v>
      </c>
      <c r="BH218" s="526">
        <f t="shared" si="149"/>
        <v>268.4838485</v>
      </c>
      <c r="BI218" s="526">
        <f t="shared" si="149"/>
        <v>274.6592711</v>
      </c>
      <c r="BJ218" s="526">
        <f t="shared" si="149"/>
        <v>277.5999485</v>
      </c>
      <c r="BK218" s="526">
        <f t="shared" si="149"/>
        <v>287.0101162</v>
      </c>
      <c r="BL218" s="526">
        <f t="shared" si="149"/>
        <v>293.1855388</v>
      </c>
      <c r="BM218" s="526">
        <f t="shared" si="149"/>
        <v>296.7143517</v>
      </c>
      <c r="BN218" s="526">
        <f t="shared" si="149"/>
        <v>299.6550291</v>
      </c>
      <c r="BO218" s="526">
        <f t="shared" si="149"/>
        <v>303.7719775</v>
      </c>
      <c r="BP218" s="526">
        <f t="shared" si="149"/>
        <v>306.7126549</v>
      </c>
      <c r="BQ218" s="526">
        <f t="shared" si="149"/>
        <v>307.8889259</v>
      </c>
      <c r="BR218" s="526">
        <f t="shared" si="149"/>
        <v>314.9465517</v>
      </c>
      <c r="BS218" s="526">
        <f t="shared" si="149"/>
        <v>315.8287549</v>
      </c>
      <c r="BT218" s="526">
        <f t="shared" si="149"/>
        <v>318.7694324</v>
      </c>
      <c r="BU218" s="526">
        <f t="shared" si="149"/>
        <v>325.8270582</v>
      </c>
      <c r="BV218" s="526">
        <f t="shared" si="149"/>
        <v>328.4736679</v>
      </c>
      <c r="BW218" s="526">
        <f t="shared" si="149"/>
        <v>330.532142</v>
      </c>
      <c r="BX218" s="526">
        <f t="shared" si="149"/>
        <v>331.708413</v>
      </c>
      <c r="BY218" s="526">
        <f t="shared" si="149"/>
        <v>333.1787517</v>
      </c>
      <c r="BZ218" s="526">
        <f t="shared" si="149"/>
        <v>337.5897679</v>
      </c>
      <c r="CA218" s="526">
        <f t="shared" si="149"/>
        <v>338.1779033</v>
      </c>
      <c r="CB218" s="526">
        <f t="shared" si="149"/>
        <v>342.5889195</v>
      </c>
      <c r="CC218" s="526">
        <f t="shared" si="149"/>
        <v>343.177055</v>
      </c>
      <c r="CD218" s="526">
        <f t="shared" si="149"/>
        <v>344.3533259</v>
      </c>
      <c r="CE218" s="526">
        <f t="shared" si="149"/>
        <v>345.8236646</v>
      </c>
      <c r="CF218" s="526">
        <f t="shared" si="149"/>
        <v>345.8236646</v>
      </c>
      <c r="CG218" s="526">
        <f t="shared" si="149"/>
        <v>346.7058679</v>
      </c>
      <c r="CH218" s="526">
        <f t="shared" si="149"/>
        <v>347.2940033</v>
      </c>
      <c r="CI218" s="526">
        <f t="shared" si="149"/>
        <v>349.940613</v>
      </c>
      <c r="CJ218" s="526">
        <f t="shared" si="149"/>
        <v>352.293155</v>
      </c>
      <c r="CK218" s="526">
        <f t="shared" si="149"/>
        <v>356.9982388</v>
      </c>
      <c r="CL218" s="526">
        <f t="shared" si="149"/>
        <v>359.9389162</v>
      </c>
      <c r="CM218" s="526">
        <f t="shared" si="149"/>
        <v>361.9973904</v>
      </c>
      <c r="CN218" s="526">
        <f t="shared" si="149"/>
        <v>364.9380679</v>
      </c>
      <c r="CO218" s="526">
        <f t="shared" si="149"/>
        <v>369.6431517</v>
      </c>
      <c r="CP218" s="526">
        <f t="shared" si="149"/>
        <v>375.8185743</v>
      </c>
      <c r="CQ218" s="526">
        <f t="shared" si="149"/>
        <v>383.7584034</v>
      </c>
      <c r="CR218" s="526">
        <f t="shared" si="149"/>
        <v>390.2278937</v>
      </c>
      <c r="CS218" s="526">
        <f t="shared" si="149"/>
        <v>399.6380614</v>
      </c>
      <c r="CT218" s="526">
        <f t="shared" si="149"/>
        <v>408.4600937</v>
      </c>
      <c r="CU218" s="526">
        <f t="shared" si="149"/>
        <v>421.1050066</v>
      </c>
      <c r="CV218" s="526">
        <f t="shared" si="149"/>
        <v>426.9863614</v>
      </c>
      <c r="CW218" s="526">
        <f t="shared" si="149"/>
        <v>429.6329711</v>
      </c>
      <c r="CX218" s="526">
        <f t="shared" si="149"/>
        <v>433.4558518</v>
      </c>
      <c r="CY218" s="526">
        <f t="shared" si="149"/>
        <v>438.7490711</v>
      </c>
      <c r="CZ218" s="526">
        <f t="shared" si="149"/>
        <v>443.454155</v>
      </c>
      <c r="DA218" s="526">
        <f t="shared" si="149"/>
        <v>446.1007647</v>
      </c>
      <c r="DB218" s="526">
        <f t="shared" si="149"/>
        <v>449.6295776</v>
      </c>
      <c r="DC218" s="526">
        <f t="shared" si="149"/>
        <v>456.3931356</v>
      </c>
      <c r="DD218" s="526">
        <f t="shared" si="149"/>
        <v>459.9219485</v>
      </c>
      <c r="DE218" s="526">
        <f t="shared" si="149"/>
        <v>463.7448292</v>
      </c>
      <c r="DF218" s="526">
        <f t="shared" si="149"/>
        <v>470.5083873</v>
      </c>
      <c r="DG218" s="526">
        <f t="shared" si="149"/>
        <v>475.2134711</v>
      </c>
      <c r="DH218" s="526">
        <f t="shared" si="149"/>
        <v>476.9778776</v>
      </c>
      <c r="DI218" s="526">
        <f t="shared" si="149"/>
        <v>477.5660131</v>
      </c>
      <c r="DJ218" s="526">
        <f t="shared" si="149"/>
        <v>479.0363518</v>
      </c>
      <c r="DK218" s="526">
        <f t="shared" si="149"/>
        <v>482.2710969</v>
      </c>
      <c r="DL218" s="526">
        <f t="shared" si="149"/>
        <v>487.2702485</v>
      </c>
      <c r="DM218" s="526">
        <f t="shared" si="149"/>
        <v>490.210926</v>
      </c>
      <c r="DN218" s="526">
        <f t="shared" si="149"/>
        <v>495.5041453</v>
      </c>
      <c r="DO218" s="526">
        <f t="shared" si="149"/>
        <v>500.2092292</v>
      </c>
      <c r="DP218" s="526">
        <f t="shared" si="149"/>
        <v>513.1482098</v>
      </c>
      <c r="DQ218" s="526">
        <f t="shared" si="149"/>
        <v>518.4414292</v>
      </c>
      <c r="DR218" s="526">
        <f t="shared" si="149"/>
        <v>526.9693937</v>
      </c>
      <c r="DS218" s="526">
        <f t="shared" si="149"/>
        <v>530.7922744</v>
      </c>
      <c r="DT218" s="526">
        <f t="shared" si="149"/>
        <v>539.3202389</v>
      </c>
      <c r="DU218" s="526">
        <f t="shared" si="149"/>
        <v>544.3193905</v>
      </c>
      <c r="DV218" s="526">
        <f t="shared" si="149"/>
        <v>547.8482034</v>
      </c>
      <c r="DW218" s="526">
        <f t="shared" si="149"/>
        <v>554.023626</v>
      </c>
      <c r="DX218" s="526">
        <f t="shared" si="149"/>
        <v>562.2575228</v>
      </c>
      <c r="DY218" s="526">
        <f t="shared" si="149"/>
        <v>572.5498937</v>
      </c>
      <c r="DZ218" s="526">
        <f t="shared" si="149"/>
        <v>578.1371808</v>
      </c>
      <c r="EA218" s="526">
        <f t="shared" si="149"/>
        <v>593.7227712</v>
      </c>
      <c r="EB218" s="526">
        <f t="shared" si="149"/>
        <v>602.2507357</v>
      </c>
      <c r="EC218" s="526">
        <f t="shared" si="149"/>
        <v>613.4253099</v>
      </c>
      <c r="ED218" s="526">
        <f t="shared" si="149"/>
        <v>626.3642905</v>
      </c>
      <c r="EE218" s="526">
        <f t="shared" si="149"/>
        <v>639.0092034</v>
      </c>
      <c r="EF218" s="526">
        <f t="shared" si="149"/>
        <v>656.653268</v>
      </c>
      <c r="EG218" s="526">
        <f t="shared" si="149"/>
        <v>677.2380099</v>
      </c>
      <c r="EH218" s="526">
        <f t="shared" si="149"/>
        <v>699.5871583</v>
      </c>
      <c r="EI218" s="526">
        <f t="shared" si="149"/>
        <v>733.4049486</v>
      </c>
      <c r="EJ218" s="526">
        <f t="shared" si="149"/>
        <v>745.1676583</v>
      </c>
      <c r="EK218" s="526">
        <f t="shared" si="149"/>
        <v>763.3998583</v>
      </c>
      <c r="EL218" s="526">
        <f t="shared" si="149"/>
        <v>778.1032454</v>
      </c>
      <c r="EM218" s="526">
        <f t="shared" si="149"/>
        <v>800.1583261</v>
      </c>
      <c r="EN218" s="526">
        <f t="shared" si="149"/>
        <v>829.2710325</v>
      </c>
      <c r="EO218" s="526">
        <f t="shared" si="149"/>
        <v>871.0286519</v>
      </c>
      <c r="EP218" s="526">
        <f t="shared" si="149"/>
        <v>903.0820358</v>
      </c>
      <c r="EQ218" s="526">
        <f t="shared" si="149"/>
        <v>921.020168</v>
      </c>
      <c r="ER218" s="526">
        <f t="shared" si="149"/>
        <v>947.7803326</v>
      </c>
      <c r="ES218" s="526">
        <f t="shared" si="149"/>
        <v>977.7752423</v>
      </c>
      <c r="ET218" s="526">
        <f t="shared" si="149"/>
        <v>1016.886252</v>
      </c>
      <c r="EU218" s="526">
        <f t="shared" si="149"/>
        <v>1039.529468</v>
      </c>
      <c r="EV218" s="526">
        <f t="shared" si="149"/>
        <v>1085.698104</v>
      </c>
      <c r="EW218" s="526">
        <f t="shared" si="149"/>
        <v>1108.047252</v>
      </c>
      <c r="EX218" s="526">
        <f t="shared" si="149"/>
        <v>1130.984536</v>
      </c>
      <c r="EY218" s="526">
        <f t="shared" si="149"/>
        <v>1156.862497</v>
      </c>
      <c r="EZ218" s="526">
        <f t="shared" si="149"/>
        <v>1183.328594</v>
      </c>
      <c r="FA218" s="526">
        <f t="shared" si="149"/>
        <v>1218.028588</v>
      </c>
      <c r="FB218" s="526">
        <f t="shared" si="149"/>
        <v>1260.374342</v>
      </c>
      <c r="FC218" s="526">
        <f t="shared" si="149"/>
        <v>1296.838742</v>
      </c>
      <c r="FD218" s="526">
        <f t="shared" si="149"/>
        <v>1328.598059</v>
      </c>
      <c r="FE218" s="526">
        <f t="shared" si="149"/>
        <v>1380.059913</v>
      </c>
      <c r="FF218" s="526">
        <f t="shared" si="149"/>
        <v>1400.938723</v>
      </c>
      <c r="FG218" s="526">
        <f t="shared" si="149"/>
        <v>1451.812442</v>
      </c>
      <c r="FH218" s="526">
        <f t="shared" si="149"/>
        <v>1491.805655</v>
      </c>
      <c r="FI218" s="526">
        <f t="shared" si="149"/>
        <v>1545.91412</v>
      </c>
      <c r="FJ218" s="526">
        <f t="shared" si="149"/>
        <v>1590.024281</v>
      </c>
      <c r="FK218" s="526">
        <f t="shared" si="149"/>
        <v>1612.667497</v>
      </c>
      <c r="FL218" s="526">
        <f t="shared" si="149"/>
        <v>1637.369188</v>
      </c>
      <c r="FM218" s="526">
        <f t="shared" si="149"/>
        <v>1675.597994</v>
      </c>
      <c r="FN218" s="526">
        <f t="shared" si="149"/>
        <v>1716.767478</v>
      </c>
      <c r="FO218" s="526">
        <f t="shared" si="149"/>
        <v>1761.171707</v>
      </c>
      <c r="FP218" s="526">
        <f t="shared" si="149"/>
        <v>1807.046275</v>
      </c>
      <c r="FQ218" s="526">
        <f t="shared" si="149"/>
        <v>1863.801349</v>
      </c>
      <c r="FR218" s="526">
        <f t="shared" si="149"/>
        <v>1892.619988</v>
      </c>
      <c r="FS218" s="526">
        <f t="shared" si="149"/>
        <v>1910.55812</v>
      </c>
      <c r="FT218" s="526">
        <f t="shared" si="149"/>
        <v>1952.021672</v>
      </c>
      <c r="FU218" s="526">
        <f t="shared" si="149"/>
        <v>1986.721665</v>
      </c>
      <c r="FV218" s="526">
        <f t="shared" si="149"/>
        <v>2055.239449</v>
      </c>
      <c r="FW218" s="526">
        <f t="shared" si="149"/>
        <v>2096.114865</v>
      </c>
      <c r="FX218" s="526">
        <f t="shared" si="149"/>
        <v>2133.755536</v>
      </c>
      <c r="FY218" s="526">
        <f t="shared" si="149"/>
        <v>2178.747901</v>
      </c>
      <c r="FZ218" s="526">
        <f t="shared" si="149"/>
        <v>2201.979252</v>
      </c>
      <c r="GA218" s="526">
        <f t="shared" si="149"/>
        <v>2241.972465</v>
      </c>
      <c r="GB218" s="526">
        <f t="shared" si="149"/>
        <v>2275.496188</v>
      </c>
      <c r="GC218" s="526">
        <f t="shared" si="149"/>
        <v>2304.902962</v>
      </c>
      <c r="GD218" s="526">
        <f t="shared" si="149"/>
        <v>2340.191091</v>
      </c>
      <c r="GE218" s="526">
        <f t="shared" si="149"/>
        <v>2375.47922</v>
      </c>
      <c r="GF218" s="526">
        <f t="shared" si="149"/>
        <v>2401.945317</v>
      </c>
      <c r="GG218" s="526">
        <f t="shared" si="149"/>
        <v>2427.823278</v>
      </c>
      <c r="GH218" s="526">
        <f t="shared" si="149"/>
        <v>2456.347849</v>
      </c>
      <c r="GI218" s="526">
        <f t="shared" si="149"/>
        <v>2476.050388</v>
      </c>
      <c r="GJ218" s="526">
        <f t="shared" si="149"/>
        <v>2505.163094</v>
      </c>
      <c r="GK218" s="526">
        <f t="shared" si="149"/>
        <v>2539.274952</v>
      </c>
      <c r="GL218" s="526">
        <f t="shared" si="149"/>
        <v>2566.623252</v>
      </c>
      <c r="GM218" s="526">
        <f t="shared" si="149"/>
        <v>2586.031723</v>
      </c>
      <c r="GN218" s="526">
        <f t="shared" si="149"/>
        <v>2601.323246</v>
      </c>
      <c r="GO218" s="526">
        <f t="shared" si="149"/>
        <v>2636.611375</v>
      </c>
      <c r="GP218" s="526">
        <f t="shared" si="149"/>
        <v>2669.252894</v>
      </c>
      <c r="GQ218" s="526">
        <f t="shared" si="149"/>
        <v>2705.717294</v>
      </c>
      <c r="GR218" s="526">
        <f t="shared" si="149"/>
        <v>2732.771527</v>
      </c>
      <c r="GS218" s="526">
        <f t="shared" si="149"/>
        <v>2776.58762</v>
      </c>
      <c r="GT218" s="526">
        <f t="shared" si="149"/>
        <v>2806.876598</v>
      </c>
      <c r="GU218" s="526">
        <f t="shared" si="149"/>
        <v>2831.28422</v>
      </c>
      <c r="GV218" s="526">
        <f t="shared" si="149"/>
        <v>2864.219807</v>
      </c>
      <c r="GW218" s="526">
        <f t="shared" si="149"/>
        <v>2903.918953</v>
      </c>
      <c r="GX218" s="526">
        <f t="shared" si="149"/>
        <v>2957.733349</v>
      </c>
      <c r="GY218" s="526">
        <f t="shared" si="149"/>
        <v>3028.603675</v>
      </c>
      <c r="GZ218" s="526">
        <f t="shared" si="149"/>
        <v>3104.76722</v>
      </c>
      <c r="HA218" s="526">
        <f t="shared" si="149"/>
        <v>3149.465517</v>
      </c>
      <c r="HB218" s="526">
        <f t="shared" si="149"/>
        <v>3188.870595</v>
      </c>
      <c r="HC218" s="526">
        <f t="shared" si="149"/>
        <v>3237.979908</v>
      </c>
      <c r="HD218" s="526">
        <f t="shared" si="149"/>
        <v>3298.263795</v>
      </c>
      <c r="HE218" s="526">
        <f t="shared" si="149"/>
        <v>3382.073101</v>
      </c>
      <c r="HF218" s="526">
        <f t="shared" si="149"/>
        <v>3465.000204</v>
      </c>
      <c r="HG218" s="526">
        <f t="shared" si="149"/>
        <v>3550.27985</v>
      </c>
      <c r="HH218" s="526">
        <f t="shared" si="149"/>
        <v>3604.682382</v>
      </c>
      <c r="HI218" s="526">
        <f t="shared" si="149"/>
        <v>3668.495082</v>
      </c>
      <c r="HJ218" s="526">
        <f t="shared" si="149"/>
        <v>3747.305237</v>
      </c>
      <c r="HK218" s="526">
        <f t="shared" si="149"/>
        <v>3852.287421</v>
      </c>
      <c r="HL218" s="526">
        <f t="shared" si="149"/>
        <v>4013.436543</v>
      </c>
      <c r="HM218" s="526">
        <f t="shared" si="149"/>
        <v>4226.341589</v>
      </c>
      <c r="HN218" s="526">
        <f t="shared" si="149"/>
        <v>4411.898334</v>
      </c>
      <c r="HO218" s="526">
        <f t="shared" si="149"/>
        <v>4613.334737</v>
      </c>
      <c r="HP218" s="526">
        <f t="shared" si="149"/>
        <v>4816.241479</v>
      </c>
      <c r="HQ218" s="526">
        <f t="shared" si="149"/>
        <v>5080.314311</v>
      </c>
      <c r="HR218" s="526">
        <f t="shared" si="149"/>
        <v>5414.669334</v>
      </c>
      <c r="HS218" s="412"/>
      <c r="HT218" s="412"/>
      <c r="HU218" s="412"/>
      <c r="HV218" s="412"/>
      <c r="HW218" s="412"/>
      <c r="HX218" s="412"/>
      <c r="HY218" s="412"/>
      <c r="HZ218" s="412"/>
      <c r="IA218" s="412"/>
      <c r="IB218" s="412"/>
      <c r="IC218" s="412"/>
    </row>
    <row r="219">
      <c r="A219" s="453" t="s">
        <v>84</v>
      </c>
      <c r="B219" s="526">
        <f t="shared" ref="B219:HR219" si="150">B35/3.493969</f>
        <v>0</v>
      </c>
      <c r="C219" s="526">
        <f t="shared" si="150"/>
        <v>0</v>
      </c>
      <c r="D219" s="526">
        <f t="shared" si="150"/>
        <v>0</v>
      </c>
      <c r="E219" s="526">
        <f t="shared" si="150"/>
        <v>0</v>
      </c>
      <c r="F219" s="526">
        <f t="shared" si="150"/>
        <v>0</v>
      </c>
      <c r="G219" s="526">
        <f t="shared" si="150"/>
        <v>0.2862074621</v>
      </c>
      <c r="H219" s="526">
        <f t="shared" si="150"/>
        <v>0.2862074621</v>
      </c>
      <c r="I219" s="526">
        <f t="shared" si="150"/>
        <v>0.5724149241</v>
      </c>
      <c r="J219" s="526">
        <f t="shared" si="150"/>
        <v>1.43103731</v>
      </c>
      <c r="K219" s="526">
        <f t="shared" si="150"/>
        <v>1.717244772</v>
      </c>
      <c r="L219" s="526">
        <f t="shared" si="150"/>
        <v>2.003452234</v>
      </c>
      <c r="M219" s="526">
        <f t="shared" si="150"/>
        <v>2.003452234</v>
      </c>
      <c r="N219" s="526">
        <f t="shared" si="150"/>
        <v>3.148282083</v>
      </c>
      <c r="O219" s="526">
        <f t="shared" si="150"/>
        <v>3.720697007</v>
      </c>
      <c r="P219" s="526">
        <f t="shared" si="150"/>
        <v>3.720697007</v>
      </c>
      <c r="Q219" s="526">
        <f t="shared" si="150"/>
        <v>4.293111931</v>
      </c>
      <c r="R219" s="526">
        <f t="shared" si="150"/>
        <v>5.151734317</v>
      </c>
      <c r="S219" s="526">
        <f t="shared" si="150"/>
        <v>8.872431324</v>
      </c>
      <c r="T219" s="526">
        <f t="shared" si="150"/>
        <v>10.5896761</v>
      </c>
      <c r="U219" s="526">
        <f t="shared" si="150"/>
        <v>11.73450594</v>
      </c>
      <c r="V219" s="526">
        <f t="shared" si="150"/>
        <v>12.02071341</v>
      </c>
      <c r="W219" s="526">
        <f t="shared" si="150"/>
        <v>16.31382534</v>
      </c>
      <c r="X219" s="526">
        <f t="shared" si="150"/>
        <v>19.74831488</v>
      </c>
      <c r="Y219" s="526">
        <f t="shared" si="150"/>
        <v>25.75867159</v>
      </c>
      <c r="Z219" s="526">
        <f t="shared" si="150"/>
        <v>28.33453874</v>
      </c>
      <c r="AA219" s="526">
        <f t="shared" si="150"/>
        <v>30.9104059</v>
      </c>
      <c r="AB219" s="526">
        <f t="shared" si="150"/>
        <v>37.77938499</v>
      </c>
      <c r="AC219" s="526">
        <f t="shared" si="150"/>
        <v>42.35870438</v>
      </c>
      <c r="AD219" s="526">
        <f t="shared" si="150"/>
        <v>48.36906109</v>
      </c>
      <c r="AE219" s="526">
        <f t="shared" si="150"/>
        <v>55.8104551</v>
      </c>
      <c r="AF219" s="526">
        <f t="shared" si="150"/>
        <v>60.96218942</v>
      </c>
      <c r="AG219" s="526">
        <f t="shared" si="150"/>
        <v>66.68633866</v>
      </c>
      <c r="AH219" s="526">
        <f t="shared" si="150"/>
        <v>78.13463714</v>
      </c>
      <c r="AI219" s="526">
        <f t="shared" si="150"/>
        <v>93.58984009</v>
      </c>
      <c r="AJ219" s="526">
        <f t="shared" si="150"/>
        <v>99.88640426</v>
      </c>
      <c r="AK219" s="526">
        <f t="shared" si="150"/>
        <v>112.7657401</v>
      </c>
      <c r="AL219" s="526">
        <f t="shared" si="150"/>
        <v>123.3554161</v>
      </c>
      <c r="AM219" s="526">
        <f t="shared" si="150"/>
        <v>136.5209594</v>
      </c>
      <c r="AN219" s="526">
        <f t="shared" si="150"/>
        <v>153.1209922</v>
      </c>
      <c r="AO219" s="526">
        <f t="shared" si="150"/>
        <v>161.4210086</v>
      </c>
      <c r="AP219" s="526">
        <f t="shared" si="150"/>
        <v>185.7486429</v>
      </c>
      <c r="AQ219" s="526">
        <f t="shared" si="150"/>
        <v>195.4796966</v>
      </c>
      <c r="AR219" s="526">
        <f t="shared" si="150"/>
        <v>224.6728577</v>
      </c>
      <c r="AS219" s="526">
        <f t="shared" si="150"/>
        <v>237.265986</v>
      </c>
      <c r="AT219" s="526">
        <f t="shared" si="150"/>
        <v>251.8625666</v>
      </c>
      <c r="AU219" s="526">
        <f t="shared" si="150"/>
        <v>257.0143009</v>
      </c>
      <c r="AV219" s="526">
        <f t="shared" si="150"/>
        <v>291.9316113</v>
      </c>
      <c r="AW219" s="526">
        <f t="shared" si="150"/>
        <v>300.5178352</v>
      </c>
      <c r="AX219" s="526">
        <f t="shared" si="150"/>
        <v>309.3902665</v>
      </c>
      <c r="AY219" s="526">
        <f t="shared" si="150"/>
        <v>314.5420008</v>
      </c>
      <c r="AZ219" s="526">
        <f t="shared" si="150"/>
        <v>333.7179008</v>
      </c>
      <c r="BA219" s="526">
        <f t="shared" si="150"/>
        <v>353.7524231</v>
      </c>
      <c r="BB219" s="526">
        <f t="shared" si="150"/>
        <v>362.338647</v>
      </c>
      <c r="BC219" s="526">
        <f t="shared" si="150"/>
        <v>374.0731529</v>
      </c>
      <c r="BD219" s="526">
        <f t="shared" si="150"/>
        <v>384.3766215</v>
      </c>
      <c r="BE219" s="526">
        <f t="shared" si="150"/>
        <v>393.8214678</v>
      </c>
      <c r="BF219" s="526">
        <f t="shared" si="150"/>
        <v>404.9835588</v>
      </c>
      <c r="BG219" s="526">
        <f t="shared" si="150"/>
        <v>412.4249528</v>
      </c>
      <c r="BH219" s="526">
        <f t="shared" si="150"/>
        <v>412.9973677</v>
      </c>
      <c r="BI219" s="526">
        <f t="shared" si="150"/>
        <v>427.5939483</v>
      </c>
      <c r="BJ219" s="526">
        <f t="shared" si="150"/>
        <v>434.4629274</v>
      </c>
      <c r="BK219" s="526">
        <f t="shared" si="150"/>
        <v>437.6112095</v>
      </c>
      <c r="BL219" s="526">
        <f t="shared" si="150"/>
        <v>457.3595244</v>
      </c>
      <c r="BM219" s="526">
        <f t="shared" si="150"/>
        <v>462.5112587</v>
      </c>
      <c r="BN219" s="526">
        <f t="shared" si="150"/>
        <v>469.3802378</v>
      </c>
      <c r="BO219" s="526">
        <f t="shared" si="150"/>
        <v>473.6733497</v>
      </c>
      <c r="BP219" s="526">
        <f t="shared" si="150"/>
        <v>477.9664616</v>
      </c>
      <c r="BQ219" s="526">
        <f t="shared" si="150"/>
        <v>478.5388766</v>
      </c>
      <c r="BR219" s="526">
        <f t="shared" si="150"/>
        <v>486.266478</v>
      </c>
      <c r="BS219" s="526">
        <f t="shared" si="150"/>
        <v>489.4147601</v>
      </c>
      <c r="BT219" s="526">
        <f t="shared" si="150"/>
        <v>492.8492497</v>
      </c>
      <c r="BU219" s="526">
        <f t="shared" si="150"/>
        <v>496.5699467</v>
      </c>
      <c r="BV219" s="526">
        <f t="shared" si="150"/>
        <v>501.4354735</v>
      </c>
      <c r="BW219" s="526">
        <f t="shared" si="150"/>
        <v>502.8665108</v>
      </c>
      <c r="BX219" s="526">
        <f t="shared" si="150"/>
        <v>514.3148093</v>
      </c>
      <c r="BY219" s="526">
        <f t="shared" si="150"/>
        <v>518.0355063</v>
      </c>
      <c r="BZ219" s="526">
        <f t="shared" si="150"/>
        <v>519.4665436</v>
      </c>
      <c r="CA219" s="526">
        <f t="shared" si="150"/>
        <v>543.5079704</v>
      </c>
      <c r="CB219" s="526">
        <f t="shared" si="150"/>
        <v>550.9493645</v>
      </c>
      <c r="CC219" s="526">
        <f t="shared" si="150"/>
        <v>555.5286839</v>
      </c>
      <c r="CD219" s="526">
        <f t="shared" si="150"/>
        <v>558.9631734</v>
      </c>
      <c r="CE219" s="526">
        <f t="shared" si="150"/>
        <v>578.4252808</v>
      </c>
      <c r="CF219" s="526">
        <f t="shared" si="150"/>
        <v>583.8632226</v>
      </c>
      <c r="CG219" s="526">
        <f t="shared" si="150"/>
        <v>589.3011644</v>
      </c>
      <c r="CH219" s="526">
        <f t="shared" si="150"/>
        <v>606.1874046</v>
      </c>
      <c r="CI219" s="526">
        <f t="shared" si="150"/>
        <v>610.4805166</v>
      </c>
      <c r="CJ219" s="526">
        <f t="shared" si="150"/>
        <v>614.2012136</v>
      </c>
      <c r="CK219" s="526">
        <f t="shared" si="150"/>
        <v>614.487421</v>
      </c>
      <c r="CL219" s="526">
        <f t="shared" si="150"/>
        <v>615.3460434</v>
      </c>
      <c r="CM219" s="526">
        <f t="shared" si="150"/>
        <v>616.7770807</v>
      </c>
      <c r="CN219" s="526">
        <f t="shared" si="150"/>
        <v>626.221927</v>
      </c>
      <c r="CO219" s="526">
        <f t="shared" si="150"/>
        <v>631.3736613</v>
      </c>
      <c r="CP219" s="526">
        <f t="shared" si="150"/>
        <v>634.2357359</v>
      </c>
      <c r="CQ219" s="526">
        <f t="shared" si="150"/>
        <v>635.0943583</v>
      </c>
      <c r="CR219" s="526">
        <f t="shared" si="150"/>
        <v>646.5426568</v>
      </c>
      <c r="CS219" s="526">
        <f t="shared" si="150"/>
        <v>650.5495613</v>
      </c>
      <c r="CT219" s="526">
        <f t="shared" si="150"/>
        <v>654.2702583</v>
      </c>
      <c r="CU219" s="526">
        <f t="shared" si="150"/>
        <v>658.2771627</v>
      </c>
      <c r="CV219" s="526">
        <f t="shared" si="150"/>
        <v>659.9944075</v>
      </c>
      <c r="CW219" s="526">
        <f t="shared" si="150"/>
        <v>667.722009</v>
      </c>
      <c r="CX219" s="526">
        <f t="shared" si="150"/>
        <v>671.1564985</v>
      </c>
      <c r="CY219" s="526">
        <f t="shared" si="150"/>
        <v>678.0254776</v>
      </c>
      <c r="CZ219" s="526">
        <f t="shared" si="150"/>
        <v>682.0323821</v>
      </c>
      <c r="DA219" s="526">
        <f t="shared" si="150"/>
        <v>686.8979089</v>
      </c>
      <c r="DB219" s="526">
        <f t="shared" si="150"/>
        <v>689.1875686</v>
      </c>
      <c r="DC219" s="526">
        <f t="shared" si="150"/>
        <v>692.6220582</v>
      </c>
      <c r="DD219" s="526">
        <f t="shared" si="150"/>
        <v>695.1979253</v>
      </c>
      <c r="DE219" s="526">
        <f t="shared" si="150"/>
        <v>698.3462074</v>
      </c>
      <c r="DF219" s="526">
        <f t="shared" si="150"/>
        <v>700.6358671</v>
      </c>
      <c r="DG219" s="526">
        <f t="shared" si="150"/>
        <v>702.6393194</v>
      </c>
      <c r="DH219" s="526">
        <f t="shared" si="150"/>
        <v>708.0772611</v>
      </c>
      <c r="DI219" s="526">
        <f t="shared" si="150"/>
        <v>715.8048626</v>
      </c>
      <c r="DJ219" s="526">
        <f t="shared" si="150"/>
        <v>720.6703895</v>
      </c>
      <c r="DK219" s="526">
        <f t="shared" si="150"/>
        <v>723.2462566</v>
      </c>
      <c r="DL219" s="526">
        <f t="shared" si="150"/>
        <v>733.2635178</v>
      </c>
      <c r="DM219" s="526">
        <f t="shared" si="150"/>
        <v>747.001476</v>
      </c>
      <c r="DN219" s="526">
        <f t="shared" si="150"/>
        <v>747.5738909</v>
      </c>
      <c r="DO219" s="526">
        <f t="shared" si="150"/>
        <v>756.4463222</v>
      </c>
      <c r="DP219" s="526">
        <f t="shared" si="150"/>
        <v>763.8877162</v>
      </c>
      <c r="DQ219" s="526">
        <f t="shared" si="150"/>
        <v>794.5119147</v>
      </c>
      <c r="DR219" s="526">
        <f t="shared" si="150"/>
        <v>802.5257236</v>
      </c>
      <c r="DS219" s="526">
        <f t="shared" si="150"/>
        <v>815.6912669</v>
      </c>
      <c r="DT219" s="526">
        <f t="shared" si="150"/>
        <v>832.0050922</v>
      </c>
      <c r="DU219" s="526">
        <f t="shared" si="150"/>
        <v>842.0223534</v>
      </c>
      <c r="DV219" s="526">
        <f t="shared" si="150"/>
        <v>844.3120131</v>
      </c>
      <c r="DW219" s="526">
        <f t="shared" si="150"/>
        <v>865.7775727</v>
      </c>
      <c r="DX219" s="526">
        <f t="shared" si="150"/>
        <v>872.3603444</v>
      </c>
      <c r="DY219" s="526">
        <f t="shared" si="150"/>
        <v>880.3741533</v>
      </c>
      <c r="DZ219" s="526">
        <f t="shared" si="150"/>
        <v>885.2396801</v>
      </c>
      <c r="EA219" s="526">
        <f t="shared" si="150"/>
        <v>897.546601</v>
      </c>
      <c r="EB219" s="526">
        <f t="shared" si="150"/>
        <v>924.4501024</v>
      </c>
      <c r="EC219" s="526">
        <f t="shared" si="150"/>
        <v>930.1742517</v>
      </c>
      <c r="ED219" s="526">
        <f t="shared" si="150"/>
        <v>945.0570397</v>
      </c>
      <c r="EE219" s="526">
        <f t="shared" si="150"/>
        <v>950.781189</v>
      </c>
      <c r="EF219" s="526">
        <f t="shared" si="150"/>
        <v>956.5053382</v>
      </c>
      <c r="EG219" s="526">
        <f t="shared" si="150"/>
        <v>969.6708815</v>
      </c>
      <c r="EH219" s="526">
        <f t="shared" si="150"/>
        <v>972.5329561</v>
      </c>
      <c r="EI219" s="526">
        <f t="shared" si="150"/>
        <v>978.5433128</v>
      </c>
      <c r="EJ219" s="526">
        <f t="shared" si="150"/>
        <v>988.2743665</v>
      </c>
      <c r="EK219" s="526">
        <f t="shared" si="150"/>
        <v>994.8571381</v>
      </c>
      <c r="EL219" s="526">
        <f t="shared" si="150"/>
        <v>1001.153702</v>
      </c>
      <c r="EM219" s="526">
        <f t="shared" si="150"/>
        <v>1005.446814</v>
      </c>
      <c r="EN219" s="526">
        <f t="shared" si="150"/>
        <v>1009.167511</v>
      </c>
      <c r="EO219" s="526">
        <f t="shared" si="150"/>
        <v>1018.898565</v>
      </c>
      <c r="EP219" s="526">
        <f t="shared" si="150"/>
        <v>1025.767544</v>
      </c>
      <c r="EQ219" s="526">
        <f t="shared" si="150"/>
        <v>1029.202034</v>
      </c>
      <c r="ER219" s="526">
        <f t="shared" si="150"/>
        <v>1042.081369</v>
      </c>
      <c r="ES219" s="526">
        <f t="shared" si="150"/>
        <v>1046.088274</v>
      </c>
      <c r="ET219" s="526">
        <f t="shared" si="150"/>
        <v>1053.815875</v>
      </c>
      <c r="EU219" s="526">
        <f t="shared" si="150"/>
        <v>1070.702116</v>
      </c>
      <c r="EV219" s="526">
        <f t="shared" si="150"/>
        <v>1081.864207</v>
      </c>
      <c r="EW219" s="526">
        <f t="shared" si="150"/>
        <v>1102.471144</v>
      </c>
      <c r="EX219" s="526">
        <f t="shared" si="150"/>
        <v>1130.519475</v>
      </c>
      <c r="EY219" s="526">
        <f t="shared" si="150"/>
        <v>1157.422977</v>
      </c>
      <c r="EZ219" s="526">
        <f t="shared" si="150"/>
        <v>1185.1851</v>
      </c>
      <c r="FA219" s="526">
        <f t="shared" si="150"/>
        <v>1210.657565</v>
      </c>
      <c r="FB219" s="526">
        <f t="shared" si="150"/>
        <v>1223.823108</v>
      </c>
      <c r="FC219" s="526">
        <f t="shared" si="150"/>
        <v>1239.278311</v>
      </c>
      <c r="FD219" s="526">
        <f t="shared" si="150"/>
        <v>1257.309381</v>
      </c>
      <c r="FE219" s="526">
        <f t="shared" si="150"/>
        <v>1275.626658</v>
      </c>
      <c r="FF219" s="526">
        <f t="shared" si="150"/>
        <v>1286.502542</v>
      </c>
      <c r="FG219" s="526">
        <f t="shared" si="150"/>
        <v>1297.664633</v>
      </c>
      <c r="FH219" s="526">
        <f t="shared" si="150"/>
        <v>1313.119836</v>
      </c>
      <c r="FI219" s="526">
        <f t="shared" si="150"/>
        <v>1325.426757</v>
      </c>
      <c r="FJ219" s="526">
        <f t="shared" si="150"/>
        <v>1343.171619</v>
      </c>
      <c r="FK219" s="526">
        <f t="shared" si="150"/>
        <v>1357.481993</v>
      </c>
      <c r="FL219" s="526">
        <f t="shared" si="150"/>
        <v>1366.068216</v>
      </c>
      <c r="FM219" s="526">
        <f t="shared" si="150"/>
        <v>1378.08893</v>
      </c>
      <c r="FN219" s="526">
        <f t="shared" si="150"/>
        <v>1390.395851</v>
      </c>
      <c r="FO219" s="526">
        <f t="shared" si="150"/>
        <v>1413.292448</v>
      </c>
      <c r="FP219" s="526">
        <f t="shared" si="150"/>
        <v>1435.330422</v>
      </c>
      <c r="FQ219" s="526">
        <f t="shared" si="150"/>
        <v>1458.513227</v>
      </c>
      <c r="FR219" s="526">
        <f t="shared" si="150"/>
        <v>1471.67877</v>
      </c>
      <c r="FS219" s="526">
        <f t="shared" si="150"/>
        <v>1486.847765</v>
      </c>
      <c r="FT219" s="526">
        <f t="shared" si="150"/>
        <v>1496.006404</v>
      </c>
      <c r="FU219" s="526">
        <f t="shared" si="150"/>
        <v>1522.909906</v>
      </c>
      <c r="FV219" s="526">
        <f t="shared" si="150"/>
        <v>1549.240992</v>
      </c>
      <c r="FW219" s="526">
        <f t="shared" si="150"/>
        <v>1575.572079</v>
      </c>
      <c r="FX219" s="526">
        <f t="shared" si="150"/>
        <v>1603.047995</v>
      </c>
      <c r="FY219" s="526">
        <f t="shared" si="150"/>
        <v>1622.510102</v>
      </c>
      <c r="FZ219" s="526">
        <f t="shared" si="150"/>
        <v>1631.096326</v>
      </c>
      <c r="GA219" s="526">
        <f t="shared" si="150"/>
        <v>1639.68255</v>
      </c>
      <c r="GB219" s="526">
        <f t="shared" si="150"/>
        <v>1654.851546</v>
      </c>
      <c r="GC219" s="526">
        <f t="shared" si="150"/>
        <v>1668.589504</v>
      </c>
      <c r="GD219" s="526">
        <f t="shared" si="150"/>
        <v>1695.206798</v>
      </c>
      <c r="GE219" s="526">
        <f t="shared" si="150"/>
        <v>1712.093038</v>
      </c>
      <c r="GF219" s="526">
        <f t="shared" si="150"/>
        <v>1722.110299</v>
      </c>
      <c r="GG219" s="526">
        <f t="shared" si="150"/>
        <v>1728.120656</v>
      </c>
      <c r="GH219" s="526">
        <f t="shared" si="150"/>
        <v>1736.993087</v>
      </c>
      <c r="GI219" s="526">
        <f t="shared" si="150"/>
        <v>1745.006896</v>
      </c>
      <c r="GJ219" s="526">
        <f t="shared" si="150"/>
        <v>1766.758663</v>
      </c>
      <c r="GK219" s="526">
        <f t="shared" si="150"/>
        <v>1783.072489</v>
      </c>
      <c r="GL219" s="526">
        <f t="shared" si="150"/>
        <v>1797.382862</v>
      </c>
      <c r="GM219" s="526">
        <f t="shared" si="150"/>
        <v>1818.276006</v>
      </c>
      <c r="GN219" s="526">
        <f t="shared" si="150"/>
        <v>1824.858778</v>
      </c>
      <c r="GO219" s="526">
        <f t="shared" si="150"/>
        <v>1832.872587</v>
      </c>
      <c r="GP219" s="526">
        <f t="shared" si="150"/>
        <v>1838.596736</v>
      </c>
      <c r="GQ219" s="526">
        <f t="shared" si="150"/>
        <v>1859.776088</v>
      </c>
      <c r="GR219" s="526">
        <f t="shared" si="150"/>
        <v>1881.241648</v>
      </c>
      <c r="GS219" s="526">
        <f t="shared" si="150"/>
        <v>1908.14515</v>
      </c>
      <c r="GT219" s="526">
        <f t="shared" si="150"/>
        <v>1943.348667</v>
      </c>
      <c r="GU219" s="526">
        <f t="shared" si="150"/>
        <v>1958.231455</v>
      </c>
      <c r="GV219" s="526">
        <f t="shared" si="150"/>
        <v>1968.534924</v>
      </c>
      <c r="GW219" s="526">
        <f t="shared" si="150"/>
        <v>1990.286691</v>
      </c>
      <c r="GX219" s="526">
        <f t="shared" si="150"/>
        <v>2014.328118</v>
      </c>
      <c r="GY219" s="526">
        <f t="shared" si="150"/>
        <v>2038.369545</v>
      </c>
      <c r="GZ219" s="526">
        <f t="shared" si="150"/>
        <v>2086.166191</v>
      </c>
      <c r="HA219" s="526">
        <f t="shared" si="150"/>
        <v>2115.359352</v>
      </c>
      <c r="HB219" s="526">
        <f t="shared" si="150"/>
        <v>2172.600844</v>
      </c>
      <c r="HC219" s="526">
        <f t="shared" si="150"/>
        <v>2195.783649</v>
      </c>
      <c r="HD219" s="526">
        <f t="shared" si="150"/>
        <v>2235.852694</v>
      </c>
      <c r="HE219" s="526">
        <f t="shared" si="150"/>
        <v>2285.366585</v>
      </c>
      <c r="HF219" s="526">
        <f t="shared" si="150"/>
        <v>2341.463247</v>
      </c>
      <c r="HG219" s="526">
        <f t="shared" si="150"/>
        <v>2405.573719</v>
      </c>
      <c r="HH219" s="526">
        <f t="shared" si="150"/>
        <v>2453.656572</v>
      </c>
      <c r="HI219" s="526">
        <f t="shared" si="150"/>
        <v>2505.173915</v>
      </c>
      <c r="HJ219" s="526">
        <f t="shared" si="150"/>
        <v>2535.511906</v>
      </c>
      <c r="HK219" s="526">
        <f t="shared" si="150"/>
        <v>2604.774112</v>
      </c>
      <c r="HL219" s="526">
        <f t="shared" si="150"/>
        <v>2749.308881</v>
      </c>
      <c r="HM219" s="526">
        <f t="shared" si="150"/>
        <v>2874.095334</v>
      </c>
      <c r="HN219" s="526">
        <f t="shared" si="150"/>
        <v>2977.13002</v>
      </c>
      <c r="HO219" s="526">
        <f t="shared" si="150"/>
        <v>3085.888856</v>
      </c>
      <c r="HP219" s="526">
        <f t="shared" si="150"/>
        <v>3237.578811</v>
      </c>
      <c r="HQ219" s="526">
        <f t="shared" si="150"/>
        <v>3333.172103</v>
      </c>
      <c r="HR219" s="526">
        <f t="shared" si="150"/>
        <v>3478.565494</v>
      </c>
      <c r="HS219" s="412"/>
      <c r="HT219" s="412"/>
      <c r="HU219" s="412"/>
      <c r="HV219" s="412"/>
      <c r="HW219" s="412"/>
      <c r="HX219" s="412"/>
      <c r="HY219" s="412"/>
      <c r="HZ219" s="412"/>
      <c r="IA219" s="412"/>
      <c r="IB219" s="412"/>
      <c r="IC219" s="412"/>
    </row>
    <row r="220">
      <c r="A220" s="453" t="s">
        <v>85</v>
      </c>
      <c r="B220" s="526">
        <f t="shared" ref="B220:HR220" si="151">B36/2.466322</f>
        <v>0</v>
      </c>
      <c r="C220" s="526">
        <f t="shared" si="151"/>
        <v>0</v>
      </c>
      <c r="D220" s="526">
        <f t="shared" si="151"/>
        <v>0</v>
      </c>
      <c r="E220" s="526">
        <f t="shared" si="151"/>
        <v>0</v>
      </c>
      <c r="F220" s="526">
        <f t="shared" si="151"/>
        <v>0</v>
      </c>
      <c r="G220" s="526">
        <f t="shared" si="151"/>
        <v>0</v>
      </c>
      <c r="H220" s="526">
        <f t="shared" si="151"/>
        <v>0</v>
      </c>
      <c r="I220" s="526">
        <f t="shared" si="151"/>
        <v>0.4054620605</v>
      </c>
      <c r="J220" s="526">
        <f t="shared" si="151"/>
        <v>0.810924121</v>
      </c>
      <c r="K220" s="526">
        <f t="shared" si="151"/>
        <v>2.027310303</v>
      </c>
      <c r="L220" s="526">
        <f t="shared" si="151"/>
        <v>6.081930908</v>
      </c>
      <c r="M220" s="526">
        <f t="shared" si="151"/>
        <v>7.70377915</v>
      </c>
      <c r="N220" s="526">
        <f t="shared" si="151"/>
        <v>12.56932388</v>
      </c>
      <c r="O220" s="526">
        <f t="shared" si="151"/>
        <v>17.02940654</v>
      </c>
      <c r="P220" s="526">
        <f t="shared" si="151"/>
        <v>17.02940654</v>
      </c>
      <c r="Q220" s="526">
        <f t="shared" si="151"/>
        <v>19.4621789</v>
      </c>
      <c r="R220" s="526">
        <f t="shared" si="151"/>
        <v>23.11133745</v>
      </c>
      <c r="S220" s="526">
        <f t="shared" si="151"/>
        <v>36.89704751</v>
      </c>
      <c r="T220" s="526">
        <f t="shared" si="151"/>
        <v>42.97897841</v>
      </c>
      <c r="U220" s="526">
        <f t="shared" si="151"/>
        <v>45.00628872</v>
      </c>
      <c r="V220" s="526">
        <f t="shared" si="151"/>
        <v>52.30460581</v>
      </c>
      <c r="W220" s="526">
        <f t="shared" si="151"/>
        <v>58.38653671</v>
      </c>
      <c r="X220" s="526">
        <f t="shared" si="151"/>
        <v>64.06300556</v>
      </c>
      <c r="Y220" s="526">
        <f t="shared" si="151"/>
        <v>68.11762617</v>
      </c>
      <c r="Z220" s="526">
        <f t="shared" si="151"/>
        <v>73.79409501</v>
      </c>
      <c r="AA220" s="526">
        <f t="shared" si="151"/>
        <v>77.0377915</v>
      </c>
      <c r="AB220" s="526">
        <f t="shared" si="151"/>
        <v>81.90333622</v>
      </c>
      <c r="AC220" s="526">
        <f t="shared" si="151"/>
        <v>84.33610859</v>
      </c>
      <c r="AD220" s="526">
        <f t="shared" si="151"/>
        <v>89.60711537</v>
      </c>
      <c r="AE220" s="526">
        <f t="shared" si="151"/>
        <v>95.68904628</v>
      </c>
      <c r="AF220" s="526">
        <f t="shared" si="151"/>
        <v>100.554591</v>
      </c>
      <c r="AG220" s="526">
        <f t="shared" si="151"/>
        <v>105.0146737</v>
      </c>
      <c r="AH220" s="526">
        <f t="shared" si="151"/>
        <v>132.1806317</v>
      </c>
      <c r="AI220" s="526">
        <f t="shared" si="151"/>
        <v>137.8571006</v>
      </c>
      <c r="AJ220" s="526">
        <f t="shared" si="151"/>
        <v>145.1554177</v>
      </c>
      <c r="AK220" s="526">
        <f t="shared" si="151"/>
        <v>162.1848242</v>
      </c>
      <c r="AL220" s="526">
        <f t="shared" si="151"/>
        <v>175.1596101</v>
      </c>
      <c r="AM220" s="526">
        <f t="shared" si="151"/>
        <v>187.728934</v>
      </c>
      <c r="AN220" s="526">
        <f t="shared" si="151"/>
        <v>199.4873338</v>
      </c>
      <c r="AO220" s="526">
        <f t="shared" si="151"/>
        <v>214.48943</v>
      </c>
      <c r="AP220" s="526">
        <f t="shared" si="151"/>
        <v>223.4095953</v>
      </c>
      <c r="AQ220" s="526">
        <f t="shared" si="151"/>
        <v>229.8969883</v>
      </c>
      <c r="AR220" s="526">
        <f t="shared" si="151"/>
        <v>231.9242986</v>
      </c>
      <c r="AS220" s="526">
        <f t="shared" si="151"/>
        <v>239.2226157</v>
      </c>
      <c r="AT220" s="526">
        <f t="shared" si="151"/>
        <v>246.1154707</v>
      </c>
      <c r="AU220" s="526">
        <f t="shared" si="151"/>
        <v>259.4957187</v>
      </c>
      <c r="AV220" s="526">
        <f t="shared" si="151"/>
        <v>267.6049599</v>
      </c>
      <c r="AW220" s="526">
        <f t="shared" si="151"/>
        <v>276.5251253</v>
      </c>
      <c r="AX220" s="526">
        <f t="shared" si="151"/>
        <v>281.7961321</v>
      </c>
      <c r="AY220" s="526">
        <f t="shared" si="151"/>
        <v>310.1784763</v>
      </c>
      <c r="AZ220" s="526">
        <f t="shared" si="151"/>
        <v>316.6658693</v>
      </c>
      <c r="BA220" s="526">
        <f t="shared" si="151"/>
        <v>329.6406552</v>
      </c>
      <c r="BB220" s="526">
        <f t="shared" si="151"/>
        <v>338.9662826</v>
      </c>
      <c r="BC220" s="526">
        <f t="shared" si="151"/>
        <v>346.6700617</v>
      </c>
      <c r="BD220" s="526">
        <f t="shared" si="151"/>
        <v>360.8612339</v>
      </c>
      <c r="BE220" s="526">
        <f t="shared" si="151"/>
        <v>366.5377027</v>
      </c>
      <c r="BF220" s="526">
        <f t="shared" si="151"/>
        <v>379.5124886</v>
      </c>
      <c r="BG220" s="526">
        <f t="shared" si="151"/>
        <v>386.8108057</v>
      </c>
      <c r="BH220" s="526">
        <f t="shared" si="151"/>
        <v>394.1091228</v>
      </c>
      <c r="BI220" s="526">
        <f t="shared" si="151"/>
        <v>407.8948329</v>
      </c>
      <c r="BJ220" s="526">
        <f t="shared" si="151"/>
        <v>425.3297015</v>
      </c>
      <c r="BK220" s="526">
        <f t="shared" si="151"/>
        <v>433.0334806</v>
      </c>
      <c r="BL220" s="526">
        <f t="shared" si="151"/>
        <v>434.2498668</v>
      </c>
      <c r="BM220" s="526">
        <f t="shared" si="151"/>
        <v>445.1973424</v>
      </c>
      <c r="BN220" s="526">
        <f t="shared" si="151"/>
        <v>460.6049007</v>
      </c>
      <c r="BO220" s="526">
        <f t="shared" si="151"/>
        <v>465.0649834</v>
      </c>
      <c r="BP220" s="526">
        <f t="shared" si="151"/>
        <v>471.5523764</v>
      </c>
      <c r="BQ220" s="526">
        <f t="shared" si="151"/>
        <v>476.4179211</v>
      </c>
      <c r="BR220" s="526">
        <f t="shared" si="151"/>
        <v>480.4725417</v>
      </c>
      <c r="BS220" s="526">
        <f t="shared" si="151"/>
        <v>485.7435485</v>
      </c>
      <c r="BT220" s="526">
        <f t="shared" si="151"/>
        <v>490.2036312</v>
      </c>
      <c r="BU220" s="526">
        <f t="shared" si="151"/>
        <v>493.0418656</v>
      </c>
      <c r="BV220" s="526">
        <f t="shared" si="151"/>
        <v>496.2855621</v>
      </c>
      <c r="BW220" s="526">
        <f t="shared" si="151"/>
        <v>499.1237965</v>
      </c>
      <c r="BX220" s="526">
        <f t="shared" si="151"/>
        <v>501.5565689</v>
      </c>
      <c r="BY220" s="526">
        <f t="shared" si="151"/>
        <v>506.0166515</v>
      </c>
      <c r="BZ220" s="526">
        <f t="shared" si="151"/>
        <v>508.4494239</v>
      </c>
      <c r="CA220" s="526">
        <f t="shared" si="151"/>
        <v>514.9368168</v>
      </c>
      <c r="CB220" s="526">
        <f t="shared" si="151"/>
        <v>517.3695892</v>
      </c>
      <c r="CC220" s="526">
        <f t="shared" si="151"/>
        <v>530.7498372</v>
      </c>
      <c r="CD220" s="526">
        <f t="shared" si="151"/>
        <v>535.6153819</v>
      </c>
      <c r="CE220" s="526">
        <f t="shared" si="151"/>
        <v>544.9410093</v>
      </c>
      <c r="CF220" s="526">
        <f t="shared" si="151"/>
        <v>551.0229402</v>
      </c>
      <c r="CG220" s="526">
        <f t="shared" si="151"/>
        <v>559.9431056</v>
      </c>
      <c r="CH220" s="526">
        <f t="shared" si="151"/>
        <v>571.2960433</v>
      </c>
      <c r="CI220" s="526">
        <f t="shared" si="151"/>
        <v>589.947298</v>
      </c>
      <c r="CJ220" s="526">
        <f t="shared" si="151"/>
        <v>602.1111599</v>
      </c>
      <c r="CK220" s="526">
        <f t="shared" si="151"/>
        <v>616.302332</v>
      </c>
      <c r="CL220" s="526">
        <f t="shared" si="151"/>
        <v>628.4661938</v>
      </c>
      <c r="CM220" s="526">
        <f t="shared" si="151"/>
        <v>649.5502209</v>
      </c>
      <c r="CN220" s="526">
        <f t="shared" si="151"/>
        <v>652.7939174</v>
      </c>
      <c r="CO220" s="526">
        <f t="shared" si="151"/>
        <v>674.6888687</v>
      </c>
      <c r="CP220" s="526">
        <f t="shared" si="151"/>
        <v>720.1006195</v>
      </c>
      <c r="CQ220" s="526">
        <f t="shared" si="151"/>
        <v>739.1573363</v>
      </c>
      <c r="CR220" s="526">
        <f t="shared" si="151"/>
        <v>764.2959841</v>
      </c>
      <c r="CS220" s="526">
        <f t="shared" si="151"/>
        <v>812.5459693</v>
      </c>
      <c r="CT220" s="526">
        <f t="shared" si="151"/>
        <v>843.7665479</v>
      </c>
      <c r="CU220" s="526">
        <f t="shared" si="151"/>
        <v>862.0123406</v>
      </c>
      <c r="CV220" s="526">
        <f t="shared" si="151"/>
        <v>877.4198989</v>
      </c>
      <c r="CW220" s="526">
        <f t="shared" si="151"/>
        <v>907.0186294</v>
      </c>
      <c r="CX220" s="526">
        <f t="shared" si="151"/>
        <v>943.5102148</v>
      </c>
      <c r="CY220" s="526">
        <f t="shared" si="151"/>
        <v>958.512311</v>
      </c>
      <c r="CZ220" s="526">
        <f t="shared" si="151"/>
        <v>974.3253314</v>
      </c>
      <c r="DA220" s="526">
        <f t="shared" si="151"/>
        <v>1003.924062</v>
      </c>
      <c r="DB220" s="526">
        <f t="shared" si="151"/>
        <v>1029.06271</v>
      </c>
      <c r="DC220" s="526">
        <f t="shared" si="151"/>
        <v>1055.012281</v>
      </c>
      <c r="DD220" s="526">
        <f t="shared" si="151"/>
        <v>1085.421936</v>
      </c>
      <c r="DE220" s="526">
        <f t="shared" si="151"/>
        <v>1110.966046</v>
      </c>
      <c r="DF220" s="526">
        <f t="shared" si="151"/>
        <v>1128.806376</v>
      </c>
      <c r="DG220" s="526">
        <f t="shared" si="151"/>
        <v>1146.241245</v>
      </c>
      <c r="DH220" s="526">
        <f t="shared" si="151"/>
        <v>1165.703424</v>
      </c>
      <c r="DI220" s="526">
        <f t="shared" si="151"/>
        <v>1181.921906</v>
      </c>
      <c r="DJ220" s="526">
        <f t="shared" si="151"/>
        <v>1197.734927</v>
      </c>
      <c r="DK220" s="526">
        <f t="shared" si="151"/>
        <v>1211.520637</v>
      </c>
      <c r="DL220" s="526">
        <f t="shared" si="151"/>
        <v>1219.629878</v>
      </c>
      <c r="DM220" s="526">
        <f t="shared" si="151"/>
        <v>1239.497519</v>
      </c>
      <c r="DN220" s="526">
        <f t="shared" si="151"/>
        <v>1250.039533</v>
      </c>
      <c r="DO220" s="526">
        <f t="shared" si="151"/>
        <v>1258.554236</v>
      </c>
      <c r="DP220" s="526">
        <f t="shared" si="151"/>
        <v>1265.447091</v>
      </c>
      <c r="DQ220" s="526">
        <f t="shared" si="151"/>
        <v>1269.501711</v>
      </c>
      <c r="DR220" s="526">
        <f t="shared" si="151"/>
        <v>1290.585739</v>
      </c>
      <c r="DS220" s="526">
        <f t="shared" si="151"/>
        <v>1300.316828</v>
      </c>
      <c r="DT220" s="526">
        <f t="shared" si="151"/>
        <v>1308.831531</v>
      </c>
      <c r="DU220" s="526">
        <f t="shared" si="151"/>
        <v>1315.318924</v>
      </c>
      <c r="DV220" s="526">
        <f t="shared" si="151"/>
        <v>1327.888248</v>
      </c>
      <c r="DW220" s="526">
        <f t="shared" si="151"/>
        <v>1331.537407</v>
      </c>
      <c r="DX220" s="526">
        <f t="shared" si="151"/>
        <v>1344.512193</v>
      </c>
      <c r="DY220" s="526">
        <f t="shared" si="151"/>
        <v>1353.432358</v>
      </c>
      <c r="DZ220" s="526">
        <f t="shared" si="151"/>
        <v>1359.919751</v>
      </c>
      <c r="EA220" s="526">
        <f t="shared" si="151"/>
        <v>1373.705461</v>
      </c>
      <c r="EB220" s="526">
        <f t="shared" si="151"/>
        <v>1385.463861</v>
      </c>
      <c r="EC220" s="526">
        <f t="shared" si="151"/>
        <v>1392.762178</v>
      </c>
      <c r="ED220" s="526">
        <f t="shared" si="151"/>
        <v>1400.465957</v>
      </c>
      <c r="EE220" s="526">
        <f t="shared" si="151"/>
        <v>1413.035281</v>
      </c>
      <c r="EF220" s="526">
        <f t="shared" si="151"/>
        <v>1428.442839</v>
      </c>
      <c r="EG220" s="526">
        <f t="shared" si="151"/>
        <v>1440.606701</v>
      </c>
      <c r="EH220" s="526">
        <f t="shared" si="151"/>
        <v>1449.526866</v>
      </c>
      <c r="EI220" s="526">
        <f t="shared" si="151"/>
        <v>1464.1235</v>
      </c>
      <c r="EJ220" s="526">
        <f t="shared" si="151"/>
        <v>1470.610893</v>
      </c>
      <c r="EK220" s="526">
        <f t="shared" si="151"/>
        <v>1481.558369</v>
      </c>
      <c r="EL220" s="526">
        <f t="shared" si="151"/>
        <v>1494.938617</v>
      </c>
      <c r="EM220" s="526">
        <f t="shared" si="151"/>
        <v>1508.318865</v>
      </c>
      <c r="EN220" s="526">
        <f t="shared" si="151"/>
        <v>1520.077265</v>
      </c>
      <c r="EO220" s="526">
        <f t="shared" si="151"/>
        <v>1533.052051</v>
      </c>
      <c r="EP220" s="526">
        <f t="shared" si="151"/>
        <v>1541.972216</v>
      </c>
      <c r="EQ220" s="526">
        <f t="shared" si="151"/>
        <v>1549.270533</v>
      </c>
      <c r="ER220" s="526">
        <f t="shared" si="151"/>
        <v>1561.028933</v>
      </c>
      <c r="ES220" s="526">
        <f t="shared" si="151"/>
        <v>1573.192795</v>
      </c>
      <c r="ET220" s="526">
        <f t="shared" si="151"/>
        <v>1600.358753</v>
      </c>
      <c r="EU220" s="526">
        <f t="shared" si="151"/>
        <v>1612.522615</v>
      </c>
      <c r="EV220" s="526">
        <f t="shared" si="151"/>
        <v>1629.552021</v>
      </c>
      <c r="EW220" s="526">
        <f t="shared" si="151"/>
        <v>1634.823028</v>
      </c>
      <c r="EX220" s="526">
        <f t="shared" si="151"/>
        <v>1642.932269</v>
      </c>
      <c r="EY220" s="526">
        <f t="shared" si="151"/>
        <v>1658.74529</v>
      </c>
      <c r="EZ220" s="526">
        <f t="shared" si="151"/>
        <v>1673.747386</v>
      </c>
      <c r="FA220" s="526">
        <f t="shared" si="151"/>
        <v>1689.560406</v>
      </c>
      <c r="FB220" s="526">
        <f t="shared" si="151"/>
        <v>1708.211661</v>
      </c>
      <c r="FC220" s="526">
        <f t="shared" si="151"/>
        <v>1720.780985</v>
      </c>
      <c r="FD220" s="526">
        <f t="shared" si="151"/>
        <v>1729.70115</v>
      </c>
      <c r="FE220" s="526">
        <f t="shared" si="151"/>
        <v>1742.270474</v>
      </c>
      <c r="FF220" s="526">
        <f t="shared" si="151"/>
        <v>1762.949039</v>
      </c>
      <c r="FG220" s="526">
        <f t="shared" si="151"/>
        <v>1780.383908</v>
      </c>
      <c r="FH220" s="526">
        <f t="shared" si="151"/>
        <v>1796.196928</v>
      </c>
      <c r="FI220" s="526">
        <f t="shared" si="151"/>
        <v>1818.091879</v>
      </c>
      <c r="FJ220" s="526">
        <f t="shared" si="151"/>
        <v>1835.121286</v>
      </c>
      <c r="FK220" s="526">
        <f t="shared" si="151"/>
        <v>1863.50363</v>
      </c>
      <c r="FL220" s="526">
        <f t="shared" si="151"/>
        <v>1881.343961</v>
      </c>
      <c r="FM220" s="526">
        <f t="shared" si="151"/>
        <v>1900.80614</v>
      </c>
      <c r="FN220" s="526">
        <f t="shared" si="151"/>
        <v>1913.375464</v>
      </c>
      <c r="FO220" s="526">
        <f t="shared" si="151"/>
        <v>1931.215794</v>
      </c>
      <c r="FP220" s="526">
        <f t="shared" si="151"/>
        <v>1951.083435</v>
      </c>
      <c r="FQ220" s="526">
        <f t="shared" si="151"/>
        <v>1980.682166</v>
      </c>
      <c r="FR220" s="526">
        <f t="shared" si="151"/>
        <v>2007.848124</v>
      </c>
      <c r="FS220" s="526">
        <f t="shared" si="151"/>
        <v>2036.63593</v>
      </c>
      <c r="FT220" s="526">
        <f t="shared" si="151"/>
        <v>2056.909033</v>
      </c>
      <c r="FU220" s="526">
        <f t="shared" si="151"/>
        <v>2070.694743</v>
      </c>
      <c r="FV220" s="526">
        <f t="shared" si="151"/>
        <v>2089.75146</v>
      </c>
      <c r="FW220" s="526">
        <f t="shared" si="151"/>
        <v>2105.56448</v>
      </c>
      <c r="FX220" s="526">
        <f t="shared" si="151"/>
        <v>2119.35019</v>
      </c>
      <c r="FY220" s="526">
        <f t="shared" si="151"/>
        <v>2132.730438</v>
      </c>
      <c r="FZ220" s="526">
        <f t="shared" si="151"/>
        <v>2145.705224</v>
      </c>
      <c r="GA220" s="526">
        <f t="shared" si="151"/>
        <v>2158.274548</v>
      </c>
      <c r="GB220" s="526">
        <f t="shared" si="151"/>
        <v>2172.060258</v>
      </c>
      <c r="GC220" s="526">
        <f t="shared" si="151"/>
        <v>2191.522437</v>
      </c>
      <c r="GD220" s="526">
        <f t="shared" si="151"/>
        <v>2208.957306</v>
      </c>
      <c r="GE220" s="526">
        <f t="shared" si="151"/>
        <v>2221.52663</v>
      </c>
      <c r="GF220" s="526">
        <f t="shared" si="151"/>
        <v>2229.635871</v>
      </c>
      <c r="GG220" s="526">
        <f t="shared" si="151"/>
        <v>2232.879567</v>
      </c>
      <c r="GH220" s="526">
        <f t="shared" si="151"/>
        <v>2237.745112</v>
      </c>
      <c r="GI220" s="526">
        <f t="shared" si="151"/>
        <v>2242.610657</v>
      </c>
      <c r="GJ220" s="526">
        <f t="shared" si="151"/>
        <v>2247.881663</v>
      </c>
      <c r="GK220" s="526">
        <f t="shared" si="151"/>
        <v>2259.234601</v>
      </c>
      <c r="GL220" s="526">
        <f t="shared" si="151"/>
        <v>2274.236697</v>
      </c>
      <c r="GM220" s="526">
        <f t="shared" si="151"/>
        <v>2281.535014</v>
      </c>
      <c r="GN220" s="526">
        <f t="shared" si="151"/>
        <v>2291.266104</v>
      </c>
      <c r="GO220" s="526">
        <f t="shared" si="151"/>
        <v>2298.158959</v>
      </c>
      <c r="GP220" s="526">
        <f t="shared" si="151"/>
        <v>2310.728283</v>
      </c>
      <c r="GQ220" s="526">
        <f t="shared" si="151"/>
        <v>2327.352227</v>
      </c>
      <c r="GR220" s="526">
        <f t="shared" si="151"/>
        <v>2358.572806</v>
      </c>
      <c r="GS220" s="526">
        <f t="shared" si="151"/>
        <v>2383.305992</v>
      </c>
      <c r="GT220" s="526">
        <f t="shared" si="151"/>
        <v>2405.200943</v>
      </c>
      <c r="GU220" s="526">
        <f t="shared" si="151"/>
        <v>2442.908915</v>
      </c>
      <c r="GV220" s="526">
        <f t="shared" si="151"/>
        <v>2463.58748</v>
      </c>
      <c r="GW220" s="526">
        <f t="shared" si="151"/>
        <v>2497.646293</v>
      </c>
      <c r="GX220" s="526">
        <f t="shared" si="151"/>
        <v>2531.705106</v>
      </c>
      <c r="GY220" s="526">
        <f t="shared" si="151"/>
        <v>2563.331147</v>
      </c>
      <c r="GZ220" s="526">
        <f t="shared" si="151"/>
        <v>2605.499201</v>
      </c>
      <c r="HA220" s="526">
        <f t="shared" si="151"/>
        <v>2640.368938</v>
      </c>
      <c r="HB220" s="526">
        <f t="shared" si="151"/>
        <v>2663.480275</v>
      </c>
      <c r="HC220" s="526">
        <f t="shared" si="151"/>
        <v>2700.782785</v>
      </c>
      <c r="HD220" s="526">
        <f t="shared" si="151"/>
        <v>2736.057984</v>
      </c>
      <c r="HE220" s="526">
        <f t="shared" si="151"/>
        <v>2783.497045</v>
      </c>
      <c r="HF220" s="526">
        <f t="shared" si="151"/>
        <v>2840.261734</v>
      </c>
      <c r="HG220" s="526">
        <f t="shared" si="151"/>
        <v>2901.891967</v>
      </c>
      <c r="HH220" s="526">
        <f t="shared" si="151"/>
        <v>2953.385649</v>
      </c>
      <c r="HI220" s="526">
        <f t="shared" si="151"/>
        <v>3004.473868</v>
      </c>
      <c r="HJ220" s="526">
        <f t="shared" si="151"/>
        <v>3067.320488</v>
      </c>
      <c r="HK220" s="526">
        <f t="shared" si="151"/>
        <v>3157.738527</v>
      </c>
      <c r="HL220" s="526">
        <f t="shared" si="151"/>
        <v>3270.862442</v>
      </c>
      <c r="HM220" s="526">
        <f t="shared" si="151"/>
        <v>3418.04517</v>
      </c>
      <c r="HN220" s="526">
        <f t="shared" si="151"/>
        <v>3584.690077</v>
      </c>
      <c r="HO220" s="526">
        <f t="shared" si="151"/>
        <v>3712.005164</v>
      </c>
      <c r="HP220" s="526">
        <f t="shared" si="151"/>
        <v>3851.484113</v>
      </c>
      <c r="HQ220" s="526">
        <f t="shared" si="151"/>
        <v>3992.990372</v>
      </c>
      <c r="HR220" s="526">
        <f t="shared" si="151"/>
        <v>4157.202506</v>
      </c>
      <c r="HS220" s="412"/>
      <c r="HT220" s="412"/>
      <c r="HU220" s="412"/>
      <c r="HV220" s="412"/>
      <c r="HW220" s="412"/>
      <c r="HX220" s="412"/>
      <c r="HY220" s="412"/>
      <c r="HZ220" s="412"/>
      <c r="IA220" s="412"/>
      <c r="IB220" s="412"/>
      <c r="IC220" s="412"/>
    </row>
    <row r="221">
      <c r="A221" s="453" t="s">
        <v>86</v>
      </c>
      <c r="B221" s="526">
        <f t="shared" ref="B221:HR221" si="152">B37/2.333523</f>
        <v>0</v>
      </c>
      <c r="C221" s="526">
        <f t="shared" si="152"/>
        <v>0</v>
      </c>
      <c r="D221" s="526">
        <f t="shared" si="152"/>
        <v>0</v>
      </c>
      <c r="E221" s="526">
        <f t="shared" si="152"/>
        <v>0</v>
      </c>
      <c r="F221" s="526">
        <f t="shared" si="152"/>
        <v>0</v>
      </c>
      <c r="G221" s="526">
        <f t="shared" si="152"/>
        <v>0</v>
      </c>
      <c r="H221" s="526">
        <f t="shared" si="152"/>
        <v>0</v>
      </c>
      <c r="I221" s="526">
        <f t="shared" si="152"/>
        <v>0</v>
      </c>
      <c r="J221" s="526">
        <f t="shared" si="152"/>
        <v>0</v>
      </c>
      <c r="K221" s="526">
        <f t="shared" si="152"/>
        <v>0</v>
      </c>
      <c r="L221" s="526">
        <f t="shared" si="152"/>
        <v>0.8570731893</v>
      </c>
      <c r="M221" s="526">
        <f t="shared" si="152"/>
        <v>0.8570731893</v>
      </c>
      <c r="N221" s="526">
        <f t="shared" si="152"/>
        <v>0.8570731893</v>
      </c>
      <c r="O221" s="526">
        <f t="shared" si="152"/>
        <v>3.428292757</v>
      </c>
      <c r="P221" s="526">
        <f t="shared" si="152"/>
        <v>3.856829352</v>
      </c>
      <c r="Q221" s="526">
        <f t="shared" si="152"/>
        <v>3.856829352</v>
      </c>
      <c r="R221" s="526">
        <f t="shared" si="152"/>
        <v>4.285365947</v>
      </c>
      <c r="S221" s="526">
        <f t="shared" si="152"/>
        <v>5.999512325</v>
      </c>
      <c r="T221" s="526">
        <f t="shared" si="152"/>
        <v>7.285122109</v>
      </c>
      <c r="U221" s="526">
        <f t="shared" si="152"/>
        <v>8.999268488</v>
      </c>
      <c r="V221" s="526">
        <f t="shared" si="152"/>
        <v>9.427805083</v>
      </c>
      <c r="W221" s="526">
        <f t="shared" si="152"/>
        <v>9.427805083</v>
      </c>
      <c r="X221" s="526">
        <f t="shared" si="152"/>
        <v>11.99902465</v>
      </c>
      <c r="Y221" s="526">
        <f t="shared" si="152"/>
        <v>13.71317103</v>
      </c>
      <c r="Z221" s="526">
        <f t="shared" si="152"/>
        <v>15.42731741</v>
      </c>
      <c r="AA221" s="526">
        <f t="shared" si="152"/>
        <v>19.28414676</v>
      </c>
      <c r="AB221" s="526">
        <f t="shared" si="152"/>
        <v>20.56975654</v>
      </c>
      <c r="AC221" s="526">
        <f t="shared" si="152"/>
        <v>23.14097611</v>
      </c>
      <c r="AD221" s="526">
        <f t="shared" si="152"/>
        <v>25.71219568</v>
      </c>
      <c r="AE221" s="526">
        <f t="shared" si="152"/>
        <v>29.99756163</v>
      </c>
      <c r="AF221" s="526">
        <f t="shared" si="152"/>
        <v>35.14000076</v>
      </c>
      <c r="AG221" s="526">
        <f t="shared" si="152"/>
        <v>44.56780585</v>
      </c>
      <c r="AH221" s="526">
        <f t="shared" si="152"/>
        <v>50.13878158</v>
      </c>
      <c r="AI221" s="526">
        <f t="shared" si="152"/>
        <v>53.56707433</v>
      </c>
      <c r="AJ221" s="526">
        <f t="shared" si="152"/>
        <v>57.85244028</v>
      </c>
      <c r="AK221" s="526">
        <f t="shared" si="152"/>
        <v>61.28073304</v>
      </c>
      <c r="AL221" s="526">
        <f t="shared" si="152"/>
        <v>65.56609898</v>
      </c>
      <c r="AM221" s="526">
        <f t="shared" si="152"/>
        <v>67.28024536</v>
      </c>
      <c r="AN221" s="526">
        <f t="shared" si="152"/>
        <v>69.85146493</v>
      </c>
      <c r="AO221" s="526">
        <f t="shared" si="152"/>
        <v>73.27975769</v>
      </c>
      <c r="AP221" s="526">
        <f t="shared" si="152"/>
        <v>74.99390407</v>
      </c>
      <c r="AQ221" s="526">
        <f t="shared" si="152"/>
        <v>74.99390407</v>
      </c>
      <c r="AR221" s="526">
        <f t="shared" si="152"/>
        <v>76.70805045</v>
      </c>
      <c r="AS221" s="526">
        <f t="shared" si="152"/>
        <v>77.56512363</v>
      </c>
      <c r="AT221" s="526">
        <f t="shared" si="152"/>
        <v>79.27927001</v>
      </c>
      <c r="AU221" s="526">
        <f t="shared" si="152"/>
        <v>88.7070751</v>
      </c>
      <c r="AV221" s="526">
        <f t="shared" si="152"/>
        <v>89.56414829</v>
      </c>
      <c r="AW221" s="526">
        <f t="shared" si="152"/>
        <v>92.13536785</v>
      </c>
      <c r="AX221" s="526">
        <f t="shared" si="152"/>
        <v>93.84951423</v>
      </c>
      <c r="AY221" s="526">
        <f t="shared" si="152"/>
        <v>98.99195337</v>
      </c>
      <c r="AZ221" s="526">
        <f t="shared" si="152"/>
        <v>104.1343925</v>
      </c>
      <c r="BA221" s="526">
        <f t="shared" si="152"/>
        <v>110.1339048</v>
      </c>
      <c r="BB221" s="526">
        <f t="shared" si="152"/>
        <v>126.846832</v>
      </c>
      <c r="BC221" s="526">
        <f t="shared" si="152"/>
        <v>148.2736618</v>
      </c>
      <c r="BD221" s="526">
        <f t="shared" si="152"/>
        <v>152.9875643</v>
      </c>
      <c r="BE221" s="526">
        <f t="shared" si="152"/>
        <v>168.8434183</v>
      </c>
      <c r="BF221" s="526">
        <f t="shared" si="152"/>
        <v>181.6995161</v>
      </c>
      <c r="BG221" s="526">
        <f t="shared" si="152"/>
        <v>183.4136625</v>
      </c>
      <c r="BH221" s="526">
        <f t="shared" si="152"/>
        <v>185.9848821</v>
      </c>
      <c r="BI221" s="526">
        <f t="shared" si="152"/>
        <v>188.5561017</v>
      </c>
      <c r="BJ221" s="526">
        <f t="shared" si="152"/>
        <v>190.270248</v>
      </c>
      <c r="BK221" s="526">
        <f t="shared" si="152"/>
        <v>190.270248</v>
      </c>
      <c r="BL221" s="526">
        <f t="shared" si="152"/>
        <v>193.2700042</v>
      </c>
      <c r="BM221" s="526">
        <f t="shared" si="152"/>
        <v>197.1268335</v>
      </c>
      <c r="BN221" s="526">
        <f t="shared" si="152"/>
        <v>200.5551263</v>
      </c>
      <c r="BO221" s="526">
        <f t="shared" si="152"/>
        <v>204.4119557</v>
      </c>
      <c r="BP221" s="526">
        <f t="shared" si="152"/>
        <v>204.8404923</v>
      </c>
      <c r="BQ221" s="526">
        <f t="shared" si="152"/>
        <v>206.126102</v>
      </c>
      <c r="BR221" s="526">
        <f t="shared" si="152"/>
        <v>207.8402484</v>
      </c>
      <c r="BS221" s="526">
        <f t="shared" si="152"/>
        <v>209.5543948</v>
      </c>
      <c r="BT221" s="526">
        <f t="shared" si="152"/>
        <v>210.411468</v>
      </c>
      <c r="BU221" s="526">
        <f t="shared" si="152"/>
        <v>210.8400046</v>
      </c>
      <c r="BV221" s="526">
        <f t="shared" si="152"/>
        <v>211.2685412</v>
      </c>
      <c r="BW221" s="526">
        <f t="shared" si="152"/>
        <v>214.2682973</v>
      </c>
      <c r="BX221" s="526">
        <f t="shared" si="152"/>
        <v>215.1253705</v>
      </c>
      <c r="BY221" s="526">
        <f t="shared" si="152"/>
        <v>215.1253705</v>
      </c>
      <c r="BZ221" s="526">
        <f t="shared" si="152"/>
        <v>215.5539071</v>
      </c>
      <c r="CA221" s="526">
        <f t="shared" si="152"/>
        <v>217.6965901</v>
      </c>
      <c r="CB221" s="526">
        <f t="shared" si="152"/>
        <v>219.8392731</v>
      </c>
      <c r="CC221" s="526">
        <f t="shared" si="152"/>
        <v>221.5534194</v>
      </c>
      <c r="CD221" s="526">
        <f t="shared" si="152"/>
        <v>225.8387854</v>
      </c>
      <c r="CE221" s="526">
        <f t="shared" si="152"/>
        <v>228.410005</v>
      </c>
      <c r="CF221" s="526">
        <f t="shared" si="152"/>
        <v>231.4097611</v>
      </c>
      <c r="CG221" s="526">
        <f t="shared" si="152"/>
        <v>232.2668343</v>
      </c>
      <c r="CH221" s="526">
        <f t="shared" si="152"/>
        <v>233.9809807</v>
      </c>
      <c r="CI221" s="526">
        <f t="shared" si="152"/>
        <v>234.8380539</v>
      </c>
      <c r="CJ221" s="526">
        <f t="shared" si="152"/>
        <v>236.5522003</v>
      </c>
      <c r="CK221" s="526">
        <f t="shared" si="152"/>
        <v>236.5522003</v>
      </c>
      <c r="CL221" s="526">
        <f t="shared" si="152"/>
        <v>236.9807369</v>
      </c>
      <c r="CM221" s="526">
        <f t="shared" si="152"/>
        <v>239.1234198</v>
      </c>
      <c r="CN221" s="526">
        <f t="shared" si="152"/>
        <v>239.5519564</v>
      </c>
      <c r="CO221" s="526">
        <f t="shared" si="152"/>
        <v>239.5519564</v>
      </c>
      <c r="CP221" s="526">
        <f t="shared" si="152"/>
        <v>239.980493</v>
      </c>
      <c r="CQ221" s="526">
        <f t="shared" si="152"/>
        <v>241.6946394</v>
      </c>
      <c r="CR221" s="526">
        <f t="shared" si="152"/>
        <v>243.4087858</v>
      </c>
      <c r="CS221" s="526">
        <f t="shared" si="152"/>
        <v>243.8373224</v>
      </c>
      <c r="CT221" s="526">
        <f t="shared" si="152"/>
        <v>243.8373224</v>
      </c>
      <c r="CU221" s="526">
        <f t="shared" si="152"/>
        <v>245.9800053</v>
      </c>
      <c r="CV221" s="526">
        <f t="shared" si="152"/>
        <v>248.1226883</v>
      </c>
      <c r="CW221" s="526">
        <f t="shared" si="152"/>
        <v>248.1226883</v>
      </c>
      <c r="CX221" s="526">
        <f t="shared" si="152"/>
        <v>248.9797615</v>
      </c>
      <c r="CY221" s="526">
        <f t="shared" si="152"/>
        <v>251.5509811</v>
      </c>
      <c r="CZ221" s="526">
        <f t="shared" si="152"/>
        <v>251.9795177</v>
      </c>
      <c r="DA221" s="526">
        <f t="shared" si="152"/>
        <v>251.9795177</v>
      </c>
      <c r="DB221" s="526">
        <f t="shared" si="152"/>
        <v>252.8365909</v>
      </c>
      <c r="DC221" s="526">
        <f t="shared" si="152"/>
        <v>255.4078104</v>
      </c>
      <c r="DD221" s="526">
        <f t="shared" si="152"/>
        <v>256.6934202</v>
      </c>
      <c r="DE221" s="526">
        <f t="shared" si="152"/>
        <v>257.5504934</v>
      </c>
      <c r="DF221" s="526">
        <f t="shared" si="152"/>
        <v>258.4075666</v>
      </c>
      <c r="DG221" s="526">
        <f t="shared" si="152"/>
        <v>263.5500057</v>
      </c>
      <c r="DH221" s="526">
        <f t="shared" si="152"/>
        <v>264.4070789</v>
      </c>
      <c r="DI221" s="526">
        <f t="shared" si="152"/>
        <v>272.5492742</v>
      </c>
      <c r="DJ221" s="526">
        <f t="shared" si="152"/>
        <v>275.5490304</v>
      </c>
      <c r="DK221" s="526">
        <f t="shared" si="152"/>
        <v>276.8346402</v>
      </c>
      <c r="DL221" s="526">
        <f t="shared" si="152"/>
        <v>278.1202499</v>
      </c>
      <c r="DM221" s="526">
        <f t="shared" si="152"/>
        <v>279.8343963</v>
      </c>
      <c r="DN221" s="526">
        <f t="shared" si="152"/>
        <v>281.5485427</v>
      </c>
      <c r="DO221" s="526">
        <f t="shared" si="152"/>
        <v>285.405372</v>
      </c>
      <c r="DP221" s="526">
        <f t="shared" si="152"/>
        <v>285.8339086</v>
      </c>
      <c r="DQ221" s="526">
        <f t="shared" si="152"/>
        <v>285.8339086</v>
      </c>
      <c r="DR221" s="526">
        <f t="shared" si="152"/>
        <v>290.1192746</v>
      </c>
      <c r="DS221" s="526">
        <f t="shared" si="152"/>
        <v>291.833421</v>
      </c>
      <c r="DT221" s="526">
        <f t="shared" si="152"/>
        <v>293.5475673</v>
      </c>
      <c r="DU221" s="526">
        <f t="shared" si="152"/>
        <v>294.4046405</v>
      </c>
      <c r="DV221" s="526">
        <f t="shared" si="152"/>
        <v>294.8331771</v>
      </c>
      <c r="DW221" s="526">
        <f t="shared" si="152"/>
        <v>295.6902503</v>
      </c>
      <c r="DX221" s="526">
        <f t="shared" si="152"/>
        <v>296.9758601</v>
      </c>
      <c r="DY221" s="526">
        <f t="shared" si="152"/>
        <v>296.9758601</v>
      </c>
      <c r="DZ221" s="526">
        <f t="shared" si="152"/>
        <v>300.8326895</v>
      </c>
      <c r="EA221" s="526">
        <f t="shared" si="152"/>
        <v>302.5468358</v>
      </c>
      <c r="EB221" s="526">
        <f t="shared" si="152"/>
        <v>304.6895188</v>
      </c>
      <c r="EC221" s="526">
        <f t="shared" si="152"/>
        <v>305.546592</v>
      </c>
      <c r="ED221" s="526">
        <f t="shared" si="152"/>
        <v>306.4036652</v>
      </c>
      <c r="EE221" s="526">
        <f t="shared" si="152"/>
        <v>306.4036652</v>
      </c>
      <c r="EF221" s="526">
        <f t="shared" si="152"/>
        <v>307.689275</v>
      </c>
      <c r="EG221" s="526">
        <f t="shared" si="152"/>
        <v>311.1175677</v>
      </c>
      <c r="EH221" s="526">
        <f t="shared" si="152"/>
        <v>317.5456166</v>
      </c>
      <c r="EI221" s="526">
        <f t="shared" si="152"/>
        <v>319.259763</v>
      </c>
      <c r="EJ221" s="526">
        <f t="shared" si="152"/>
        <v>319.6882996</v>
      </c>
      <c r="EK221" s="526">
        <f t="shared" si="152"/>
        <v>326.1163485</v>
      </c>
      <c r="EL221" s="526">
        <f t="shared" si="152"/>
        <v>331.6873243</v>
      </c>
      <c r="EM221" s="526">
        <f t="shared" si="152"/>
        <v>333.4014707</v>
      </c>
      <c r="EN221" s="526">
        <f t="shared" si="152"/>
        <v>337.2583</v>
      </c>
      <c r="EO221" s="526">
        <f t="shared" si="152"/>
        <v>347.1146417</v>
      </c>
      <c r="EP221" s="526">
        <f t="shared" si="152"/>
        <v>355.256837</v>
      </c>
      <c r="EQ221" s="526">
        <f t="shared" si="152"/>
        <v>356.5424468</v>
      </c>
      <c r="ER221" s="526">
        <f t="shared" si="152"/>
        <v>362.9704957</v>
      </c>
      <c r="ES221" s="526">
        <f t="shared" si="152"/>
        <v>374.9695203</v>
      </c>
      <c r="ET221" s="526">
        <f t="shared" si="152"/>
        <v>380.1119595</v>
      </c>
      <c r="EU221" s="526">
        <f t="shared" si="152"/>
        <v>386.5400084</v>
      </c>
      <c r="EV221" s="526">
        <f t="shared" si="152"/>
        <v>393.8251305</v>
      </c>
      <c r="EW221" s="526">
        <f t="shared" si="152"/>
        <v>404.1100088</v>
      </c>
      <c r="EX221" s="526">
        <f t="shared" si="152"/>
        <v>412.6807407</v>
      </c>
      <c r="EY221" s="526">
        <f t="shared" si="152"/>
        <v>419.9658628</v>
      </c>
      <c r="EZ221" s="526">
        <f t="shared" si="152"/>
        <v>427.2509849</v>
      </c>
      <c r="FA221" s="526">
        <f t="shared" si="152"/>
        <v>439.6785461</v>
      </c>
      <c r="FB221" s="526">
        <f t="shared" si="152"/>
        <v>457.2485465</v>
      </c>
      <c r="FC221" s="526">
        <f t="shared" si="152"/>
        <v>479.960986</v>
      </c>
      <c r="FD221" s="526">
        <f t="shared" si="152"/>
        <v>497.1024498</v>
      </c>
      <c r="FE221" s="526">
        <f t="shared" si="152"/>
        <v>517.6722064</v>
      </c>
      <c r="FF221" s="526">
        <f t="shared" si="152"/>
        <v>530.5283042</v>
      </c>
      <c r="FG221" s="526">
        <f t="shared" si="152"/>
        <v>562.6685488</v>
      </c>
      <c r="FH221" s="526">
        <f t="shared" si="152"/>
        <v>588.8092811</v>
      </c>
      <c r="FI221" s="526">
        <f t="shared" si="152"/>
        <v>608.5219644</v>
      </c>
      <c r="FJ221" s="526">
        <f t="shared" si="152"/>
        <v>638.0909895</v>
      </c>
      <c r="FK221" s="526">
        <f t="shared" si="152"/>
        <v>674.5166</v>
      </c>
      <c r="FL221" s="526">
        <f t="shared" si="152"/>
        <v>696.8005029</v>
      </c>
      <c r="FM221" s="526">
        <f t="shared" si="152"/>
        <v>718.6558693</v>
      </c>
      <c r="FN221" s="526">
        <f t="shared" si="152"/>
        <v>744.3680649</v>
      </c>
      <c r="FO221" s="526">
        <f t="shared" si="152"/>
        <v>773.5085534</v>
      </c>
      <c r="FP221" s="526">
        <f t="shared" si="152"/>
        <v>811.6483103</v>
      </c>
      <c r="FQ221" s="526">
        <f t="shared" si="152"/>
        <v>839.503189</v>
      </c>
      <c r="FR221" s="526">
        <f t="shared" si="152"/>
        <v>876.3573361</v>
      </c>
      <c r="FS221" s="526">
        <f t="shared" si="152"/>
        <v>902.0695318</v>
      </c>
      <c r="FT221" s="526">
        <f t="shared" si="152"/>
        <v>941.9234351</v>
      </c>
      <c r="FU221" s="526">
        <f t="shared" si="152"/>
        <v>967.6356308</v>
      </c>
      <c r="FV221" s="526">
        <f t="shared" si="152"/>
        <v>998.061729</v>
      </c>
      <c r="FW221" s="526">
        <f t="shared" si="152"/>
        <v>1016.060266</v>
      </c>
      <c r="FX221" s="526">
        <f t="shared" si="152"/>
        <v>1035.344413</v>
      </c>
      <c r="FY221" s="526">
        <f t="shared" si="152"/>
        <v>1058.056852</v>
      </c>
      <c r="FZ221" s="526">
        <f t="shared" si="152"/>
        <v>1090.197097</v>
      </c>
      <c r="GA221" s="526">
        <f t="shared" si="152"/>
        <v>1104.767341</v>
      </c>
      <c r="GB221" s="526">
        <f t="shared" si="152"/>
        <v>1122.765878</v>
      </c>
      <c r="GC221" s="526">
        <f t="shared" si="152"/>
        <v>1141.621488</v>
      </c>
      <c r="GD221" s="526">
        <f t="shared" si="152"/>
        <v>1159.191489</v>
      </c>
      <c r="GE221" s="526">
        <f t="shared" si="152"/>
        <v>1177.190026</v>
      </c>
      <c r="GF221" s="526">
        <f t="shared" si="152"/>
        <v>1196.474172</v>
      </c>
      <c r="GG221" s="526">
        <f t="shared" si="152"/>
        <v>1205.044904</v>
      </c>
      <c r="GH221" s="526">
        <f t="shared" si="152"/>
        <v>1216.186856</v>
      </c>
      <c r="GI221" s="526">
        <f t="shared" si="152"/>
        <v>1232.471246</v>
      </c>
      <c r="GJ221" s="526">
        <f t="shared" si="152"/>
        <v>1246.184417</v>
      </c>
      <c r="GK221" s="526">
        <f t="shared" si="152"/>
        <v>1262.897344</v>
      </c>
      <c r="GL221" s="526">
        <f t="shared" si="152"/>
        <v>1296.751735</v>
      </c>
      <c r="GM221" s="526">
        <f t="shared" si="152"/>
        <v>1320.321248</v>
      </c>
      <c r="GN221" s="526">
        <f t="shared" si="152"/>
        <v>1340.033932</v>
      </c>
      <c r="GO221" s="526">
        <f t="shared" si="152"/>
        <v>1357.603932</v>
      </c>
      <c r="GP221" s="526">
        <f t="shared" si="152"/>
        <v>1380.316371</v>
      </c>
      <c r="GQ221" s="526">
        <f t="shared" si="152"/>
        <v>1437.740275</v>
      </c>
      <c r="GR221" s="526">
        <f t="shared" si="152"/>
        <v>1469.023447</v>
      </c>
      <c r="GS221" s="526">
        <f t="shared" si="152"/>
        <v>1510.16296</v>
      </c>
      <c r="GT221" s="526">
        <f t="shared" si="152"/>
        <v>1533.732472</v>
      </c>
      <c r="GU221" s="526">
        <f t="shared" si="152"/>
        <v>1572.300766</v>
      </c>
      <c r="GV221" s="526">
        <f t="shared" si="152"/>
        <v>1607.869303</v>
      </c>
      <c r="GW221" s="526">
        <f t="shared" si="152"/>
        <v>1656.722475</v>
      </c>
      <c r="GX221" s="526">
        <f t="shared" si="152"/>
        <v>1718.003208</v>
      </c>
      <c r="GY221" s="526">
        <f t="shared" si="152"/>
        <v>1772.855892</v>
      </c>
      <c r="GZ221" s="526">
        <f t="shared" si="152"/>
        <v>1837.564918</v>
      </c>
      <c r="HA221" s="526">
        <f t="shared" si="152"/>
        <v>1919.415408</v>
      </c>
      <c r="HB221" s="526">
        <f t="shared" si="152"/>
        <v>1983.695897</v>
      </c>
      <c r="HC221" s="526">
        <f t="shared" si="152"/>
        <v>2038.120044</v>
      </c>
      <c r="HD221" s="526">
        <f t="shared" si="152"/>
        <v>2121.256144</v>
      </c>
      <c r="HE221" s="526">
        <f t="shared" si="152"/>
        <v>2198.392731</v>
      </c>
      <c r="HF221" s="526">
        <f t="shared" si="152"/>
        <v>2296.099074</v>
      </c>
      <c r="HG221" s="526">
        <f t="shared" si="152"/>
        <v>2400.662003</v>
      </c>
      <c r="HH221" s="526">
        <f t="shared" si="152"/>
        <v>2496.225664</v>
      </c>
      <c r="HI221" s="526">
        <f t="shared" si="152"/>
        <v>2582.790056</v>
      </c>
      <c r="HJ221" s="526">
        <f t="shared" si="152"/>
        <v>2668.068838</v>
      </c>
      <c r="HK221" s="526">
        <f t="shared" si="152"/>
        <v>2750.776401</v>
      </c>
      <c r="HL221" s="526">
        <f t="shared" si="152"/>
        <v>2884.908355</v>
      </c>
      <c r="HM221" s="526">
        <f t="shared" si="152"/>
        <v>3051.180554</v>
      </c>
      <c r="HN221" s="526">
        <f t="shared" si="152"/>
        <v>3206.310801</v>
      </c>
      <c r="HO221" s="526">
        <f t="shared" si="152"/>
        <v>3348.156414</v>
      </c>
      <c r="HP221" s="526">
        <f t="shared" si="152"/>
        <v>3469.860807</v>
      </c>
      <c r="HQ221" s="526">
        <f t="shared" si="152"/>
        <v>3606.135444</v>
      </c>
      <c r="HR221" s="526">
        <f t="shared" si="152"/>
        <v>3753.552033</v>
      </c>
      <c r="HS221" s="412"/>
      <c r="HT221" s="412"/>
      <c r="HU221" s="412"/>
      <c r="HV221" s="412"/>
      <c r="HW221" s="412"/>
      <c r="HX221" s="412"/>
      <c r="HY221" s="412"/>
      <c r="HZ221" s="412"/>
      <c r="IA221" s="412"/>
      <c r="IB221" s="412"/>
      <c r="IC221" s="412"/>
    </row>
    <row r="222">
      <c r="A222" s="453" t="s">
        <v>87</v>
      </c>
      <c r="B222" s="526">
        <f t="shared" ref="B222:HR222" si="153">B38/2.901225</f>
        <v>0</v>
      </c>
      <c r="C222" s="526">
        <f t="shared" si="153"/>
        <v>0</v>
      </c>
      <c r="D222" s="526">
        <f t="shared" si="153"/>
        <v>0.3446819878</v>
      </c>
      <c r="E222" s="526">
        <f t="shared" si="153"/>
        <v>0.3446819878</v>
      </c>
      <c r="F222" s="526">
        <f t="shared" si="153"/>
        <v>0.6893639756</v>
      </c>
      <c r="G222" s="526">
        <f t="shared" si="153"/>
        <v>1.034045963</v>
      </c>
      <c r="H222" s="526">
        <f t="shared" si="153"/>
        <v>1.378727951</v>
      </c>
      <c r="I222" s="526">
        <f t="shared" si="153"/>
        <v>1.378727951</v>
      </c>
      <c r="J222" s="526">
        <f t="shared" si="153"/>
        <v>2.412773914</v>
      </c>
      <c r="K222" s="526">
        <f t="shared" si="153"/>
        <v>2.757455902</v>
      </c>
      <c r="L222" s="526">
        <f t="shared" si="153"/>
        <v>4.480865841</v>
      </c>
      <c r="M222" s="526">
        <f t="shared" si="153"/>
        <v>5.170229817</v>
      </c>
      <c r="N222" s="526">
        <f t="shared" si="153"/>
        <v>9.30641367</v>
      </c>
      <c r="O222" s="526">
        <f t="shared" si="153"/>
        <v>13.09791554</v>
      </c>
      <c r="P222" s="526">
        <f t="shared" si="153"/>
        <v>13.78727951</v>
      </c>
      <c r="Q222" s="526">
        <f t="shared" si="153"/>
        <v>18.26814535</v>
      </c>
      <c r="R222" s="526">
        <f t="shared" si="153"/>
        <v>19.99155529</v>
      </c>
      <c r="S222" s="526">
        <f t="shared" si="153"/>
        <v>22.74901119</v>
      </c>
      <c r="T222" s="526">
        <f t="shared" si="153"/>
        <v>27.22987703</v>
      </c>
      <c r="U222" s="526">
        <f t="shared" si="153"/>
        <v>34.81288077</v>
      </c>
      <c r="V222" s="526">
        <f t="shared" si="153"/>
        <v>46.18738636</v>
      </c>
      <c r="W222" s="526">
        <f t="shared" si="153"/>
        <v>51.70229817</v>
      </c>
      <c r="X222" s="526">
        <f t="shared" si="153"/>
        <v>56.87252798</v>
      </c>
      <c r="Y222" s="526">
        <f t="shared" si="153"/>
        <v>66.52362364</v>
      </c>
      <c r="Z222" s="526">
        <f t="shared" si="153"/>
        <v>73.76194539</v>
      </c>
      <c r="AA222" s="526">
        <f t="shared" si="153"/>
        <v>80.65558514</v>
      </c>
      <c r="AB222" s="526">
        <f t="shared" si="153"/>
        <v>88.92795285</v>
      </c>
      <c r="AC222" s="526">
        <f t="shared" si="153"/>
        <v>94.44286465</v>
      </c>
      <c r="AD222" s="526">
        <f t="shared" si="153"/>
        <v>112.366328</v>
      </c>
      <c r="AE222" s="526">
        <f t="shared" si="153"/>
        <v>116.5025119</v>
      </c>
      <c r="AF222" s="526">
        <f t="shared" si="153"/>
        <v>137.8727951</v>
      </c>
      <c r="AG222" s="526">
        <f t="shared" si="153"/>
        <v>140.285569</v>
      </c>
      <c r="AH222" s="526">
        <f t="shared" si="153"/>
        <v>161.3111703</v>
      </c>
      <c r="AI222" s="526">
        <f t="shared" si="153"/>
        <v>168.20481</v>
      </c>
      <c r="AJ222" s="526">
        <f t="shared" si="153"/>
        <v>181.6474076</v>
      </c>
      <c r="AK222" s="526">
        <f t="shared" si="153"/>
        <v>185.7835914</v>
      </c>
      <c r="AL222" s="526">
        <f t="shared" si="153"/>
        <v>195.7793691</v>
      </c>
      <c r="AM222" s="526">
        <f t="shared" si="153"/>
        <v>219.5624262</v>
      </c>
      <c r="AN222" s="526">
        <f t="shared" si="153"/>
        <v>227.4901119</v>
      </c>
      <c r="AO222" s="526">
        <f t="shared" si="153"/>
        <v>240.2433455</v>
      </c>
      <c r="AP222" s="526">
        <f t="shared" si="153"/>
        <v>244.3795293</v>
      </c>
      <c r="AQ222" s="526">
        <f t="shared" si="153"/>
        <v>249.2050772</v>
      </c>
      <c r="AR222" s="526">
        <f t="shared" si="153"/>
        <v>263.3370387</v>
      </c>
      <c r="AS222" s="526">
        <f t="shared" si="153"/>
        <v>282.294548</v>
      </c>
      <c r="AT222" s="526">
        <f t="shared" si="153"/>
        <v>307.8010151</v>
      </c>
      <c r="AU222" s="526">
        <f t="shared" si="153"/>
        <v>327.1032064</v>
      </c>
      <c r="AV222" s="526">
        <f t="shared" si="153"/>
        <v>359.8479952</v>
      </c>
      <c r="AW222" s="526">
        <f t="shared" si="153"/>
        <v>371.2225008</v>
      </c>
      <c r="AX222" s="526">
        <f t="shared" si="153"/>
        <v>385.3544623</v>
      </c>
      <c r="AY222" s="526">
        <f t="shared" si="153"/>
        <v>394.316194</v>
      </c>
      <c r="AZ222" s="526">
        <f t="shared" si="153"/>
        <v>417.7545692</v>
      </c>
      <c r="BA222" s="526">
        <f t="shared" si="153"/>
        <v>425.6822549</v>
      </c>
      <c r="BB222" s="526">
        <f t="shared" si="153"/>
        <v>440.5035804</v>
      </c>
      <c r="BC222" s="526">
        <f t="shared" si="153"/>
        <v>462.2185456</v>
      </c>
      <c r="BD222" s="526">
        <f t="shared" si="153"/>
        <v>486.6909667</v>
      </c>
      <c r="BE222" s="526">
        <f t="shared" si="153"/>
        <v>503.5803841</v>
      </c>
      <c r="BF222" s="526">
        <f t="shared" si="153"/>
        <v>523.9166214</v>
      </c>
      <c r="BG222" s="526">
        <f t="shared" si="153"/>
        <v>538.7379469</v>
      </c>
      <c r="BH222" s="526">
        <f t="shared" si="153"/>
        <v>544.5975407</v>
      </c>
      <c r="BI222" s="526">
        <f t="shared" si="153"/>
        <v>558.3848202</v>
      </c>
      <c r="BJ222" s="526">
        <f t="shared" si="153"/>
        <v>567.0018699</v>
      </c>
      <c r="BK222" s="526">
        <f t="shared" si="153"/>
        <v>593.8870649</v>
      </c>
      <c r="BL222" s="526">
        <f t="shared" si="153"/>
        <v>609.7424364</v>
      </c>
      <c r="BM222" s="526">
        <f t="shared" si="153"/>
        <v>616.6360761</v>
      </c>
      <c r="BN222" s="526">
        <f t="shared" si="153"/>
        <v>629.0446277</v>
      </c>
      <c r="BO222" s="526">
        <f t="shared" si="153"/>
        <v>644.5553172</v>
      </c>
      <c r="BP222" s="526">
        <f t="shared" si="153"/>
        <v>655.9298227</v>
      </c>
      <c r="BQ222" s="526">
        <f t="shared" si="153"/>
        <v>690.0533395</v>
      </c>
      <c r="BR222" s="526">
        <f t="shared" si="153"/>
        <v>697.6363433</v>
      </c>
      <c r="BS222" s="526">
        <f t="shared" si="153"/>
        <v>708.6661669</v>
      </c>
      <c r="BT222" s="526">
        <f t="shared" si="153"/>
        <v>723.8321743</v>
      </c>
      <c r="BU222" s="526">
        <f t="shared" si="153"/>
        <v>732.449224</v>
      </c>
      <c r="BV222" s="526">
        <f t="shared" si="153"/>
        <v>737.9641358</v>
      </c>
      <c r="BW222" s="526">
        <f t="shared" si="153"/>
        <v>744.5130936</v>
      </c>
      <c r="BX222" s="526">
        <f t="shared" si="153"/>
        <v>746.5811855</v>
      </c>
      <c r="BY222" s="526">
        <f t="shared" si="153"/>
        <v>767.2621048</v>
      </c>
      <c r="BZ222" s="526">
        <f t="shared" si="153"/>
        <v>777.9472464</v>
      </c>
      <c r="CA222" s="526">
        <f t="shared" si="153"/>
        <v>784.4962042</v>
      </c>
      <c r="CB222" s="526">
        <f t="shared" si="153"/>
        <v>791.045162</v>
      </c>
      <c r="CC222" s="526">
        <f t="shared" si="153"/>
        <v>815.5175831</v>
      </c>
      <c r="CD222" s="526">
        <f t="shared" si="153"/>
        <v>826.8920887</v>
      </c>
      <c r="CE222" s="526">
        <f t="shared" si="153"/>
        <v>833.4410465</v>
      </c>
      <c r="CF222" s="526">
        <f t="shared" si="153"/>
        <v>846.19428</v>
      </c>
      <c r="CG222" s="526">
        <f t="shared" si="153"/>
        <v>851.7091918</v>
      </c>
      <c r="CH222" s="526">
        <f t="shared" si="153"/>
        <v>865.8411533</v>
      </c>
      <c r="CI222" s="526">
        <f t="shared" si="153"/>
        <v>872.0454291</v>
      </c>
      <c r="CJ222" s="526">
        <f t="shared" si="153"/>
        <v>881.0071608</v>
      </c>
      <c r="CK222" s="526">
        <f t="shared" si="153"/>
        <v>889.6242105</v>
      </c>
      <c r="CL222" s="526">
        <f t="shared" si="153"/>
        <v>894.1050763</v>
      </c>
      <c r="CM222" s="526">
        <f t="shared" si="153"/>
        <v>906.5136279</v>
      </c>
      <c r="CN222" s="526">
        <f t="shared" si="153"/>
        <v>909.6157658</v>
      </c>
      <c r="CO222" s="526">
        <f t="shared" si="153"/>
        <v>913.0625856</v>
      </c>
      <c r="CP222" s="526">
        <f t="shared" si="153"/>
        <v>916.8540875</v>
      </c>
      <c r="CQ222" s="526">
        <f t="shared" si="153"/>
        <v>923.7477273</v>
      </c>
      <c r="CR222" s="526">
        <f t="shared" si="153"/>
        <v>930.641367</v>
      </c>
      <c r="CS222" s="526">
        <f t="shared" si="153"/>
        <v>933.3988229</v>
      </c>
      <c r="CT222" s="526">
        <f t="shared" si="153"/>
        <v>938.9137347</v>
      </c>
      <c r="CU222" s="526">
        <f t="shared" si="153"/>
        <v>943.0499186</v>
      </c>
      <c r="CV222" s="526">
        <f t="shared" si="153"/>
        <v>944.0839645</v>
      </c>
      <c r="CW222" s="526">
        <f t="shared" si="153"/>
        <v>947.5307844</v>
      </c>
      <c r="CX222" s="526">
        <f t="shared" si="153"/>
        <v>947.8754664</v>
      </c>
      <c r="CY222" s="526">
        <f t="shared" si="153"/>
        <v>953.7350602</v>
      </c>
      <c r="CZ222" s="526">
        <f t="shared" si="153"/>
        <v>953.7350602</v>
      </c>
      <c r="DA222" s="526">
        <f t="shared" si="153"/>
        <v>953.7350602</v>
      </c>
      <c r="DB222" s="526">
        <f t="shared" si="153"/>
        <v>957.5265621</v>
      </c>
      <c r="DC222" s="526">
        <f t="shared" si="153"/>
        <v>969.9351136</v>
      </c>
      <c r="DD222" s="526">
        <f t="shared" si="153"/>
        <v>973.7266155</v>
      </c>
      <c r="DE222" s="526">
        <f t="shared" si="153"/>
        <v>978.2074813</v>
      </c>
      <c r="DF222" s="526">
        <f t="shared" si="153"/>
        <v>982.6883472</v>
      </c>
      <c r="DG222" s="526">
        <f t="shared" si="153"/>
        <v>983.3777111</v>
      </c>
      <c r="DH222" s="526">
        <f t="shared" si="153"/>
        <v>984.7564391</v>
      </c>
      <c r="DI222" s="526">
        <f t="shared" si="153"/>
        <v>988.203259</v>
      </c>
      <c r="DJ222" s="526">
        <f t="shared" si="153"/>
        <v>991.9947608</v>
      </c>
      <c r="DK222" s="526">
        <f t="shared" si="153"/>
        <v>994.0628528</v>
      </c>
      <c r="DL222" s="526">
        <f t="shared" si="153"/>
        <v>1000.267129</v>
      </c>
      <c r="DM222" s="526">
        <f t="shared" si="153"/>
        <v>1002.33522</v>
      </c>
      <c r="DN222" s="526">
        <f t="shared" si="153"/>
        <v>1003.024584</v>
      </c>
      <c r="DO222" s="526">
        <f t="shared" si="153"/>
        <v>1004.05863</v>
      </c>
      <c r="DP222" s="526">
        <f t="shared" si="153"/>
        <v>1006.126722</v>
      </c>
      <c r="DQ222" s="526">
        <f t="shared" si="153"/>
        <v>1007.850132</v>
      </c>
      <c r="DR222" s="526">
        <f t="shared" si="153"/>
        <v>1009.918224</v>
      </c>
      <c r="DS222" s="526">
        <f t="shared" si="153"/>
        <v>1010.95227</v>
      </c>
      <c r="DT222" s="526">
        <f t="shared" si="153"/>
        <v>1011.986316</v>
      </c>
      <c r="DU222" s="526">
        <f t="shared" si="153"/>
        <v>1011.986316</v>
      </c>
      <c r="DV222" s="526">
        <f t="shared" si="153"/>
        <v>1013.709726</v>
      </c>
      <c r="DW222" s="526">
        <f t="shared" si="153"/>
        <v>1016.811864</v>
      </c>
      <c r="DX222" s="526">
        <f t="shared" si="153"/>
        <v>1017.501228</v>
      </c>
      <c r="DY222" s="526">
        <f t="shared" si="153"/>
        <v>1019.224638</v>
      </c>
      <c r="DZ222" s="526">
        <f t="shared" si="153"/>
        <v>1023.705504</v>
      </c>
      <c r="EA222" s="526">
        <f t="shared" si="153"/>
        <v>1024.394868</v>
      </c>
      <c r="EB222" s="526">
        <f t="shared" si="153"/>
        <v>1025.084232</v>
      </c>
      <c r="EC222" s="526">
        <f t="shared" si="153"/>
        <v>1025.428914</v>
      </c>
      <c r="ED222" s="526">
        <f t="shared" si="153"/>
        <v>1028.18637</v>
      </c>
      <c r="EE222" s="526">
        <f t="shared" si="153"/>
        <v>1030.943825</v>
      </c>
      <c r="EF222" s="526">
        <f t="shared" si="153"/>
        <v>1039.905557</v>
      </c>
      <c r="EG222" s="526">
        <f t="shared" si="153"/>
        <v>1042.663013</v>
      </c>
      <c r="EH222" s="526">
        <f t="shared" si="153"/>
        <v>1048.522607</v>
      </c>
      <c r="EI222" s="526">
        <f t="shared" si="153"/>
        <v>1051.624745</v>
      </c>
      <c r="EJ222" s="526">
        <f t="shared" si="153"/>
        <v>1059.207748</v>
      </c>
      <c r="EK222" s="526">
        <f t="shared" si="153"/>
        <v>1060.241794</v>
      </c>
      <c r="EL222" s="526">
        <f t="shared" si="153"/>
        <v>1066.44607</v>
      </c>
      <c r="EM222" s="526">
        <f t="shared" si="153"/>
        <v>1068.858844</v>
      </c>
      <c r="EN222" s="526">
        <f t="shared" si="153"/>
        <v>1078.854622</v>
      </c>
      <c r="EO222" s="526">
        <f t="shared" si="153"/>
        <v>1086.092943</v>
      </c>
      <c r="EP222" s="526">
        <f t="shared" si="153"/>
        <v>1089.539763</v>
      </c>
      <c r="EQ222" s="526">
        <f t="shared" si="153"/>
        <v>1092.641901</v>
      </c>
      <c r="ER222" s="526">
        <f t="shared" si="153"/>
        <v>1103.327043</v>
      </c>
      <c r="ES222" s="526">
        <f t="shared" si="153"/>
        <v>1109.186637</v>
      </c>
      <c r="ET222" s="526">
        <f t="shared" si="153"/>
        <v>1110.910047</v>
      </c>
      <c r="EU222" s="526">
        <f t="shared" si="153"/>
        <v>1122.973916</v>
      </c>
      <c r="EV222" s="526">
        <f t="shared" si="153"/>
        <v>1128.144146</v>
      </c>
      <c r="EW222" s="526">
        <f t="shared" si="153"/>
        <v>1133.659058</v>
      </c>
      <c r="EX222" s="526">
        <f t="shared" si="153"/>
        <v>1139.518652</v>
      </c>
      <c r="EY222" s="526">
        <f t="shared" si="153"/>
        <v>1155.718705</v>
      </c>
      <c r="EZ222" s="526">
        <f t="shared" si="153"/>
        <v>1163.301709</v>
      </c>
      <c r="FA222" s="526">
        <f t="shared" si="153"/>
        <v>1176.744306</v>
      </c>
      <c r="FB222" s="526">
        <f t="shared" si="153"/>
        <v>1184.32731</v>
      </c>
      <c r="FC222" s="526">
        <f t="shared" si="153"/>
        <v>1196.39118</v>
      </c>
      <c r="FD222" s="526">
        <f t="shared" si="153"/>
        <v>1200.527363</v>
      </c>
      <c r="FE222" s="526">
        <f t="shared" si="153"/>
        <v>1206.731639</v>
      </c>
      <c r="FF222" s="526">
        <f t="shared" si="153"/>
        <v>1216.038053</v>
      </c>
      <c r="FG222" s="526">
        <f t="shared" si="153"/>
        <v>1226.723195</v>
      </c>
      <c r="FH222" s="526">
        <f t="shared" si="153"/>
        <v>1234.65088</v>
      </c>
      <c r="FI222" s="526">
        <f t="shared" si="153"/>
        <v>1241.889202</v>
      </c>
      <c r="FJ222" s="526">
        <f t="shared" si="153"/>
        <v>1261.536075</v>
      </c>
      <c r="FK222" s="526">
        <f t="shared" si="153"/>
        <v>1265.327577</v>
      </c>
      <c r="FL222" s="526">
        <f t="shared" si="153"/>
        <v>1271.187171</v>
      </c>
      <c r="FM222" s="526">
        <f t="shared" si="153"/>
        <v>1282.561677</v>
      </c>
      <c r="FN222" s="526">
        <f t="shared" si="153"/>
        <v>1293.246818</v>
      </c>
      <c r="FO222" s="526">
        <f t="shared" si="153"/>
        <v>1300.48514</v>
      </c>
      <c r="FP222" s="526">
        <f t="shared" si="153"/>
        <v>1310.8256</v>
      </c>
      <c r="FQ222" s="526">
        <f t="shared" si="153"/>
        <v>1321.510741</v>
      </c>
      <c r="FR222" s="526">
        <f t="shared" si="153"/>
        <v>1329.783109</v>
      </c>
      <c r="FS222" s="526">
        <f t="shared" si="153"/>
        <v>1336.676749</v>
      </c>
      <c r="FT222" s="526">
        <f t="shared" si="153"/>
        <v>1351.842756</v>
      </c>
      <c r="FU222" s="526">
        <f t="shared" si="153"/>
        <v>1357.012986</v>
      </c>
      <c r="FV222" s="526">
        <f t="shared" si="153"/>
        <v>1366.664082</v>
      </c>
      <c r="FW222" s="526">
        <f t="shared" si="153"/>
        <v>1377.004541</v>
      </c>
      <c r="FX222" s="526">
        <f t="shared" si="153"/>
        <v>1392.170549</v>
      </c>
      <c r="FY222" s="526">
        <f t="shared" si="153"/>
        <v>1395.617369</v>
      </c>
      <c r="FZ222" s="526">
        <f t="shared" si="153"/>
        <v>1399.064188</v>
      </c>
      <c r="GA222" s="526">
        <f t="shared" si="153"/>
        <v>1411.128058</v>
      </c>
      <c r="GB222" s="526">
        <f t="shared" si="153"/>
        <v>1415.608924</v>
      </c>
      <c r="GC222" s="526">
        <f t="shared" si="153"/>
        <v>1423.881292</v>
      </c>
      <c r="GD222" s="526">
        <f t="shared" si="153"/>
        <v>1433.187705</v>
      </c>
      <c r="GE222" s="526">
        <f t="shared" si="153"/>
        <v>1441.115391</v>
      </c>
      <c r="GF222" s="526">
        <f t="shared" si="153"/>
        <v>1443.872847</v>
      </c>
      <c r="GG222" s="526">
        <f t="shared" si="153"/>
        <v>1445.940939</v>
      </c>
      <c r="GH222" s="526">
        <f t="shared" si="153"/>
        <v>1462.830356</v>
      </c>
      <c r="GI222" s="526">
        <f t="shared" si="153"/>
        <v>1474.549544</v>
      </c>
      <c r="GJ222" s="526">
        <f t="shared" si="153"/>
        <v>1481.443183</v>
      </c>
      <c r="GK222" s="526">
        <f t="shared" si="153"/>
        <v>1497.643237</v>
      </c>
      <c r="GL222" s="526">
        <f t="shared" si="153"/>
        <v>1501.434739</v>
      </c>
      <c r="GM222" s="526">
        <f t="shared" si="153"/>
        <v>1506.949651</v>
      </c>
      <c r="GN222" s="526">
        <f t="shared" si="153"/>
        <v>1510.051788</v>
      </c>
      <c r="GO222" s="526">
        <f t="shared" si="153"/>
        <v>1530.732708</v>
      </c>
      <c r="GP222" s="526">
        <f t="shared" si="153"/>
        <v>1546.932761</v>
      </c>
      <c r="GQ222" s="526">
        <f t="shared" si="153"/>
        <v>1555.549811</v>
      </c>
      <c r="GR222" s="526">
        <f t="shared" si="153"/>
        <v>1568.303044</v>
      </c>
      <c r="GS222" s="526">
        <f t="shared" si="153"/>
        <v>1596.911649</v>
      </c>
      <c r="GT222" s="526">
        <f t="shared" si="153"/>
        <v>1612.422339</v>
      </c>
      <c r="GU222" s="526">
        <f t="shared" si="153"/>
        <v>1615.524477</v>
      </c>
      <c r="GV222" s="526">
        <f t="shared" si="153"/>
        <v>1631.72453</v>
      </c>
      <c r="GW222" s="526">
        <f t="shared" si="153"/>
        <v>1647.579902</v>
      </c>
      <c r="GX222" s="526">
        <f t="shared" si="153"/>
        <v>1667.571457</v>
      </c>
      <c r="GY222" s="526">
        <f t="shared" si="153"/>
        <v>1685.49492</v>
      </c>
      <c r="GZ222" s="526">
        <f t="shared" si="153"/>
        <v>1707.209885</v>
      </c>
      <c r="HA222" s="526">
        <f t="shared" si="153"/>
        <v>1724.099303</v>
      </c>
      <c r="HB222" s="526">
        <f t="shared" si="153"/>
        <v>1733.750399</v>
      </c>
      <c r="HC222" s="526">
        <f t="shared" si="153"/>
        <v>1755.810046</v>
      </c>
      <c r="HD222" s="526">
        <f t="shared" si="153"/>
        <v>1779.593103</v>
      </c>
      <c r="HE222" s="526">
        <f t="shared" si="153"/>
        <v>1812.682574</v>
      </c>
      <c r="HF222" s="526">
        <f t="shared" si="153"/>
        <v>1847.495455</v>
      </c>
      <c r="HG222" s="526">
        <f t="shared" si="153"/>
        <v>1869.21042</v>
      </c>
      <c r="HH222" s="526">
        <f t="shared" si="153"/>
        <v>1890.580703</v>
      </c>
      <c r="HI222" s="526">
        <f t="shared" si="153"/>
        <v>1920.568036</v>
      </c>
      <c r="HJ222" s="526">
        <f t="shared" si="153"/>
        <v>1968.823514</v>
      </c>
      <c r="HK222" s="526">
        <f t="shared" si="153"/>
        <v>2032.245</v>
      </c>
      <c r="HL222" s="526">
        <f t="shared" si="153"/>
        <v>2121.172953</v>
      </c>
      <c r="HM222" s="526">
        <f t="shared" si="153"/>
        <v>2207.34345</v>
      </c>
      <c r="HN222" s="526">
        <f t="shared" si="153"/>
        <v>2290.756491</v>
      </c>
      <c r="HO222" s="526">
        <f t="shared" si="153"/>
        <v>2354.867341</v>
      </c>
      <c r="HP222" s="526">
        <f t="shared" si="153"/>
        <v>2423.459056</v>
      </c>
      <c r="HQ222" s="526">
        <f t="shared" si="153"/>
        <v>2541.340296</v>
      </c>
      <c r="HR222" s="526">
        <f t="shared" si="153"/>
        <v>2649.915122</v>
      </c>
      <c r="HS222" s="412"/>
      <c r="HT222" s="412"/>
      <c r="HU222" s="412"/>
      <c r="HV222" s="412"/>
      <c r="HW222" s="412"/>
      <c r="HX222" s="412"/>
      <c r="HY222" s="412"/>
      <c r="HZ222" s="412"/>
      <c r="IA222" s="412"/>
      <c r="IB222" s="412"/>
      <c r="IC222" s="412"/>
    </row>
    <row r="223">
      <c r="A223" s="453" t="s">
        <v>88</v>
      </c>
      <c r="B223" s="526">
        <f t="shared" ref="B223:HR223" si="154">B39/2.129015</f>
        <v>0</v>
      </c>
      <c r="C223" s="526">
        <f t="shared" si="154"/>
        <v>0</v>
      </c>
      <c r="D223" s="526">
        <f t="shared" si="154"/>
        <v>0</v>
      </c>
      <c r="E223" s="526">
        <f t="shared" si="154"/>
        <v>0</v>
      </c>
      <c r="F223" s="526">
        <f t="shared" si="154"/>
        <v>0</v>
      </c>
      <c r="G223" s="526">
        <f t="shared" si="154"/>
        <v>0</v>
      </c>
      <c r="H223" s="526">
        <f t="shared" si="154"/>
        <v>0</v>
      </c>
      <c r="I223" s="526">
        <f t="shared" si="154"/>
        <v>0.4697007771</v>
      </c>
      <c r="J223" s="526">
        <f t="shared" si="154"/>
        <v>1.409102331</v>
      </c>
      <c r="K223" s="526">
        <f t="shared" si="154"/>
        <v>2.818204663</v>
      </c>
      <c r="L223" s="526">
        <f t="shared" si="154"/>
        <v>3.28790544</v>
      </c>
      <c r="M223" s="526">
        <f t="shared" si="154"/>
        <v>3.757606217</v>
      </c>
      <c r="N223" s="526">
        <f t="shared" si="154"/>
        <v>5.166708548</v>
      </c>
      <c r="O223" s="526">
        <f t="shared" si="154"/>
        <v>5.166708548</v>
      </c>
      <c r="P223" s="526">
        <f t="shared" si="154"/>
        <v>6.57581088</v>
      </c>
      <c r="Q223" s="526">
        <f t="shared" si="154"/>
        <v>7.984913211</v>
      </c>
      <c r="R223" s="526">
        <f t="shared" si="154"/>
        <v>8.924314765</v>
      </c>
      <c r="S223" s="526">
        <f t="shared" si="154"/>
        <v>11.74251943</v>
      </c>
      <c r="T223" s="526">
        <f t="shared" si="154"/>
        <v>13.62132254</v>
      </c>
      <c r="U223" s="526">
        <f t="shared" si="154"/>
        <v>14.09102331</v>
      </c>
      <c r="V223" s="526">
        <f t="shared" si="154"/>
        <v>17.37892875</v>
      </c>
      <c r="W223" s="526">
        <f t="shared" si="154"/>
        <v>20.19713342</v>
      </c>
      <c r="X223" s="526">
        <f t="shared" si="154"/>
        <v>24.89414119</v>
      </c>
      <c r="Y223" s="526">
        <f t="shared" si="154"/>
        <v>28.6517474</v>
      </c>
      <c r="Z223" s="526">
        <f t="shared" si="154"/>
        <v>33.34875518</v>
      </c>
      <c r="AA223" s="526">
        <f t="shared" si="154"/>
        <v>35.69725906</v>
      </c>
      <c r="AB223" s="526">
        <f t="shared" si="154"/>
        <v>37.57606217</v>
      </c>
      <c r="AC223" s="526">
        <f t="shared" si="154"/>
        <v>44.62157383</v>
      </c>
      <c r="AD223" s="526">
        <f t="shared" si="154"/>
        <v>48.84888082</v>
      </c>
      <c r="AE223" s="526">
        <f t="shared" si="154"/>
        <v>52.13678626</v>
      </c>
      <c r="AF223" s="526">
        <f t="shared" si="154"/>
        <v>58.71259714</v>
      </c>
      <c r="AG223" s="526">
        <f t="shared" si="154"/>
        <v>63.87930569</v>
      </c>
      <c r="AH223" s="526">
        <f t="shared" si="154"/>
        <v>69.98541579</v>
      </c>
      <c r="AI223" s="526">
        <f t="shared" si="154"/>
        <v>73.27332123</v>
      </c>
      <c r="AJ223" s="526">
        <f t="shared" si="154"/>
        <v>78.90973056</v>
      </c>
      <c r="AK223" s="526">
        <f t="shared" si="154"/>
        <v>84.54613988</v>
      </c>
      <c r="AL223" s="526">
        <f t="shared" si="154"/>
        <v>91.12195076</v>
      </c>
      <c r="AM223" s="526">
        <f t="shared" si="154"/>
        <v>98.16746242</v>
      </c>
      <c r="AN223" s="526">
        <f t="shared" si="154"/>
        <v>103.334171</v>
      </c>
      <c r="AO223" s="526">
        <f t="shared" si="154"/>
        <v>103.8038717</v>
      </c>
      <c r="AP223" s="526">
        <f t="shared" si="154"/>
        <v>105.6826749</v>
      </c>
      <c r="AQ223" s="526">
        <f t="shared" si="154"/>
        <v>109.9099818</v>
      </c>
      <c r="AR223" s="526">
        <f t="shared" si="154"/>
        <v>114.1372888</v>
      </c>
      <c r="AS223" s="526">
        <f t="shared" si="154"/>
        <v>115.5463912</v>
      </c>
      <c r="AT223" s="526">
        <f t="shared" si="154"/>
        <v>117.8948951</v>
      </c>
      <c r="AU223" s="526">
        <f t="shared" si="154"/>
        <v>121.6525013</v>
      </c>
      <c r="AV223" s="526">
        <f t="shared" si="154"/>
        <v>123.5313044</v>
      </c>
      <c r="AW223" s="526">
        <f t="shared" si="154"/>
        <v>124.9404067</v>
      </c>
      <c r="AX223" s="526">
        <f t="shared" si="154"/>
        <v>126.8192098</v>
      </c>
      <c r="AY223" s="526">
        <f t="shared" si="154"/>
        <v>129.6374145</v>
      </c>
      <c r="AZ223" s="526">
        <f t="shared" si="154"/>
        <v>131.0465168</v>
      </c>
      <c r="BA223" s="526">
        <f t="shared" si="154"/>
        <v>135.2738238</v>
      </c>
      <c r="BB223" s="526">
        <f t="shared" si="154"/>
        <v>146.0769417</v>
      </c>
      <c r="BC223" s="526">
        <f t="shared" si="154"/>
        <v>147.0163432</v>
      </c>
      <c r="BD223" s="526">
        <f t="shared" si="154"/>
        <v>148.4254456</v>
      </c>
      <c r="BE223" s="526">
        <f t="shared" si="154"/>
        <v>152.6527526</v>
      </c>
      <c r="BF223" s="526">
        <f t="shared" si="154"/>
        <v>154.0618549</v>
      </c>
      <c r="BG223" s="526">
        <f t="shared" si="154"/>
        <v>154.5315557</v>
      </c>
      <c r="BH223" s="526">
        <f t="shared" si="154"/>
        <v>158.2891619</v>
      </c>
      <c r="BI223" s="526">
        <f t="shared" si="154"/>
        <v>160.167965</v>
      </c>
      <c r="BJ223" s="526">
        <f t="shared" si="154"/>
        <v>164.395272</v>
      </c>
      <c r="BK223" s="526">
        <f t="shared" si="154"/>
        <v>170.5013821</v>
      </c>
      <c r="BL223" s="526">
        <f t="shared" si="154"/>
        <v>171.9104844</v>
      </c>
      <c r="BM223" s="526">
        <f t="shared" si="154"/>
        <v>171.9104844</v>
      </c>
      <c r="BN223" s="526">
        <f t="shared" si="154"/>
        <v>172.849886</v>
      </c>
      <c r="BO223" s="526">
        <f t="shared" si="154"/>
        <v>173.7892875</v>
      </c>
      <c r="BP223" s="526">
        <f t="shared" si="154"/>
        <v>173.7892875</v>
      </c>
      <c r="BQ223" s="526">
        <f t="shared" si="154"/>
        <v>174.2589883</v>
      </c>
      <c r="BR223" s="526">
        <f t="shared" si="154"/>
        <v>174.2589883</v>
      </c>
      <c r="BS223" s="526">
        <f t="shared" si="154"/>
        <v>174.2589883</v>
      </c>
      <c r="BT223" s="526">
        <f t="shared" si="154"/>
        <v>174.2589883</v>
      </c>
      <c r="BU223" s="526">
        <f t="shared" si="154"/>
        <v>175.1983899</v>
      </c>
      <c r="BV223" s="526">
        <f t="shared" si="154"/>
        <v>175.1983899</v>
      </c>
      <c r="BW223" s="526">
        <f t="shared" si="154"/>
        <v>175.6680906</v>
      </c>
      <c r="BX223" s="526">
        <f t="shared" si="154"/>
        <v>175.6680906</v>
      </c>
      <c r="BY223" s="526">
        <f t="shared" si="154"/>
        <v>175.6680906</v>
      </c>
      <c r="BZ223" s="526">
        <f t="shared" si="154"/>
        <v>175.6680906</v>
      </c>
      <c r="CA223" s="526">
        <f t="shared" si="154"/>
        <v>175.6680906</v>
      </c>
      <c r="CB223" s="526">
        <f t="shared" si="154"/>
        <v>176.1377914</v>
      </c>
      <c r="CC223" s="526">
        <f t="shared" si="154"/>
        <v>176.6074922</v>
      </c>
      <c r="CD223" s="526">
        <f t="shared" si="154"/>
        <v>177.077193</v>
      </c>
      <c r="CE223" s="526">
        <f t="shared" si="154"/>
        <v>178.0165945</v>
      </c>
      <c r="CF223" s="526">
        <f t="shared" si="154"/>
        <v>178.0165945</v>
      </c>
      <c r="CG223" s="526">
        <f t="shared" si="154"/>
        <v>178.0165945</v>
      </c>
      <c r="CH223" s="526">
        <f t="shared" si="154"/>
        <v>178.0165945</v>
      </c>
      <c r="CI223" s="526">
        <f t="shared" si="154"/>
        <v>178.9559961</v>
      </c>
      <c r="CJ223" s="526">
        <f t="shared" si="154"/>
        <v>179.8953976</v>
      </c>
      <c r="CK223" s="526">
        <f t="shared" si="154"/>
        <v>179.8953976</v>
      </c>
      <c r="CL223" s="526">
        <f t="shared" si="154"/>
        <v>182.2439015</v>
      </c>
      <c r="CM223" s="526">
        <f t="shared" si="154"/>
        <v>182.2439015</v>
      </c>
      <c r="CN223" s="526">
        <f t="shared" si="154"/>
        <v>182.2439015</v>
      </c>
      <c r="CO223" s="526">
        <f t="shared" si="154"/>
        <v>182.7136023</v>
      </c>
      <c r="CP223" s="526">
        <f t="shared" si="154"/>
        <v>182.7136023</v>
      </c>
      <c r="CQ223" s="526">
        <f t="shared" si="154"/>
        <v>182.7136023</v>
      </c>
      <c r="CR223" s="526">
        <f t="shared" si="154"/>
        <v>183.1833031</v>
      </c>
      <c r="CS223" s="526">
        <f t="shared" si="154"/>
        <v>184.1227046</v>
      </c>
      <c r="CT223" s="526">
        <f t="shared" si="154"/>
        <v>186.4712085</v>
      </c>
      <c r="CU223" s="526">
        <f t="shared" si="154"/>
        <v>191.6379171</v>
      </c>
      <c r="CV223" s="526">
        <f t="shared" si="154"/>
        <v>193.986421</v>
      </c>
      <c r="CW223" s="526">
        <f t="shared" si="154"/>
        <v>194.9258225</v>
      </c>
      <c r="CX223" s="526">
        <f t="shared" si="154"/>
        <v>198.6834287</v>
      </c>
      <c r="CY223" s="526">
        <f t="shared" si="154"/>
        <v>206.1986412</v>
      </c>
      <c r="CZ223" s="526">
        <f t="shared" si="154"/>
        <v>215.5926567</v>
      </c>
      <c r="DA223" s="526">
        <f t="shared" si="154"/>
        <v>222.1684676</v>
      </c>
      <c r="DB223" s="526">
        <f t="shared" si="154"/>
        <v>228.2745777</v>
      </c>
      <c r="DC223" s="526">
        <f t="shared" si="154"/>
        <v>237.1988924</v>
      </c>
      <c r="DD223" s="526">
        <f t="shared" si="154"/>
        <v>242.8353018</v>
      </c>
      <c r="DE223" s="526">
        <f t="shared" si="154"/>
        <v>248.9414119</v>
      </c>
      <c r="DF223" s="526">
        <f t="shared" si="154"/>
        <v>252.2293173</v>
      </c>
      <c r="DG223" s="526">
        <f t="shared" si="154"/>
        <v>258.3354274</v>
      </c>
      <c r="DH223" s="526">
        <f t="shared" si="154"/>
        <v>262.0930336</v>
      </c>
      <c r="DI223" s="526">
        <f t="shared" si="154"/>
        <v>265.8506398</v>
      </c>
      <c r="DJ223" s="526">
        <f t="shared" si="154"/>
        <v>271.4870492</v>
      </c>
      <c r="DK223" s="526">
        <f t="shared" si="154"/>
        <v>277.1234585</v>
      </c>
      <c r="DL223" s="526">
        <f t="shared" si="154"/>
        <v>283.6992694</v>
      </c>
      <c r="DM223" s="526">
        <f t="shared" si="154"/>
        <v>292.1538834</v>
      </c>
      <c r="DN223" s="526">
        <f t="shared" si="154"/>
        <v>298.7296942</v>
      </c>
      <c r="DO223" s="526">
        <f t="shared" si="154"/>
        <v>304.3661036</v>
      </c>
      <c r="DP223" s="526">
        <f t="shared" si="154"/>
        <v>305.3055051</v>
      </c>
      <c r="DQ223" s="526">
        <f t="shared" si="154"/>
        <v>314.6995207</v>
      </c>
      <c r="DR223" s="526">
        <f t="shared" si="154"/>
        <v>320.8056308</v>
      </c>
      <c r="DS223" s="526">
        <f t="shared" si="154"/>
        <v>326.4420401</v>
      </c>
      <c r="DT223" s="526">
        <f t="shared" si="154"/>
        <v>345.2300712</v>
      </c>
      <c r="DU223" s="526">
        <f t="shared" si="154"/>
        <v>357.9119922</v>
      </c>
      <c r="DV223" s="526">
        <f t="shared" si="154"/>
        <v>364.0181023</v>
      </c>
      <c r="DW223" s="526">
        <f t="shared" si="154"/>
        <v>372.0030155</v>
      </c>
      <c r="DX223" s="526">
        <f t="shared" si="154"/>
        <v>384.6849365</v>
      </c>
      <c r="DY223" s="526">
        <f t="shared" si="154"/>
        <v>387.9728419</v>
      </c>
      <c r="DZ223" s="526">
        <f t="shared" si="154"/>
        <v>395.4880543</v>
      </c>
      <c r="EA223" s="526">
        <f t="shared" si="154"/>
        <v>399.7153613</v>
      </c>
      <c r="EB223" s="526">
        <f t="shared" si="154"/>
        <v>421.3215971</v>
      </c>
      <c r="EC223" s="526">
        <f t="shared" si="154"/>
        <v>450.4430453</v>
      </c>
      <c r="ED223" s="526">
        <f t="shared" si="154"/>
        <v>456.0794546</v>
      </c>
      <c r="EE223" s="526">
        <f t="shared" si="154"/>
        <v>460.3067616</v>
      </c>
      <c r="EF223" s="526">
        <f t="shared" si="154"/>
        <v>477.2159896</v>
      </c>
      <c r="EG223" s="526">
        <f t="shared" si="154"/>
        <v>485.6706035</v>
      </c>
      <c r="EH223" s="526">
        <f t="shared" si="154"/>
        <v>497.413123</v>
      </c>
      <c r="EI223" s="526">
        <f t="shared" si="154"/>
        <v>505.3980362</v>
      </c>
      <c r="EJ223" s="526">
        <f t="shared" si="154"/>
        <v>515.7314533</v>
      </c>
      <c r="EK223" s="526">
        <f t="shared" si="154"/>
        <v>519.4890595</v>
      </c>
      <c r="EL223" s="526">
        <f t="shared" si="154"/>
        <v>527.4739727</v>
      </c>
      <c r="EM223" s="526">
        <f t="shared" si="154"/>
        <v>536.8679882</v>
      </c>
      <c r="EN223" s="526">
        <f t="shared" si="154"/>
        <v>540.1558937</v>
      </c>
      <c r="EO223" s="526">
        <f t="shared" si="154"/>
        <v>550.01961</v>
      </c>
      <c r="EP223" s="526">
        <f t="shared" si="154"/>
        <v>555.6560193</v>
      </c>
      <c r="EQ223" s="526">
        <f t="shared" si="154"/>
        <v>558.474224</v>
      </c>
      <c r="ER223" s="526">
        <f t="shared" si="154"/>
        <v>567.3985388</v>
      </c>
      <c r="ES223" s="526">
        <f t="shared" si="154"/>
        <v>578.2016566</v>
      </c>
      <c r="ET223" s="526">
        <f t="shared" si="154"/>
        <v>599.3381916</v>
      </c>
      <c r="EU223" s="526">
        <f t="shared" si="154"/>
        <v>612.4898134</v>
      </c>
      <c r="EV223" s="526">
        <f t="shared" si="154"/>
        <v>624.7020336</v>
      </c>
      <c r="EW223" s="526">
        <f t="shared" si="154"/>
        <v>635.5051514</v>
      </c>
      <c r="EX223" s="526">
        <f t="shared" si="154"/>
        <v>655.2325841</v>
      </c>
      <c r="EY223" s="526">
        <f t="shared" si="154"/>
        <v>674.4903159</v>
      </c>
      <c r="EZ223" s="526">
        <f t="shared" si="154"/>
        <v>689.5207408</v>
      </c>
      <c r="FA223" s="526">
        <f t="shared" si="154"/>
        <v>705.0208665</v>
      </c>
      <c r="FB223" s="526">
        <f t="shared" si="154"/>
        <v>721.4603937</v>
      </c>
      <c r="FC223" s="526">
        <f t="shared" si="154"/>
        <v>742.1272278</v>
      </c>
      <c r="FD223" s="526">
        <f t="shared" si="154"/>
        <v>755.2788496</v>
      </c>
      <c r="FE223" s="526">
        <f t="shared" si="154"/>
        <v>772.6577784</v>
      </c>
      <c r="FF223" s="526">
        <f t="shared" si="154"/>
        <v>780.1729908</v>
      </c>
      <c r="FG223" s="526">
        <f t="shared" si="154"/>
        <v>790.5064079</v>
      </c>
      <c r="FH223" s="526">
        <f t="shared" si="154"/>
        <v>812.1126436</v>
      </c>
      <c r="FI223" s="526">
        <f t="shared" si="154"/>
        <v>830.4309739</v>
      </c>
      <c r="FJ223" s="526">
        <f t="shared" si="154"/>
        <v>847.3402019</v>
      </c>
      <c r="FK223" s="526">
        <f t="shared" si="154"/>
        <v>865.1888315</v>
      </c>
      <c r="FL223" s="526">
        <f t="shared" si="154"/>
        <v>882.5677602</v>
      </c>
      <c r="FM223" s="526">
        <f t="shared" si="154"/>
        <v>900.8860905</v>
      </c>
      <c r="FN223" s="526">
        <f t="shared" si="154"/>
        <v>916.3862162</v>
      </c>
      <c r="FO223" s="526">
        <f t="shared" si="154"/>
        <v>928.5984364</v>
      </c>
      <c r="FP223" s="526">
        <f t="shared" si="154"/>
        <v>950.2046721</v>
      </c>
      <c r="FQ223" s="526">
        <f t="shared" si="154"/>
        <v>965.235097</v>
      </c>
      <c r="FR223" s="526">
        <f t="shared" si="154"/>
        <v>986.371632</v>
      </c>
      <c r="FS223" s="526">
        <f t="shared" si="154"/>
        <v>996.2353483</v>
      </c>
      <c r="FT223" s="526">
        <f t="shared" si="154"/>
        <v>1023.947694</v>
      </c>
      <c r="FU223" s="526">
        <f t="shared" si="154"/>
        <v>1046.963032</v>
      </c>
      <c r="FV223" s="526">
        <f t="shared" si="154"/>
        <v>1062.463158</v>
      </c>
      <c r="FW223" s="526">
        <f t="shared" si="154"/>
        <v>1095.342212</v>
      </c>
      <c r="FX223" s="526">
        <f t="shared" si="154"/>
        <v>1115.069645</v>
      </c>
      <c r="FY223" s="526">
        <f t="shared" si="154"/>
        <v>1129.160668</v>
      </c>
      <c r="FZ223" s="526">
        <f t="shared" si="154"/>
        <v>1144.191093</v>
      </c>
      <c r="GA223" s="526">
        <f t="shared" si="154"/>
        <v>1156.403313</v>
      </c>
      <c r="GB223" s="526">
        <f t="shared" si="154"/>
        <v>1178.009549</v>
      </c>
      <c r="GC223" s="526">
        <f t="shared" si="154"/>
        <v>1193.039974</v>
      </c>
      <c r="GD223" s="526">
        <f t="shared" si="154"/>
        <v>1236.252445</v>
      </c>
      <c r="GE223" s="526">
        <f t="shared" si="154"/>
        <v>1263.49509</v>
      </c>
      <c r="GF223" s="526">
        <f t="shared" si="154"/>
        <v>1278.995216</v>
      </c>
      <c r="GG223" s="526">
        <f t="shared" si="154"/>
        <v>1289.798334</v>
      </c>
      <c r="GH223" s="526">
        <f t="shared" si="154"/>
        <v>1297.313546</v>
      </c>
      <c r="GI223" s="526">
        <f t="shared" si="154"/>
        <v>1307.646964</v>
      </c>
      <c r="GJ223" s="526">
        <f t="shared" si="154"/>
        <v>1315.631877</v>
      </c>
      <c r="GK223" s="526">
        <f t="shared" si="154"/>
        <v>1337.238112</v>
      </c>
      <c r="GL223" s="526">
        <f t="shared" si="154"/>
        <v>1355.556443</v>
      </c>
      <c r="GM223" s="526">
        <f t="shared" si="154"/>
        <v>1371.056568</v>
      </c>
      <c r="GN223" s="526">
        <f t="shared" si="154"/>
        <v>1390.3143</v>
      </c>
      <c r="GO223" s="526">
        <f t="shared" si="154"/>
        <v>1399.708316</v>
      </c>
      <c r="GP223" s="526">
        <f t="shared" si="154"/>
        <v>1415.678142</v>
      </c>
      <c r="GQ223" s="526">
        <f t="shared" si="154"/>
        <v>1434.935874</v>
      </c>
      <c r="GR223" s="526">
        <f t="shared" si="154"/>
        <v>1457.011811</v>
      </c>
      <c r="GS223" s="526">
        <f t="shared" si="154"/>
        <v>1489.421164</v>
      </c>
      <c r="GT223" s="526">
        <f t="shared" si="154"/>
        <v>1518.542612</v>
      </c>
      <c r="GU223" s="526">
        <f t="shared" si="154"/>
        <v>1545.785258</v>
      </c>
      <c r="GV223" s="526">
        <f t="shared" si="154"/>
        <v>1559.876281</v>
      </c>
      <c r="GW223" s="526">
        <f t="shared" si="154"/>
        <v>1571.149099</v>
      </c>
      <c r="GX223" s="526">
        <f t="shared" si="154"/>
        <v>1600.270548</v>
      </c>
      <c r="GY223" s="526">
        <f t="shared" si="154"/>
        <v>1626.10409</v>
      </c>
      <c r="GZ223" s="526">
        <f t="shared" si="154"/>
        <v>1659.922546</v>
      </c>
      <c r="HA223" s="526">
        <f t="shared" si="154"/>
        <v>1692.801601</v>
      </c>
      <c r="HB223" s="526">
        <f t="shared" si="154"/>
        <v>1727.089757</v>
      </c>
      <c r="HC223" s="526">
        <f t="shared" si="154"/>
        <v>1781.105347</v>
      </c>
      <c r="HD223" s="526">
        <f t="shared" si="154"/>
        <v>1825.25722</v>
      </c>
      <c r="HE223" s="526">
        <f t="shared" si="154"/>
        <v>1875.515203</v>
      </c>
      <c r="HF223" s="526">
        <f t="shared" si="154"/>
        <v>1977.909972</v>
      </c>
      <c r="HG223" s="526">
        <f t="shared" si="154"/>
        <v>2044.137782</v>
      </c>
      <c r="HH223" s="526">
        <f t="shared" si="154"/>
        <v>2110.365592</v>
      </c>
      <c r="HI223" s="526">
        <f t="shared" si="154"/>
        <v>2177.063102</v>
      </c>
      <c r="HJ223" s="526">
        <f t="shared" si="154"/>
        <v>2241.412108</v>
      </c>
      <c r="HK223" s="526">
        <f t="shared" si="154"/>
        <v>2307.639918</v>
      </c>
      <c r="HL223" s="526">
        <f t="shared" si="154"/>
        <v>2427.883317</v>
      </c>
      <c r="HM223" s="526">
        <f t="shared" si="154"/>
        <v>2600.733203</v>
      </c>
      <c r="HN223" s="526">
        <f t="shared" si="154"/>
        <v>2763.719373</v>
      </c>
      <c r="HO223" s="526">
        <f t="shared" si="154"/>
        <v>2911.675117</v>
      </c>
      <c r="HP223" s="526">
        <f t="shared" si="154"/>
        <v>3068.555177</v>
      </c>
      <c r="HQ223" s="526">
        <f t="shared" si="154"/>
        <v>3252.208181</v>
      </c>
      <c r="HR223" s="526">
        <f t="shared" si="154"/>
        <v>3402.042729</v>
      </c>
      <c r="HS223" s="412"/>
      <c r="HT223" s="412"/>
      <c r="HU223" s="412"/>
      <c r="HV223" s="412"/>
      <c r="HW223" s="412"/>
      <c r="HX223" s="412"/>
      <c r="HY223" s="412"/>
      <c r="HZ223" s="412"/>
      <c r="IA223" s="412"/>
      <c r="IB223" s="412"/>
      <c r="IC223" s="412"/>
    </row>
    <row r="224">
      <c r="A224" s="453" t="s">
        <v>89</v>
      </c>
      <c r="B224" s="526">
        <f t="shared" ref="B224:HR224" si="155">B40/2.077775</f>
        <v>0</v>
      </c>
      <c r="C224" s="526">
        <f t="shared" si="155"/>
        <v>0</v>
      </c>
      <c r="D224" s="526">
        <f t="shared" si="155"/>
        <v>0</v>
      </c>
      <c r="E224" s="526">
        <f t="shared" si="155"/>
        <v>0</v>
      </c>
      <c r="F224" s="526">
        <f t="shared" si="155"/>
        <v>0</v>
      </c>
      <c r="G224" s="526">
        <f t="shared" si="155"/>
        <v>0</v>
      </c>
      <c r="H224" s="526">
        <f t="shared" si="155"/>
        <v>0</v>
      </c>
      <c r="I224" s="526">
        <f t="shared" si="155"/>
        <v>0</v>
      </c>
      <c r="J224" s="526">
        <f t="shared" si="155"/>
        <v>0</v>
      </c>
      <c r="K224" s="526">
        <f t="shared" si="155"/>
        <v>0</v>
      </c>
      <c r="L224" s="526">
        <f t="shared" si="155"/>
        <v>0</v>
      </c>
      <c r="M224" s="526">
        <f t="shared" si="155"/>
        <v>0</v>
      </c>
      <c r="N224" s="526">
        <f t="shared" si="155"/>
        <v>0</v>
      </c>
      <c r="O224" s="526">
        <f t="shared" si="155"/>
        <v>3.850272527</v>
      </c>
      <c r="P224" s="526">
        <f t="shared" si="155"/>
        <v>3.850272527</v>
      </c>
      <c r="Q224" s="526">
        <f t="shared" si="155"/>
        <v>5.294124725</v>
      </c>
      <c r="R224" s="526">
        <f t="shared" si="155"/>
        <v>6.737976922</v>
      </c>
      <c r="S224" s="526">
        <f t="shared" si="155"/>
        <v>8.663113186</v>
      </c>
      <c r="T224" s="526">
        <f t="shared" si="155"/>
        <v>8.663113186</v>
      </c>
      <c r="U224" s="526">
        <f t="shared" si="155"/>
        <v>10.10696538</v>
      </c>
      <c r="V224" s="527">
        <f t="shared" si="155"/>
        <v>10.58824945</v>
      </c>
      <c r="W224" s="526">
        <f t="shared" si="155"/>
        <v>12.99466978</v>
      </c>
      <c r="X224" s="526">
        <f t="shared" si="155"/>
        <v>14.91980604</v>
      </c>
      <c r="Y224" s="526">
        <f t="shared" si="155"/>
        <v>15.88237417</v>
      </c>
      <c r="Z224" s="526">
        <f t="shared" si="155"/>
        <v>17.80751044</v>
      </c>
      <c r="AA224" s="526">
        <f t="shared" si="155"/>
        <v>22.6203511</v>
      </c>
      <c r="AB224" s="526">
        <f t="shared" si="155"/>
        <v>34.65245274</v>
      </c>
      <c r="AC224" s="526">
        <f t="shared" si="155"/>
        <v>36.57758901</v>
      </c>
      <c r="AD224" s="526">
        <f t="shared" si="155"/>
        <v>40.42786153</v>
      </c>
      <c r="AE224" s="526">
        <f t="shared" si="155"/>
        <v>75.56159834</v>
      </c>
      <c r="AF224" s="526">
        <f t="shared" si="155"/>
        <v>95.77552911</v>
      </c>
      <c r="AG224" s="526">
        <f t="shared" si="155"/>
        <v>107.8076308</v>
      </c>
      <c r="AH224" s="526">
        <f t="shared" si="155"/>
        <v>115.9894599</v>
      </c>
      <c r="AI224" s="526">
        <f t="shared" si="155"/>
        <v>117.9145961</v>
      </c>
      <c r="AJ224" s="526">
        <f t="shared" si="155"/>
        <v>127.0589934</v>
      </c>
      <c r="AK224" s="526">
        <f t="shared" si="155"/>
        <v>133.3156863</v>
      </c>
      <c r="AL224" s="526">
        <f t="shared" si="155"/>
        <v>134.7595384</v>
      </c>
      <c r="AM224" s="526">
        <f t="shared" si="155"/>
        <v>139.5723791</v>
      </c>
      <c r="AN224" s="526">
        <f t="shared" si="155"/>
        <v>150.6419126</v>
      </c>
      <c r="AO224" s="526">
        <f t="shared" si="155"/>
        <v>161.7114461</v>
      </c>
      <c r="AP224" s="526">
        <f t="shared" si="155"/>
        <v>166.0430027</v>
      </c>
      <c r="AQ224" s="526">
        <f t="shared" si="155"/>
        <v>169.4119912</v>
      </c>
      <c r="AR224" s="526">
        <f t="shared" si="155"/>
        <v>172.7809797</v>
      </c>
      <c r="AS224" s="526">
        <f t="shared" si="155"/>
        <v>176.6312522</v>
      </c>
      <c r="AT224" s="526">
        <f t="shared" si="155"/>
        <v>186.2569335</v>
      </c>
      <c r="AU224" s="526">
        <f t="shared" si="155"/>
        <v>191.5510582</v>
      </c>
      <c r="AV224" s="526">
        <f t="shared" si="155"/>
        <v>195.4013308</v>
      </c>
      <c r="AW224" s="526">
        <f t="shared" si="155"/>
        <v>202.6205917</v>
      </c>
      <c r="AX224" s="526">
        <f t="shared" si="155"/>
        <v>210.8024209</v>
      </c>
      <c r="AY224" s="526">
        <f t="shared" si="155"/>
        <v>217.5403978</v>
      </c>
      <c r="AZ224" s="526">
        <f t="shared" si="155"/>
        <v>221.3906703</v>
      </c>
      <c r="BA224" s="526">
        <f t="shared" si="155"/>
        <v>226.684795</v>
      </c>
      <c r="BB224" s="526">
        <f t="shared" si="155"/>
        <v>228.1286472</v>
      </c>
      <c r="BC224" s="526">
        <f t="shared" si="155"/>
        <v>230.0537835</v>
      </c>
      <c r="BD224" s="526">
        <f t="shared" si="155"/>
        <v>232.4602038</v>
      </c>
      <c r="BE224" s="526">
        <f t="shared" si="155"/>
        <v>249.3051461</v>
      </c>
      <c r="BF224" s="526">
        <f t="shared" si="155"/>
        <v>258.4495434</v>
      </c>
      <c r="BG224" s="526">
        <f t="shared" si="155"/>
        <v>261.8185318</v>
      </c>
      <c r="BH224" s="526">
        <f t="shared" si="155"/>
        <v>264.7062362</v>
      </c>
      <c r="BI224" s="526">
        <f t="shared" si="155"/>
        <v>266.6313725</v>
      </c>
      <c r="BJ224" s="526">
        <f t="shared" si="155"/>
        <v>268.0752247</v>
      </c>
      <c r="BK224" s="526">
        <f t="shared" si="155"/>
        <v>268.0752247</v>
      </c>
      <c r="BL224" s="526">
        <f t="shared" si="155"/>
        <v>270.000361</v>
      </c>
      <c r="BM224" s="526">
        <f t="shared" si="155"/>
        <v>270.000361</v>
      </c>
      <c r="BN224" s="526">
        <f t="shared" si="155"/>
        <v>272.4067813</v>
      </c>
      <c r="BO224" s="526">
        <f t="shared" si="155"/>
        <v>274.8132016</v>
      </c>
      <c r="BP224" s="526">
        <f t="shared" si="155"/>
        <v>275.2944857</v>
      </c>
      <c r="BQ224" s="526">
        <f t="shared" si="155"/>
        <v>276.2570538</v>
      </c>
      <c r="BR224" s="526">
        <f t="shared" si="155"/>
        <v>277.700906</v>
      </c>
      <c r="BS224" s="526">
        <f t="shared" si="155"/>
        <v>277.700906</v>
      </c>
      <c r="BT224" s="526">
        <f t="shared" si="155"/>
        <v>277.700906</v>
      </c>
      <c r="BU224" s="526">
        <f t="shared" si="155"/>
        <v>278.1821901</v>
      </c>
      <c r="BV224" s="526">
        <f t="shared" si="155"/>
        <v>279.6260423</v>
      </c>
      <c r="BW224" s="526">
        <f t="shared" si="155"/>
        <v>280.1073263</v>
      </c>
      <c r="BX224" s="526">
        <f t="shared" si="155"/>
        <v>280.1073263</v>
      </c>
      <c r="BY224" s="526">
        <f t="shared" si="155"/>
        <v>280.1073263</v>
      </c>
      <c r="BZ224" s="526">
        <f t="shared" si="155"/>
        <v>280.5886104</v>
      </c>
      <c r="CA224" s="526">
        <f t="shared" si="155"/>
        <v>281.0698945</v>
      </c>
      <c r="CB224" s="526">
        <f t="shared" si="155"/>
        <v>282.5137467</v>
      </c>
      <c r="CC224" s="526">
        <f t="shared" si="155"/>
        <v>283.4763148</v>
      </c>
      <c r="CD224" s="526">
        <f t="shared" si="155"/>
        <v>283.9575989</v>
      </c>
      <c r="CE224" s="526">
        <f t="shared" si="155"/>
        <v>284.4388829</v>
      </c>
      <c r="CF224" s="526">
        <f t="shared" si="155"/>
        <v>284.920167</v>
      </c>
      <c r="CG224" s="526">
        <f t="shared" si="155"/>
        <v>284.920167</v>
      </c>
      <c r="CH224" s="526">
        <f t="shared" si="155"/>
        <v>285.4014511</v>
      </c>
      <c r="CI224" s="526">
        <f t="shared" si="155"/>
        <v>285.4014511</v>
      </c>
      <c r="CJ224" s="526">
        <f t="shared" si="155"/>
        <v>285.4014511</v>
      </c>
      <c r="CK224" s="526">
        <f t="shared" si="155"/>
        <v>285.4014511</v>
      </c>
      <c r="CL224" s="526">
        <f t="shared" si="155"/>
        <v>285.4014511</v>
      </c>
      <c r="CM224" s="526">
        <f t="shared" si="155"/>
        <v>285.4014511</v>
      </c>
      <c r="CN224" s="526">
        <f t="shared" si="155"/>
        <v>285.8827351</v>
      </c>
      <c r="CO224" s="526">
        <f t="shared" si="155"/>
        <v>286.3640192</v>
      </c>
      <c r="CP224" s="526">
        <f t="shared" si="155"/>
        <v>288.2891555</v>
      </c>
      <c r="CQ224" s="526">
        <f t="shared" si="155"/>
        <v>289.2517236</v>
      </c>
      <c r="CR224" s="526">
        <f t="shared" si="155"/>
        <v>289.2517236</v>
      </c>
      <c r="CS224" s="526">
        <f t="shared" si="155"/>
        <v>289.2517236</v>
      </c>
      <c r="CT224" s="526">
        <f t="shared" si="155"/>
        <v>289.7330077</v>
      </c>
      <c r="CU224" s="526">
        <f t="shared" si="155"/>
        <v>290.2142917</v>
      </c>
      <c r="CV224" s="526">
        <f t="shared" si="155"/>
        <v>291.6581439</v>
      </c>
      <c r="CW224" s="526">
        <f t="shared" si="155"/>
        <v>292.6207121</v>
      </c>
      <c r="CX224" s="526">
        <f t="shared" si="155"/>
        <v>293.5832802</v>
      </c>
      <c r="CY224" s="526">
        <f t="shared" si="155"/>
        <v>295.5084165</v>
      </c>
      <c r="CZ224" s="526">
        <f t="shared" si="155"/>
        <v>301.2838252</v>
      </c>
      <c r="DA224" s="526">
        <f t="shared" si="155"/>
        <v>301.2838252</v>
      </c>
      <c r="DB224" s="526">
        <f t="shared" si="155"/>
        <v>301.7651093</v>
      </c>
      <c r="DC224" s="526">
        <f t="shared" si="155"/>
        <v>303.2089615</v>
      </c>
      <c r="DD224" s="526">
        <f t="shared" si="155"/>
        <v>308.5030862</v>
      </c>
      <c r="DE224" s="526">
        <f t="shared" si="155"/>
        <v>309.9469384</v>
      </c>
      <c r="DF224" s="526">
        <f t="shared" si="155"/>
        <v>312.3533588</v>
      </c>
      <c r="DG224" s="526">
        <f t="shared" si="155"/>
        <v>313.797211</v>
      </c>
      <c r="DH224" s="526">
        <f t="shared" si="155"/>
        <v>313.797211</v>
      </c>
      <c r="DI224" s="526">
        <f t="shared" si="155"/>
        <v>313.797211</v>
      </c>
      <c r="DJ224" s="526">
        <f t="shared" si="155"/>
        <v>314.278495</v>
      </c>
      <c r="DK224" s="526">
        <f t="shared" si="155"/>
        <v>318.1287676</v>
      </c>
      <c r="DL224" s="526">
        <f t="shared" si="155"/>
        <v>318.1287676</v>
      </c>
      <c r="DM224" s="526">
        <f t="shared" si="155"/>
        <v>320.5351879</v>
      </c>
      <c r="DN224" s="526">
        <f t="shared" si="155"/>
        <v>321.9790401</v>
      </c>
      <c r="DO224" s="526">
        <f t="shared" si="155"/>
        <v>321.9790401</v>
      </c>
      <c r="DP224" s="526">
        <f t="shared" si="155"/>
        <v>323.4228923</v>
      </c>
      <c r="DQ224" s="526">
        <f t="shared" si="155"/>
        <v>325.3480285</v>
      </c>
      <c r="DR224" s="526">
        <f t="shared" si="155"/>
        <v>326.3105967</v>
      </c>
      <c r="DS224" s="526">
        <f t="shared" si="155"/>
        <v>326.7918807</v>
      </c>
      <c r="DT224" s="526">
        <f t="shared" si="155"/>
        <v>326.7918807</v>
      </c>
      <c r="DU224" s="526">
        <f t="shared" si="155"/>
        <v>327.7544489</v>
      </c>
      <c r="DV224" s="526">
        <f t="shared" si="155"/>
        <v>329.1983011</v>
      </c>
      <c r="DW224" s="526">
        <f t="shared" si="155"/>
        <v>329.6795851</v>
      </c>
      <c r="DX224" s="526">
        <f t="shared" si="155"/>
        <v>332.0860055</v>
      </c>
      <c r="DY224" s="526">
        <f t="shared" si="155"/>
        <v>333.5298577</v>
      </c>
      <c r="DZ224" s="526">
        <f t="shared" si="155"/>
        <v>334.0111417</v>
      </c>
      <c r="EA224" s="526">
        <f t="shared" si="155"/>
        <v>334.9737099</v>
      </c>
      <c r="EB224" s="526">
        <f t="shared" si="155"/>
        <v>334.9737099</v>
      </c>
      <c r="EC224" s="526">
        <f t="shared" si="155"/>
        <v>334.9737099</v>
      </c>
      <c r="ED224" s="526">
        <f t="shared" si="155"/>
        <v>337.8614143</v>
      </c>
      <c r="EE224" s="526">
        <f t="shared" si="155"/>
        <v>340.2678346</v>
      </c>
      <c r="EF224" s="526">
        <f t="shared" si="155"/>
        <v>343.155539</v>
      </c>
      <c r="EG224" s="526">
        <f t="shared" si="155"/>
        <v>343.155539</v>
      </c>
      <c r="EH224" s="526">
        <f t="shared" si="155"/>
        <v>345.0806752</v>
      </c>
      <c r="EI224" s="526">
        <f t="shared" si="155"/>
        <v>346.5245274</v>
      </c>
      <c r="EJ224" s="526">
        <f t="shared" si="155"/>
        <v>348.4496637</v>
      </c>
      <c r="EK224" s="526">
        <f t="shared" si="155"/>
        <v>348.4496637</v>
      </c>
      <c r="EL224" s="526">
        <f t="shared" si="155"/>
        <v>349.4122318</v>
      </c>
      <c r="EM224" s="526">
        <f t="shared" si="155"/>
        <v>349.8935159</v>
      </c>
      <c r="EN224" s="526">
        <f t="shared" si="155"/>
        <v>354.2250725</v>
      </c>
      <c r="EO224" s="526">
        <f t="shared" si="155"/>
        <v>355.6689247</v>
      </c>
      <c r="EP224" s="526">
        <f t="shared" si="155"/>
        <v>360.4817653</v>
      </c>
      <c r="EQ224" s="526">
        <f t="shared" si="155"/>
        <v>360.9630494</v>
      </c>
      <c r="ER224" s="526">
        <f t="shared" si="155"/>
        <v>362.8881857</v>
      </c>
      <c r="ES224" s="526">
        <f t="shared" si="155"/>
        <v>367.7010263</v>
      </c>
      <c r="ET224" s="526">
        <f t="shared" si="155"/>
        <v>372.0325829</v>
      </c>
      <c r="EU224" s="526">
        <f t="shared" si="155"/>
        <v>380.2144121</v>
      </c>
      <c r="EV224" s="526">
        <f t="shared" si="155"/>
        <v>385.5085368</v>
      </c>
      <c r="EW224" s="526">
        <f t="shared" si="155"/>
        <v>389.8400934</v>
      </c>
      <c r="EX224" s="526">
        <f t="shared" si="155"/>
        <v>394.17165</v>
      </c>
      <c r="EY224" s="526">
        <f t="shared" si="155"/>
        <v>395.6155022</v>
      </c>
      <c r="EZ224" s="526">
        <f t="shared" si="155"/>
        <v>398.0219225</v>
      </c>
      <c r="FA224" s="526">
        <f t="shared" si="155"/>
        <v>403.3160472</v>
      </c>
      <c r="FB224" s="526">
        <f t="shared" si="155"/>
        <v>407.1663197</v>
      </c>
      <c r="FC224" s="526">
        <f t="shared" si="155"/>
        <v>418.7171373</v>
      </c>
      <c r="FD224" s="526">
        <f t="shared" si="155"/>
        <v>421.1235577</v>
      </c>
      <c r="FE224" s="526">
        <f t="shared" si="155"/>
        <v>426.8989664</v>
      </c>
      <c r="FF224" s="526">
        <f t="shared" si="155"/>
        <v>443.2626247</v>
      </c>
      <c r="FG224" s="526">
        <f t="shared" si="155"/>
        <v>446.6316131</v>
      </c>
      <c r="FH224" s="526">
        <f t="shared" si="155"/>
        <v>453.3695901</v>
      </c>
      <c r="FI224" s="526">
        <f t="shared" si="155"/>
        <v>463.9578395</v>
      </c>
      <c r="FJ224" s="526">
        <f t="shared" si="155"/>
        <v>469.2519642</v>
      </c>
      <c r="FK224" s="526">
        <f t="shared" si="155"/>
        <v>475.5086571</v>
      </c>
      <c r="FL224" s="526">
        <f t="shared" si="155"/>
        <v>488.9846109</v>
      </c>
      <c r="FM224" s="526">
        <f t="shared" si="155"/>
        <v>497.1664401</v>
      </c>
      <c r="FN224" s="526">
        <f t="shared" si="155"/>
        <v>505.3482692</v>
      </c>
      <c r="FO224" s="526">
        <f t="shared" si="155"/>
        <v>515.4552346</v>
      </c>
      <c r="FP224" s="526">
        <f t="shared" si="155"/>
        <v>530.3750406</v>
      </c>
      <c r="FQ224" s="526">
        <f t="shared" si="155"/>
        <v>539.0381538</v>
      </c>
      <c r="FR224" s="526">
        <f t="shared" si="155"/>
        <v>541.9258582</v>
      </c>
      <c r="FS224" s="526">
        <f t="shared" si="155"/>
        <v>554.920528</v>
      </c>
      <c r="FT224" s="526">
        <f t="shared" si="155"/>
        <v>569.3590499</v>
      </c>
      <c r="FU224" s="526">
        <f t="shared" si="155"/>
        <v>580.4285835</v>
      </c>
      <c r="FV224" s="526">
        <f t="shared" si="155"/>
        <v>591.979401</v>
      </c>
      <c r="FW224" s="526">
        <f t="shared" si="155"/>
        <v>610.2681955</v>
      </c>
      <c r="FX224" s="526">
        <f t="shared" si="155"/>
        <v>621.3377291</v>
      </c>
      <c r="FY224" s="526">
        <f t="shared" si="155"/>
        <v>631.9259785</v>
      </c>
      <c r="FZ224" s="526">
        <f t="shared" si="155"/>
        <v>641.5516598</v>
      </c>
      <c r="GA224" s="526">
        <f t="shared" si="155"/>
        <v>658.3966021</v>
      </c>
      <c r="GB224" s="526">
        <f t="shared" si="155"/>
        <v>666.0971472</v>
      </c>
      <c r="GC224" s="526">
        <f t="shared" si="155"/>
        <v>681.9795214</v>
      </c>
      <c r="GD224" s="526">
        <f t="shared" si="155"/>
        <v>687.2736461</v>
      </c>
      <c r="GE224" s="526">
        <f t="shared" si="155"/>
        <v>693.5303389</v>
      </c>
      <c r="GF224" s="526">
        <f t="shared" si="155"/>
        <v>702.6747362</v>
      </c>
      <c r="GG224" s="526">
        <f t="shared" si="155"/>
        <v>709.8939972</v>
      </c>
      <c r="GH224" s="526">
        <f t="shared" si="155"/>
        <v>713.7442697</v>
      </c>
      <c r="GI224" s="526">
        <f t="shared" si="155"/>
        <v>720.4822466</v>
      </c>
      <c r="GJ224" s="526">
        <f t="shared" si="155"/>
        <v>730.107928</v>
      </c>
      <c r="GK224" s="526">
        <f t="shared" si="155"/>
        <v>737.3271889</v>
      </c>
      <c r="GL224" s="526">
        <f t="shared" si="155"/>
        <v>763.3165285</v>
      </c>
      <c r="GM224" s="526">
        <f t="shared" si="155"/>
        <v>773.4234939</v>
      </c>
      <c r="GN224" s="526">
        <f t="shared" si="155"/>
        <v>784.9743115</v>
      </c>
      <c r="GO224" s="526">
        <f t="shared" si="155"/>
        <v>795.5625609</v>
      </c>
      <c r="GP224" s="526">
        <f t="shared" si="155"/>
        <v>812.4075032</v>
      </c>
      <c r="GQ224" s="526">
        <f t="shared" si="155"/>
        <v>819.6267642</v>
      </c>
      <c r="GR224" s="526">
        <f t="shared" si="155"/>
        <v>839.840695</v>
      </c>
      <c r="GS224" s="526">
        <f t="shared" si="155"/>
        <v>856.6856373</v>
      </c>
      <c r="GT224" s="526">
        <f t="shared" si="155"/>
        <v>869.199023</v>
      </c>
      <c r="GU224" s="526">
        <f t="shared" si="155"/>
        <v>879.3059884</v>
      </c>
      <c r="GV224" s="526">
        <f t="shared" si="155"/>
        <v>885.5626812</v>
      </c>
      <c r="GW224" s="526">
        <f t="shared" si="155"/>
        <v>911.5520208</v>
      </c>
      <c r="GX224" s="526">
        <f t="shared" si="155"/>
        <v>931.2846675</v>
      </c>
      <c r="GY224" s="526">
        <f t="shared" si="155"/>
        <v>1009.252686</v>
      </c>
      <c r="GZ224" s="526">
        <f t="shared" si="155"/>
        <v>1089.145841</v>
      </c>
      <c r="HA224" s="526">
        <f t="shared" si="155"/>
        <v>1123.798294</v>
      </c>
      <c r="HB224" s="526">
        <f t="shared" si="155"/>
        <v>1196.953472</v>
      </c>
      <c r="HC224" s="526">
        <f t="shared" si="155"/>
        <v>1254.70756</v>
      </c>
      <c r="HD224" s="526">
        <f t="shared" si="155"/>
        <v>1292.247717</v>
      </c>
      <c r="HE224" s="526">
        <f t="shared" si="155"/>
        <v>1378.397565</v>
      </c>
      <c r="HF224" s="526">
        <f t="shared" si="155"/>
        <v>1483.317491</v>
      </c>
      <c r="HG224" s="526">
        <f t="shared" si="155"/>
        <v>1536.258738</v>
      </c>
      <c r="HH224" s="526">
        <f t="shared" si="155"/>
        <v>1646.472789</v>
      </c>
      <c r="HI224" s="526">
        <f t="shared" si="155"/>
        <v>1698.932753</v>
      </c>
      <c r="HJ224" s="526">
        <f t="shared" si="155"/>
        <v>1772.569215</v>
      </c>
      <c r="HK224" s="526">
        <f t="shared" si="155"/>
        <v>1861.125483</v>
      </c>
      <c r="HL224" s="526">
        <f t="shared" si="155"/>
        <v>2010.804827</v>
      </c>
      <c r="HM224" s="526">
        <f t="shared" si="155"/>
        <v>2166.740865</v>
      </c>
      <c r="HN224" s="526">
        <f t="shared" si="155"/>
        <v>2433.372237</v>
      </c>
      <c r="HO224" s="526">
        <f t="shared" si="155"/>
        <v>2498.82687</v>
      </c>
      <c r="HP224" s="526">
        <f t="shared" si="155"/>
        <v>2622.998159</v>
      </c>
      <c r="HQ224" s="526">
        <f t="shared" si="155"/>
        <v>2787.116026</v>
      </c>
      <c r="HR224" s="526">
        <f t="shared" si="155"/>
        <v>2958.453153</v>
      </c>
      <c r="HS224" s="412"/>
      <c r="HT224" s="412"/>
      <c r="HU224" s="412"/>
      <c r="HV224" s="412"/>
      <c r="HW224" s="412"/>
      <c r="HX224" s="412"/>
      <c r="HY224" s="412"/>
      <c r="HZ224" s="412"/>
      <c r="IA224" s="412"/>
      <c r="IB224" s="412"/>
      <c r="IC224" s="412"/>
    </row>
    <row r="225">
      <c r="A225" s="453" t="s">
        <v>90</v>
      </c>
      <c r="B225" s="526">
        <f t="shared" ref="B225:HR225" si="156">B41/2.117619</f>
        <v>0</v>
      </c>
      <c r="C225" s="526">
        <f t="shared" si="156"/>
        <v>0</v>
      </c>
      <c r="D225" s="526">
        <f t="shared" si="156"/>
        <v>0</v>
      </c>
      <c r="E225" s="526">
        <f t="shared" si="156"/>
        <v>0</v>
      </c>
      <c r="F225" s="526">
        <f t="shared" si="156"/>
        <v>0</v>
      </c>
      <c r="G225" s="526">
        <f t="shared" si="156"/>
        <v>0</v>
      </c>
      <c r="H225" s="526">
        <f t="shared" si="156"/>
        <v>0.4722284792</v>
      </c>
      <c r="I225" s="526">
        <f t="shared" si="156"/>
        <v>0.9444569585</v>
      </c>
      <c r="J225" s="526">
        <f t="shared" si="156"/>
        <v>2.833370875</v>
      </c>
      <c r="K225" s="526">
        <f t="shared" si="156"/>
        <v>3.305599355</v>
      </c>
      <c r="L225" s="526">
        <f t="shared" si="156"/>
        <v>7.083427189</v>
      </c>
      <c r="M225" s="526">
        <f t="shared" si="156"/>
        <v>8.027884147</v>
      </c>
      <c r="N225" s="526">
        <f t="shared" si="156"/>
        <v>8.500112626</v>
      </c>
      <c r="O225" s="526">
        <f t="shared" si="156"/>
        <v>10.38902654</v>
      </c>
      <c r="P225" s="526">
        <f t="shared" si="156"/>
        <v>10.38902654</v>
      </c>
      <c r="Q225" s="526">
        <f t="shared" si="156"/>
        <v>11.80571198</v>
      </c>
      <c r="R225" s="526">
        <f t="shared" si="156"/>
        <v>13.22239742</v>
      </c>
      <c r="S225" s="526">
        <f t="shared" si="156"/>
        <v>14.63908286</v>
      </c>
      <c r="T225" s="526">
        <f t="shared" si="156"/>
        <v>18.41691069</v>
      </c>
      <c r="U225" s="526">
        <f t="shared" si="156"/>
        <v>22.666967</v>
      </c>
      <c r="V225" s="526">
        <f t="shared" si="156"/>
        <v>25.50033788</v>
      </c>
      <c r="W225" s="526">
        <f t="shared" si="156"/>
        <v>28.33370875</v>
      </c>
      <c r="X225" s="526">
        <f t="shared" si="156"/>
        <v>34.94490746</v>
      </c>
      <c r="Y225" s="526">
        <f t="shared" si="156"/>
        <v>36.83382138</v>
      </c>
      <c r="Z225" s="526">
        <f t="shared" si="156"/>
        <v>41.08387769</v>
      </c>
      <c r="AA225" s="526">
        <f t="shared" si="156"/>
        <v>49.58399032</v>
      </c>
      <c r="AB225" s="526">
        <f t="shared" si="156"/>
        <v>53.83404663</v>
      </c>
      <c r="AC225" s="526">
        <f t="shared" si="156"/>
        <v>62.33415926</v>
      </c>
      <c r="AD225" s="526">
        <f t="shared" si="156"/>
        <v>62.80638774</v>
      </c>
      <c r="AE225" s="526">
        <f t="shared" si="156"/>
        <v>71.30650037</v>
      </c>
      <c r="AF225" s="526">
        <f t="shared" si="156"/>
        <v>74.61209972</v>
      </c>
      <c r="AG225" s="526">
        <f t="shared" si="156"/>
        <v>77.91769908</v>
      </c>
      <c r="AH225" s="526">
        <f t="shared" si="156"/>
        <v>82.16775539</v>
      </c>
      <c r="AI225" s="526">
        <f t="shared" si="156"/>
        <v>85.47335474</v>
      </c>
      <c r="AJ225" s="526">
        <f t="shared" si="156"/>
        <v>90.66786802</v>
      </c>
      <c r="AK225" s="526">
        <f t="shared" si="156"/>
        <v>94.44569585</v>
      </c>
      <c r="AL225" s="526">
        <f t="shared" si="156"/>
        <v>96.80683825</v>
      </c>
      <c r="AM225" s="526">
        <f t="shared" si="156"/>
        <v>104.8347224</v>
      </c>
      <c r="AN225" s="526">
        <f t="shared" si="156"/>
        <v>106.2514078</v>
      </c>
      <c r="AO225" s="526">
        <f t="shared" si="156"/>
        <v>110.5014641</v>
      </c>
      <c r="AP225" s="526">
        <f t="shared" si="156"/>
        <v>113.334835</v>
      </c>
      <c r="AQ225" s="526">
        <f t="shared" si="156"/>
        <v>115.6959774</v>
      </c>
      <c r="AR225" s="526">
        <f t="shared" si="156"/>
        <v>127.5016894</v>
      </c>
      <c r="AS225" s="526">
        <f t="shared" si="156"/>
        <v>131.7517457</v>
      </c>
      <c r="AT225" s="526">
        <f t="shared" si="156"/>
        <v>136.946259</v>
      </c>
      <c r="AU225" s="526">
        <f t="shared" si="156"/>
        <v>138.3629444</v>
      </c>
      <c r="AV225" s="526">
        <f t="shared" si="156"/>
        <v>145.4463716</v>
      </c>
      <c r="AW225" s="526">
        <f t="shared" si="156"/>
        <v>146.863057</v>
      </c>
      <c r="AX225" s="526">
        <f t="shared" si="156"/>
        <v>153.4742558</v>
      </c>
      <c r="AY225" s="526">
        <f t="shared" si="156"/>
        <v>156.7798551</v>
      </c>
      <c r="AZ225" s="526">
        <f t="shared" si="156"/>
        <v>158.668769</v>
      </c>
      <c r="BA225" s="526">
        <f t="shared" si="156"/>
        <v>161.5021399</v>
      </c>
      <c r="BB225" s="526">
        <f t="shared" si="156"/>
        <v>163.3910538</v>
      </c>
      <c r="BC225" s="526">
        <f t="shared" si="156"/>
        <v>165.7521962</v>
      </c>
      <c r="BD225" s="526">
        <f t="shared" si="156"/>
        <v>166.6966532</v>
      </c>
      <c r="BE225" s="526">
        <f t="shared" si="156"/>
        <v>168.1133386</v>
      </c>
      <c r="BF225" s="526">
        <f t="shared" si="156"/>
        <v>169.5300241</v>
      </c>
      <c r="BG225" s="526">
        <f t="shared" si="156"/>
        <v>170.0022525</v>
      </c>
      <c r="BH225" s="526">
        <f t="shared" si="156"/>
        <v>172.3633949</v>
      </c>
      <c r="BI225" s="526">
        <f t="shared" si="156"/>
        <v>173.3078519</v>
      </c>
      <c r="BJ225" s="526">
        <f t="shared" si="156"/>
        <v>176.6134512</v>
      </c>
      <c r="BK225" s="526">
        <f t="shared" si="156"/>
        <v>176.6134512</v>
      </c>
      <c r="BL225" s="526">
        <f t="shared" si="156"/>
        <v>177.5579082</v>
      </c>
      <c r="BM225" s="526">
        <f t="shared" si="156"/>
        <v>179.4468221</v>
      </c>
      <c r="BN225" s="526">
        <f t="shared" si="156"/>
        <v>179.9190506</v>
      </c>
      <c r="BO225" s="526">
        <f t="shared" si="156"/>
        <v>181.335736</v>
      </c>
      <c r="BP225" s="526">
        <f t="shared" si="156"/>
        <v>182.280193</v>
      </c>
      <c r="BQ225" s="526">
        <f t="shared" si="156"/>
        <v>183.2246499</v>
      </c>
      <c r="BR225" s="526">
        <f t="shared" si="156"/>
        <v>185.1135639</v>
      </c>
      <c r="BS225" s="526">
        <f t="shared" si="156"/>
        <v>187.0024778</v>
      </c>
      <c r="BT225" s="526">
        <f t="shared" si="156"/>
        <v>187.9469347</v>
      </c>
      <c r="BU225" s="526">
        <f t="shared" si="156"/>
        <v>188.8913917</v>
      </c>
      <c r="BV225" s="526">
        <f t="shared" si="156"/>
        <v>189.3636202</v>
      </c>
      <c r="BW225" s="526">
        <f t="shared" si="156"/>
        <v>189.3636202</v>
      </c>
      <c r="BX225" s="526">
        <f t="shared" si="156"/>
        <v>189.8358487</v>
      </c>
      <c r="BY225" s="526">
        <f t="shared" si="156"/>
        <v>193.141448</v>
      </c>
      <c r="BZ225" s="526">
        <f t="shared" si="156"/>
        <v>193.141448</v>
      </c>
      <c r="CA225" s="526">
        <f t="shared" si="156"/>
        <v>194.085905</v>
      </c>
      <c r="CB225" s="526">
        <f t="shared" si="156"/>
        <v>196.9192758</v>
      </c>
      <c r="CC225" s="526">
        <f t="shared" si="156"/>
        <v>198.3359613</v>
      </c>
      <c r="CD225" s="526">
        <f t="shared" si="156"/>
        <v>198.8081898</v>
      </c>
      <c r="CE225" s="526">
        <f t="shared" si="156"/>
        <v>204.94716</v>
      </c>
      <c r="CF225" s="526">
        <f t="shared" si="156"/>
        <v>210.6139017</v>
      </c>
      <c r="CG225" s="526">
        <f t="shared" si="156"/>
        <v>212.0305872</v>
      </c>
      <c r="CH225" s="526">
        <f t="shared" si="156"/>
        <v>221.4751568</v>
      </c>
      <c r="CI225" s="526">
        <f t="shared" si="156"/>
        <v>229.0308124</v>
      </c>
      <c r="CJ225" s="526">
        <f t="shared" si="156"/>
        <v>229.5030409</v>
      </c>
      <c r="CK225" s="526">
        <f t="shared" si="156"/>
        <v>229.5030409</v>
      </c>
      <c r="CL225" s="526">
        <f t="shared" si="156"/>
        <v>232.8086403</v>
      </c>
      <c r="CM225" s="526">
        <f t="shared" si="156"/>
        <v>233.7530972</v>
      </c>
      <c r="CN225" s="526">
        <f t="shared" si="156"/>
        <v>233.7530972</v>
      </c>
      <c r="CO225" s="526">
        <f t="shared" si="156"/>
        <v>237.5309251</v>
      </c>
      <c r="CP225" s="526">
        <f t="shared" si="156"/>
        <v>238.0031535</v>
      </c>
      <c r="CQ225" s="526">
        <f t="shared" si="156"/>
        <v>238.475382</v>
      </c>
      <c r="CR225" s="526">
        <f t="shared" si="156"/>
        <v>239.8920675</v>
      </c>
      <c r="CS225" s="526">
        <f t="shared" si="156"/>
        <v>242.7254383</v>
      </c>
      <c r="CT225" s="526">
        <f t="shared" si="156"/>
        <v>243.1976668</v>
      </c>
      <c r="CU225" s="526">
        <f t="shared" si="156"/>
        <v>245.0865807</v>
      </c>
      <c r="CV225" s="526">
        <f t="shared" si="156"/>
        <v>245.5588092</v>
      </c>
      <c r="CW225" s="526">
        <f t="shared" si="156"/>
        <v>246.5032662</v>
      </c>
      <c r="CX225" s="526">
        <f t="shared" si="156"/>
        <v>247.4477231</v>
      </c>
      <c r="CY225" s="526">
        <f t="shared" si="156"/>
        <v>250.281094</v>
      </c>
      <c r="CZ225" s="526">
        <f t="shared" si="156"/>
        <v>256.4200642</v>
      </c>
      <c r="DA225" s="526">
        <f t="shared" si="156"/>
        <v>256.8922927</v>
      </c>
      <c r="DB225" s="526">
        <f t="shared" si="156"/>
        <v>261.142349</v>
      </c>
      <c r="DC225" s="526">
        <f t="shared" si="156"/>
        <v>266.3368623</v>
      </c>
      <c r="DD225" s="526">
        <f t="shared" si="156"/>
        <v>269.1702332</v>
      </c>
      <c r="DE225" s="526">
        <f t="shared" si="156"/>
        <v>276.2536604</v>
      </c>
      <c r="DF225" s="526">
        <f t="shared" si="156"/>
        <v>278.6148028</v>
      </c>
      <c r="DG225" s="526">
        <f t="shared" si="156"/>
        <v>283.809316</v>
      </c>
      <c r="DH225" s="526">
        <f t="shared" si="156"/>
        <v>286.1704584</v>
      </c>
      <c r="DI225" s="526">
        <f t="shared" si="156"/>
        <v>288.0593723</v>
      </c>
      <c r="DJ225" s="526">
        <f t="shared" si="156"/>
        <v>289.9482863</v>
      </c>
      <c r="DK225" s="526">
        <f t="shared" si="156"/>
        <v>292.3094287</v>
      </c>
      <c r="DL225" s="526">
        <f t="shared" si="156"/>
        <v>293.7261141</v>
      </c>
      <c r="DM225" s="526">
        <f t="shared" si="156"/>
        <v>298.4483989</v>
      </c>
      <c r="DN225" s="526">
        <f t="shared" si="156"/>
        <v>303.1706837</v>
      </c>
      <c r="DO225" s="526">
        <f t="shared" si="156"/>
        <v>307.42074</v>
      </c>
      <c r="DP225" s="526">
        <f t="shared" si="156"/>
        <v>307.42074</v>
      </c>
      <c r="DQ225" s="526">
        <f t="shared" si="156"/>
        <v>310.7263393</v>
      </c>
      <c r="DR225" s="526">
        <f t="shared" si="156"/>
        <v>313.5597102</v>
      </c>
      <c r="DS225" s="526">
        <f t="shared" si="156"/>
        <v>315.4486241</v>
      </c>
      <c r="DT225" s="526">
        <f t="shared" si="156"/>
        <v>320.1709089</v>
      </c>
      <c r="DU225" s="526">
        <f t="shared" si="156"/>
        <v>326.7821076</v>
      </c>
      <c r="DV225" s="526">
        <f t="shared" si="156"/>
        <v>339.0600481</v>
      </c>
      <c r="DW225" s="526">
        <f t="shared" si="156"/>
        <v>346.1434753</v>
      </c>
      <c r="DX225" s="526">
        <f t="shared" si="156"/>
        <v>350.8657601</v>
      </c>
      <c r="DY225" s="526">
        <f t="shared" si="156"/>
        <v>352.754674</v>
      </c>
      <c r="DZ225" s="526">
        <f t="shared" si="156"/>
        <v>358.8936442</v>
      </c>
      <c r="EA225" s="526">
        <f t="shared" si="156"/>
        <v>365.5048429</v>
      </c>
      <c r="EB225" s="526">
        <f t="shared" si="156"/>
        <v>384.3939821</v>
      </c>
      <c r="EC225" s="526">
        <f t="shared" si="156"/>
        <v>388.1718099</v>
      </c>
      <c r="ED225" s="526">
        <f t="shared" si="156"/>
        <v>393.8385517</v>
      </c>
      <c r="EE225" s="526">
        <f t="shared" si="156"/>
        <v>399.033065</v>
      </c>
      <c r="EF225" s="526">
        <f t="shared" si="156"/>
        <v>400.9219789</v>
      </c>
      <c r="EG225" s="526">
        <f t="shared" si="156"/>
        <v>406.1164922</v>
      </c>
      <c r="EH225" s="526">
        <f t="shared" si="156"/>
        <v>413.1999193</v>
      </c>
      <c r="EI225" s="526">
        <f t="shared" si="156"/>
        <v>416.5055187</v>
      </c>
      <c r="EJ225" s="526">
        <f t="shared" si="156"/>
        <v>416.5055187</v>
      </c>
      <c r="EK225" s="526">
        <f t="shared" si="156"/>
        <v>417.4499757</v>
      </c>
      <c r="EL225" s="526">
        <f t="shared" si="156"/>
        <v>420.755575</v>
      </c>
      <c r="EM225" s="526">
        <f t="shared" si="156"/>
        <v>421.2278035</v>
      </c>
      <c r="EN225" s="526">
        <f t="shared" si="156"/>
        <v>424.5334028</v>
      </c>
      <c r="EO225" s="526">
        <f t="shared" si="156"/>
        <v>430.2001446</v>
      </c>
      <c r="EP225" s="526">
        <f t="shared" si="156"/>
        <v>436.3391148</v>
      </c>
      <c r="EQ225" s="526">
        <f t="shared" si="156"/>
        <v>437.7558003</v>
      </c>
      <c r="ER225" s="526">
        <f t="shared" si="156"/>
        <v>437.7558003</v>
      </c>
      <c r="ES225" s="526">
        <f t="shared" si="156"/>
        <v>446.2559129</v>
      </c>
      <c r="ET225" s="526">
        <f t="shared" si="156"/>
        <v>451.4504262</v>
      </c>
      <c r="EU225" s="526">
        <f t="shared" si="156"/>
        <v>460.8949957</v>
      </c>
      <c r="EV225" s="526">
        <f t="shared" si="156"/>
        <v>469.3951084</v>
      </c>
      <c r="EW225" s="526">
        <f t="shared" si="156"/>
        <v>472.7007077</v>
      </c>
      <c r="EX225" s="526">
        <f t="shared" si="156"/>
        <v>478.839678</v>
      </c>
      <c r="EY225" s="526">
        <f t="shared" si="156"/>
        <v>482.6175058</v>
      </c>
      <c r="EZ225" s="526">
        <f t="shared" si="156"/>
        <v>494.4232178</v>
      </c>
      <c r="FA225" s="526">
        <f t="shared" si="156"/>
        <v>500.562188</v>
      </c>
      <c r="FB225" s="526">
        <f t="shared" si="156"/>
        <v>507.1733867</v>
      </c>
      <c r="FC225" s="526">
        <f t="shared" si="156"/>
        <v>517.5624133</v>
      </c>
      <c r="FD225" s="526">
        <f t="shared" si="156"/>
        <v>525.5902974</v>
      </c>
      <c r="FE225" s="526">
        <f t="shared" si="156"/>
        <v>533.6181816</v>
      </c>
      <c r="FF225" s="526">
        <f t="shared" si="156"/>
        <v>537.3960094</v>
      </c>
      <c r="FG225" s="526">
        <f t="shared" si="156"/>
        <v>555.8129201</v>
      </c>
      <c r="FH225" s="526">
        <f t="shared" si="156"/>
        <v>577.5354301</v>
      </c>
      <c r="FI225" s="526">
        <f t="shared" si="156"/>
        <v>588.3966851</v>
      </c>
      <c r="FJ225" s="526">
        <f t="shared" si="156"/>
        <v>595.9523408</v>
      </c>
      <c r="FK225" s="526">
        <f t="shared" si="156"/>
        <v>595.9523408</v>
      </c>
      <c r="FL225" s="526">
        <f t="shared" si="156"/>
        <v>598.7857117</v>
      </c>
      <c r="FM225" s="526">
        <f t="shared" si="156"/>
        <v>607.7580528</v>
      </c>
      <c r="FN225" s="526">
        <f t="shared" si="156"/>
        <v>620.9804502</v>
      </c>
      <c r="FO225" s="526">
        <f t="shared" si="156"/>
        <v>628.5361059</v>
      </c>
      <c r="FP225" s="526">
        <f t="shared" si="156"/>
        <v>638.4529039</v>
      </c>
      <c r="FQ225" s="526">
        <f t="shared" si="156"/>
        <v>649.314159</v>
      </c>
      <c r="FR225" s="526">
        <f t="shared" si="156"/>
        <v>654.9809007</v>
      </c>
      <c r="FS225" s="526">
        <f t="shared" si="156"/>
        <v>658.2865001</v>
      </c>
      <c r="FT225" s="526">
        <f t="shared" si="156"/>
        <v>671.981126</v>
      </c>
      <c r="FU225" s="526">
        <f t="shared" si="156"/>
        <v>681.4256956</v>
      </c>
      <c r="FV225" s="526">
        <f t="shared" si="156"/>
        <v>688.0368943</v>
      </c>
      <c r="FW225" s="526">
        <f t="shared" si="156"/>
        <v>700.7870632</v>
      </c>
      <c r="FX225" s="526">
        <f t="shared" si="156"/>
        <v>708.3427189</v>
      </c>
      <c r="FY225" s="526">
        <f t="shared" si="156"/>
        <v>740.9264839</v>
      </c>
      <c r="FZ225" s="526">
        <f t="shared" si="156"/>
        <v>749.4265966</v>
      </c>
      <c r="GA225" s="526">
        <f t="shared" si="156"/>
        <v>755.5655668</v>
      </c>
      <c r="GB225" s="526">
        <f t="shared" si="156"/>
        <v>764.5379079</v>
      </c>
      <c r="GC225" s="526">
        <f t="shared" si="156"/>
        <v>783.4270471</v>
      </c>
      <c r="GD225" s="526">
        <f t="shared" si="156"/>
        <v>796.177216</v>
      </c>
      <c r="GE225" s="526">
        <f t="shared" si="156"/>
        <v>803.2606432</v>
      </c>
      <c r="GF225" s="526">
        <f t="shared" si="156"/>
        <v>809.3996134</v>
      </c>
      <c r="GG225" s="526">
        <f t="shared" si="156"/>
        <v>815.5385837</v>
      </c>
      <c r="GH225" s="526">
        <f t="shared" si="156"/>
        <v>818.3719545</v>
      </c>
      <c r="GI225" s="526">
        <f t="shared" si="156"/>
        <v>827.3442956</v>
      </c>
      <c r="GJ225" s="526">
        <f t="shared" si="156"/>
        <v>837.2610937</v>
      </c>
      <c r="GK225" s="526">
        <f t="shared" si="156"/>
        <v>849.5390342</v>
      </c>
      <c r="GL225" s="526">
        <f t="shared" si="156"/>
        <v>863.2336601</v>
      </c>
      <c r="GM225" s="526">
        <f t="shared" si="156"/>
        <v>875.5116005</v>
      </c>
      <c r="GN225" s="526">
        <f t="shared" si="156"/>
        <v>877.4005144</v>
      </c>
      <c r="GO225" s="526">
        <f t="shared" si="156"/>
        <v>887.789541</v>
      </c>
      <c r="GP225" s="526">
        <f t="shared" si="156"/>
        <v>907.6231371</v>
      </c>
      <c r="GQ225" s="526">
        <f t="shared" si="156"/>
        <v>909.0398226</v>
      </c>
      <c r="GR225" s="526">
        <f t="shared" si="156"/>
        <v>927.4567332</v>
      </c>
      <c r="GS225" s="526">
        <f t="shared" si="156"/>
        <v>985.0686077</v>
      </c>
      <c r="GT225" s="526">
        <f t="shared" si="156"/>
        <v>1001.596604</v>
      </c>
      <c r="GU225" s="526">
        <f t="shared" si="156"/>
        <v>1024.263571</v>
      </c>
      <c r="GV225" s="526">
        <f t="shared" si="156"/>
        <v>1034.18037</v>
      </c>
      <c r="GW225" s="526">
        <f t="shared" si="156"/>
        <v>1055.90288</v>
      </c>
      <c r="GX225" s="526">
        <f t="shared" si="156"/>
        <v>1083.292131</v>
      </c>
      <c r="GY225" s="526">
        <f t="shared" si="156"/>
        <v>1111.153612</v>
      </c>
      <c r="GZ225" s="526">
        <f t="shared" si="156"/>
        <v>1139.48732</v>
      </c>
      <c r="HA225" s="526">
        <f t="shared" si="156"/>
        <v>1175.848913</v>
      </c>
      <c r="HB225" s="526">
        <f t="shared" si="156"/>
        <v>1216.932791</v>
      </c>
      <c r="HC225" s="526">
        <f t="shared" si="156"/>
        <v>1230.627417</v>
      </c>
      <c r="HD225" s="526">
        <f t="shared" si="156"/>
        <v>1269.350152</v>
      </c>
      <c r="HE225" s="526">
        <f t="shared" si="156"/>
        <v>1315.628543</v>
      </c>
      <c r="HF225" s="526">
        <f t="shared" si="156"/>
        <v>1361.434706</v>
      </c>
      <c r="HG225" s="526">
        <f t="shared" si="156"/>
        <v>1416.213209</v>
      </c>
      <c r="HH225" s="526">
        <f t="shared" si="156"/>
        <v>1464.380514</v>
      </c>
      <c r="HI225" s="526">
        <f t="shared" si="156"/>
        <v>1545.603813</v>
      </c>
      <c r="HJ225" s="526">
        <f t="shared" si="156"/>
        <v>1610.771343</v>
      </c>
      <c r="HK225" s="526">
        <f t="shared" si="156"/>
        <v>1660.827562</v>
      </c>
      <c r="HL225" s="526">
        <f t="shared" si="156"/>
        <v>1757.162171</v>
      </c>
      <c r="HM225" s="526">
        <f t="shared" si="156"/>
        <v>1844.52444</v>
      </c>
      <c r="HN225" s="526">
        <f t="shared" si="156"/>
        <v>1963.053788</v>
      </c>
      <c r="HO225" s="526">
        <f t="shared" si="156"/>
        <v>2106.611246</v>
      </c>
      <c r="HP225" s="526">
        <f t="shared" si="156"/>
        <v>2285.58584</v>
      </c>
      <c r="HQ225" s="526">
        <f t="shared" si="156"/>
        <v>2362.559082</v>
      </c>
      <c r="HR225" s="526">
        <f t="shared" si="156"/>
        <v>2483.449572</v>
      </c>
      <c r="HS225" s="412"/>
      <c r="HT225" s="412"/>
      <c r="HU225" s="412"/>
      <c r="HV225" s="412"/>
      <c r="HW225" s="412"/>
      <c r="HX225" s="412"/>
      <c r="HY225" s="412"/>
      <c r="HZ225" s="412"/>
      <c r="IA225" s="412"/>
      <c r="IB225" s="412"/>
      <c r="IC225" s="412"/>
    </row>
    <row r="226">
      <c r="A226" s="453" t="s">
        <v>91</v>
      </c>
      <c r="B226" s="526">
        <f t="shared" ref="B226:HR226" si="157">B42/0.986506</f>
        <v>0</v>
      </c>
      <c r="C226" s="526">
        <f t="shared" si="157"/>
        <v>0</v>
      </c>
      <c r="D226" s="526">
        <f t="shared" si="157"/>
        <v>0</v>
      </c>
      <c r="E226" s="526">
        <f t="shared" si="157"/>
        <v>0</v>
      </c>
      <c r="F226" s="526">
        <f t="shared" si="157"/>
        <v>0</v>
      </c>
      <c r="G226" s="526">
        <f t="shared" si="157"/>
        <v>0</v>
      </c>
      <c r="H226" s="526">
        <f t="shared" si="157"/>
        <v>0</v>
      </c>
      <c r="I226" s="526">
        <f t="shared" si="157"/>
        <v>1.013678579</v>
      </c>
      <c r="J226" s="526">
        <f t="shared" si="157"/>
        <v>2.027357157</v>
      </c>
      <c r="K226" s="526">
        <f t="shared" si="157"/>
        <v>2.027357157</v>
      </c>
      <c r="L226" s="526">
        <f t="shared" si="157"/>
        <v>4.054714315</v>
      </c>
      <c r="M226" s="526">
        <f t="shared" si="157"/>
        <v>4.054714315</v>
      </c>
      <c r="N226" s="526">
        <f t="shared" si="157"/>
        <v>6.082071472</v>
      </c>
      <c r="O226" s="526">
        <f t="shared" si="157"/>
        <v>8.10942863</v>
      </c>
      <c r="P226" s="526">
        <f t="shared" si="157"/>
        <v>9.123107209</v>
      </c>
      <c r="Q226" s="526">
        <f t="shared" si="157"/>
        <v>10.13678579</v>
      </c>
      <c r="R226" s="526">
        <f t="shared" si="157"/>
        <v>10.13678579</v>
      </c>
      <c r="S226" s="526">
        <f t="shared" si="157"/>
        <v>10.13678579</v>
      </c>
      <c r="T226" s="526">
        <f t="shared" si="157"/>
        <v>14.1915001</v>
      </c>
      <c r="U226" s="526">
        <f t="shared" si="157"/>
        <v>19.259893</v>
      </c>
      <c r="V226" s="526">
        <f t="shared" si="157"/>
        <v>21.28725015</v>
      </c>
      <c r="W226" s="526">
        <f t="shared" si="157"/>
        <v>23.31460731</v>
      </c>
      <c r="X226" s="526">
        <f t="shared" si="157"/>
        <v>26.35564305</v>
      </c>
      <c r="Y226" s="526">
        <f t="shared" si="157"/>
        <v>28.3830002</v>
      </c>
      <c r="Z226" s="526">
        <f t="shared" si="157"/>
        <v>31.42403594</v>
      </c>
      <c r="AA226" s="526">
        <f t="shared" si="157"/>
        <v>43.58817889</v>
      </c>
      <c r="AB226" s="526">
        <f t="shared" si="157"/>
        <v>54.73864325</v>
      </c>
      <c r="AC226" s="526">
        <f t="shared" si="157"/>
        <v>70.95750051</v>
      </c>
      <c r="AD226" s="526">
        <f t="shared" si="157"/>
        <v>76.02589341</v>
      </c>
      <c r="AE226" s="526">
        <f t="shared" si="157"/>
        <v>79.06692914</v>
      </c>
      <c r="AF226" s="526">
        <f t="shared" si="157"/>
        <v>91.23107209</v>
      </c>
      <c r="AG226" s="526">
        <f t="shared" si="157"/>
        <v>91.23107209</v>
      </c>
      <c r="AH226" s="526">
        <f t="shared" si="157"/>
        <v>95.2857864</v>
      </c>
      <c r="AI226" s="526">
        <f t="shared" si="157"/>
        <v>102.3815365</v>
      </c>
      <c r="AJ226" s="526">
        <f t="shared" si="157"/>
        <v>108.4636079</v>
      </c>
      <c r="AK226" s="526">
        <f t="shared" si="157"/>
        <v>117.5867151</v>
      </c>
      <c r="AL226" s="526">
        <f t="shared" si="157"/>
        <v>126.7098223</v>
      </c>
      <c r="AM226" s="526">
        <f t="shared" si="157"/>
        <v>131.7782152</v>
      </c>
      <c r="AN226" s="526">
        <f t="shared" si="157"/>
        <v>144.9560368</v>
      </c>
      <c r="AO226" s="526">
        <f t="shared" si="157"/>
        <v>153.0654654</v>
      </c>
      <c r="AP226" s="526">
        <f t="shared" si="157"/>
        <v>173.339037</v>
      </c>
      <c r="AQ226" s="526">
        <f t="shared" si="157"/>
        <v>208.8177872</v>
      </c>
      <c r="AR226" s="526">
        <f t="shared" si="157"/>
        <v>221.9956087</v>
      </c>
      <c r="AS226" s="526">
        <f t="shared" si="157"/>
        <v>233.1460731</v>
      </c>
      <c r="AT226" s="526">
        <f t="shared" si="157"/>
        <v>257.474359</v>
      </c>
      <c r="AU226" s="526">
        <f t="shared" si="157"/>
        <v>274.7068948</v>
      </c>
      <c r="AV226" s="526">
        <f t="shared" si="157"/>
        <v>279.7752877</v>
      </c>
      <c r="AW226" s="526">
        <f t="shared" si="157"/>
        <v>295.994145</v>
      </c>
      <c r="AX226" s="526">
        <f t="shared" si="157"/>
        <v>302.0762165</v>
      </c>
      <c r="AY226" s="526">
        <f t="shared" si="157"/>
        <v>328.4318595</v>
      </c>
      <c r="AZ226" s="526">
        <f t="shared" si="157"/>
        <v>334.513931</v>
      </c>
      <c r="BA226" s="526">
        <f t="shared" si="157"/>
        <v>349.7191097</v>
      </c>
      <c r="BB226" s="526">
        <f t="shared" si="157"/>
        <v>356.8148597</v>
      </c>
      <c r="BC226" s="526">
        <f t="shared" si="157"/>
        <v>367.9653241</v>
      </c>
      <c r="BD226" s="526">
        <f t="shared" si="157"/>
        <v>378.1021099</v>
      </c>
      <c r="BE226" s="526">
        <f t="shared" si="157"/>
        <v>383.1705028</v>
      </c>
      <c r="BF226" s="526">
        <f t="shared" si="157"/>
        <v>395.3346457</v>
      </c>
      <c r="BG226" s="526">
        <f t="shared" si="157"/>
        <v>399.38936</v>
      </c>
      <c r="BH226" s="526">
        <f t="shared" si="157"/>
        <v>403.4440743</v>
      </c>
      <c r="BI226" s="526">
        <f t="shared" si="157"/>
        <v>412.5671815</v>
      </c>
      <c r="BJ226" s="526">
        <f t="shared" si="157"/>
        <v>427.7723602</v>
      </c>
      <c r="BK226" s="526">
        <f t="shared" si="157"/>
        <v>440.9501818</v>
      </c>
      <c r="BL226" s="526">
        <f t="shared" si="157"/>
        <v>446.0185746</v>
      </c>
      <c r="BM226" s="526">
        <f t="shared" si="157"/>
        <v>456.1553604</v>
      </c>
      <c r="BN226" s="526">
        <f t="shared" si="157"/>
        <v>465.2784676</v>
      </c>
      <c r="BO226" s="526">
        <f t="shared" si="157"/>
        <v>481.4973249</v>
      </c>
      <c r="BP226" s="526">
        <f t="shared" si="157"/>
        <v>484.5383606</v>
      </c>
      <c r="BQ226" s="526">
        <f t="shared" si="157"/>
        <v>496.7025036</v>
      </c>
      <c r="BR226" s="526">
        <f t="shared" si="157"/>
        <v>501.7708965</v>
      </c>
      <c r="BS226" s="526">
        <f t="shared" si="157"/>
        <v>504.8119322</v>
      </c>
      <c r="BT226" s="526">
        <f t="shared" si="157"/>
        <v>508.8666465</v>
      </c>
      <c r="BU226" s="526">
        <f t="shared" si="157"/>
        <v>516.9760752</v>
      </c>
      <c r="BV226" s="526">
        <f t="shared" si="157"/>
        <v>534.208611</v>
      </c>
      <c r="BW226" s="526">
        <f t="shared" si="157"/>
        <v>542.3180396</v>
      </c>
      <c r="BX226" s="526">
        <f t="shared" si="157"/>
        <v>551.4411468</v>
      </c>
      <c r="BY226" s="526">
        <f t="shared" si="157"/>
        <v>558.5368969</v>
      </c>
      <c r="BZ226" s="526">
        <f t="shared" si="157"/>
        <v>562.5916112</v>
      </c>
      <c r="CA226" s="526">
        <f t="shared" si="157"/>
        <v>575.7694327</v>
      </c>
      <c r="CB226" s="526">
        <f t="shared" si="157"/>
        <v>583.8788614</v>
      </c>
      <c r="CC226" s="526">
        <f t="shared" si="157"/>
        <v>594.0156471</v>
      </c>
      <c r="CD226" s="526">
        <f t="shared" si="157"/>
        <v>598.0703615</v>
      </c>
      <c r="CE226" s="526">
        <f t="shared" si="157"/>
        <v>601.1113972</v>
      </c>
      <c r="CF226" s="526">
        <f t="shared" si="157"/>
        <v>606.1797901</v>
      </c>
      <c r="CG226" s="526">
        <f t="shared" si="157"/>
        <v>609.2208258</v>
      </c>
      <c r="CH226" s="526">
        <f t="shared" si="157"/>
        <v>618.343933</v>
      </c>
      <c r="CI226" s="526">
        <f t="shared" si="157"/>
        <v>630.508076</v>
      </c>
      <c r="CJ226" s="526">
        <f t="shared" si="157"/>
        <v>639.6311832</v>
      </c>
      <c r="CK226" s="526">
        <f t="shared" si="157"/>
        <v>650.7816476</v>
      </c>
      <c r="CL226" s="526">
        <f t="shared" si="157"/>
        <v>651.7953261</v>
      </c>
      <c r="CM226" s="526">
        <f t="shared" si="157"/>
        <v>660.9184333</v>
      </c>
      <c r="CN226" s="526">
        <f t="shared" si="157"/>
        <v>675.1099334</v>
      </c>
      <c r="CO226" s="526">
        <f t="shared" si="157"/>
        <v>694.3698264</v>
      </c>
      <c r="CP226" s="526">
        <f t="shared" si="157"/>
        <v>702.4792551</v>
      </c>
      <c r="CQ226" s="526">
        <f t="shared" si="157"/>
        <v>710.5886837</v>
      </c>
      <c r="CR226" s="526">
        <f t="shared" si="157"/>
        <v>729.8485767</v>
      </c>
      <c r="CS226" s="526">
        <f t="shared" si="157"/>
        <v>737.9580053</v>
      </c>
      <c r="CT226" s="526">
        <f t="shared" si="157"/>
        <v>747.0811125</v>
      </c>
      <c r="CU226" s="526">
        <f t="shared" si="157"/>
        <v>757.2178983</v>
      </c>
      <c r="CV226" s="526">
        <f t="shared" si="157"/>
        <v>770.3957198</v>
      </c>
      <c r="CW226" s="526">
        <f t="shared" si="157"/>
        <v>773.4367556</v>
      </c>
      <c r="CX226" s="526">
        <f t="shared" si="157"/>
        <v>782.5598628</v>
      </c>
      <c r="CY226" s="526">
        <f t="shared" si="157"/>
        <v>800.8060772</v>
      </c>
      <c r="CZ226" s="526">
        <f t="shared" si="157"/>
        <v>805.8744701</v>
      </c>
      <c r="DA226" s="526">
        <f t="shared" si="157"/>
        <v>813.9838987</v>
      </c>
      <c r="DB226" s="526">
        <f t="shared" si="157"/>
        <v>822.0933274</v>
      </c>
      <c r="DC226" s="526">
        <f t="shared" si="157"/>
        <v>829.1890774</v>
      </c>
      <c r="DD226" s="526">
        <f t="shared" si="157"/>
        <v>835.2711489</v>
      </c>
      <c r="DE226" s="526">
        <f t="shared" si="157"/>
        <v>845.4079347</v>
      </c>
      <c r="DF226" s="526">
        <f t="shared" si="157"/>
        <v>849.462649</v>
      </c>
      <c r="DG226" s="526">
        <f t="shared" si="157"/>
        <v>863.6541491</v>
      </c>
      <c r="DH226" s="526">
        <f t="shared" si="157"/>
        <v>863.6541491</v>
      </c>
      <c r="DI226" s="526">
        <f t="shared" si="157"/>
        <v>868.722542</v>
      </c>
      <c r="DJ226" s="526">
        <f t="shared" si="157"/>
        <v>877.8456492</v>
      </c>
      <c r="DK226" s="526">
        <f t="shared" si="157"/>
        <v>901.1602565</v>
      </c>
      <c r="DL226" s="526">
        <f t="shared" si="157"/>
        <v>904.2012922</v>
      </c>
      <c r="DM226" s="526">
        <f t="shared" si="157"/>
        <v>925.4885424</v>
      </c>
      <c r="DN226" s="526">
        <f t="shared" si="157"/>
        <v>944.7484354</v>
      </c>
      <c r="DO226" s="526">
        <f t="shared" si="157"/>
        <v>952.857864</v>
      </c>
      <c r="DP226" s="526">
        <f t="shared" si="157"/>
        <v>953.8715426</v>
      </c>
      <c r="DQ226" s="526">
        <f t="shared" si="157"/>
        <v>960.9672926</v>
      </c>
      <c r="DR226" s="526">
        <f t="shared" si="157"/>
        <v>968.0630427</v>
      </c>
      <c r="DS226" s="526">
        <f t="shared" si="157"/>
        <v>977.1861499</v>
      </c>
      <c r="DT226" s="526">
        <f t="shared" si="157"/>
        <v>980.2271856</v>
      </c>
      <c r="DU226" s="526">
        <f t="shared" si="157"/>
        <v>985.2955785</v>
      </c>
      <c r="DV226" s="526">
        <f t="shared" si="157"/>
        <v>986.3092571</v>
      </c>
      <c r="DW226" s="526">
        <f t="shared" si="157"/>
        <v>989.3502929</v>
      </c>
      <c r="DX226" s="526">
        <f t="shared" si="157"/>
        <v>993.4050072</v>
      </c>
      <c r="DY226" s="526">
        <f t="shared" si="157"/>
        <v>999.4870786</v>
      </c>
      <c r="DZ226" s="526">
        <f t="shared" si="157"/>
        <v>1008.610186</v>
      </c>
      <c r="EA226" s="526">
        <f t="shared" si="157"/>
        <v>1016.719614</v>
      </c>
      <c r="EB226" s="526">
        <f t="shared" si="157"/>
        <v>1022.801686</v>
      </c>
      <c r="EC226" s="526">
        <f t="shared" si="157"/>
        <v>1023.815365</v>
      </c>
      <c r="ED226" s="526">
        <f t="shared" si="157"/>
        <v>1025.842722</v>
      </c>
      <c r="EE226" s="526">
        <f t="shared" si="157"/>
        <v>1028.883757</v>
      </c>
      <c r="EF226" s="526">
        <f t="shared" si="157"/>
        <v>1032.938472</v>
      </c>
      <c r="EG226" s="526">
        <f t="shared" si="157"/>
        <v>1036.993186</v>
      </c>
      <c r="EH226" s="526">
        <f t="shared" si="157"/>
        <v>1042.061579</v>
      </c>
      <c r="EI226" s="526">
        <f t="shared" si="157"/>
        <v>1050.171008</v>
      </c>
      <c r="EJ226" s="526">
        <f t="shared" si="157"/>
        <v>1054.225722</v>
      </c>
      <c r="EK226" s="526">
        <f t="shared" si="157"/>
        <v>1058.280436</v>
      </c>
      <c r="EL226" s="526">
        <f t="shared" si="157"/>
        <v>1078.554008</v>
      </c>
      <c r="EM226" s="526">
        <f t="shared" si="157"/>
        <v>1099.841258</v>
      </c>
      <c r="EN226" s="526">
        <f t="shared" si="157"/>
        <v>1107.950687</v>
      </c>
      <c r="EO226" s="526">
        <f t="shared" si="157"/>
        <v>1128.224258</v>
      </c>
      <c r="EP226" s="526">
        <f t="shared" si="157"/>
        <v>1144.443115</v>
      </c>
      <c r="EQ226" s="526">
        <f t="shared" si="157"/>
        <v>1145.456794</v>
      </c>
      <c r="ER226" s="526">
        <f t="shared" si="157"/>
        <v>1161.675651</v>
      </c>
      <c r="ES226" s="526">
        <f t="shared" si="157"/>
        <v>1166.744044</v>
      </c>
      <c r="ET226" s="526">
        <f t="shared" si="157"/>
        <v>1183.97658</v>
      </c>
      <c r="EU226" s="526">
        <f t="shared" si="157"/>
        <v>1197.154401</v>
      </c>
      <c r="EV226" s="526">
        <f t="shared" si="157"/>
        <v>1204.250152</v>
      </c>
      <c r="EW226" s="526">
        <f t="shared" si="157"/>
        <v>1220.469009</v>
      </c>
      <c r="EX226" s="526">
        <f t="shared" si="157"/>
        <v>1223.510045</v>
      </c>
      <c r="EY226" s="526">
        <f t="shared" si="157"/>
        <v>1230.605795</v>
      </c>
      <c r="EZ226" s="526">
        <f t="shared" si="157"/>
        <v>1251.893045</v>
      </c>
      <c r="FA226" s="526">
        <f t="shared" si="157"/>
        <v>1277.235009</v>
      </c>
      <c r="FB226" s="526">
        <f t="shared" si="157"/>
        <v>1303.590652</v>
      </c>
      <c r="FC226" s="526">
        <f t="shared" si="157"/>
        <v>1320.823188</v>
      </c>
      <c r="FD226" s="526">
        <f t="shared" si="157"/>
        <v>1334.00101</v>
      </c>
      <c r="FE226" s="526">
        <f t="shared" si="157"/>
        <v>1341.09676</v>
      </c>
      <c r="FF226" s="526">
        <f t="shared" si="157"/>
        <v>1361.370331</v>
      </c>
      <c r="FG226" s="526">
        <f t="shared" si="157"/>
        <v>1369.47976</v>
      </c>
      <c r="FH226" s="526">
        <f t="shared" si="157"/>
        <v>1384.684939</v>
      </c>
      <c r="FI226" s="526">
        <f t="shared" si="157"/>
        <v>1416.108975</v>
      </c>
      <c r="FJ226" s="526">
        <f t="shared" si="157"/>
        <v>1423.204725</v>
      </c>
      <c r="FK226" s="526">
        <f t="shared" si="157"/>
        <v>1437.396225</v>
      </c>
      <c r="FL226" s="526">
        <f t="shared" si="157"/>
        <v>1460.710832</v>
      </c>
      <c r="FM226" s="526">
        <f t="shared" si="157"/>
        <v>1475.916011</v>
      </c>
      <c r="FN226" s="526">
        <f t="shared" si="157"/>
        <v>1488.080154</v>
      </c>
      <c r="FO226" s="526">
        <f t="shared" si="157"/>
        <v>1496.189582</v>
      </c>
      <c r="FP226" s="526">
        <f t="shared" si="157"/>
        <v>1521.531547</v>
      </c>
      <c r="FQ226" s="526">
        <f t="shared" si="157"/>
        <v>1550.928225</v>
      </c>
      <c r="FR226" s="526">
        <f t="shared" si="157"/>
        <v>1555.996618</v>
      </c>
      <c r="FS226" s="526">
        <f t="shared" si="157"/>
        <v>1566.133404</v>
      </c>
      <c r="FT226" s="526">
        <f t="shared" si="157"/>
        <v>1576.27019</v>
      </c>
      <c r="FU226" s="526">
        <f t="shared" si="157"/>
        <v>1593.502726</v>
      </c>
      <c r="FV226" s="526">
        <f t="shared" si="157"/>
        <v>1609.721583</v>
      </c>
      <c r="FW226" s="526">
        <f t="shared" si="157"/>
        <v>1624.926762</v>
      </c>
      <c r="FX226" s="526">
        <f t="shared" si="157"/>
        <v>1633.03619</v>
      </c>
      <c r="FY226" s="526">
        <f t="shared" si="157"/>
        <v>1641.145619</v>
      </c>
      <c r="FZ226" s="526">
        <f t="shared" si="157"/>
        <v>1652.296083</v>
      </c>
      <c r="GA226" s="526">
        <f t="shared" si="157"/>
        <v>1666.487583</v>
      </c>
      <c r="GB226" s="526">
        <f t="shared" si="157"/>
        <v>1674.597012</v>
      </c>
      <c r="GC226" s="526">
        <f t="shared" si="157"/>
        <v>1682.706441</v>
      </c>
      <c r="GD226" s="526">
        <f t="shared" si="157"/>
        <v>1691.829548</v>
      </c>
      <c r="GE226" s="526">
        <f t="shared" si="157"/>
        <v>1700.952655</v>
      </c>
      <c r="GF226" s="526">
        <f t="shared" si="157"/>
        <v>1737.445084</v>
      </c>
      <c r="GG226" s="526">
        <f t="shared" si="157"/>
        <v>1742.513477</v>
      </c>
      <c r="GH226" s="526">
        <f t="shared" si="157"/>
        <v>1749.609227</v>
      </c>
      <c r="GI226" s="526">
        <f t="shared" si="157"/>
        <v>1761.77337</v>
      </c>
      <c r="GJ226" s="526">
        <f t="shared" si="157"/>
        <v>1786.101656</v>
      </c>
      <c r="GK226" s="526">
        <f t="shared" si="157"/>
        <v>1802.320513</v>
      </c>
      <c r="GL226" s="526">
        <f t="shared" si="157"/>
        <v>1816.512013</v>
      </c>
      <c r="GM226" s="526">
        <f t="shared" si="157"/>
        <v>1821.580406</v>
      </c>
      <c r="GN226" s="526">
        <f t="shared" si="157"/>
        <v>1847.936049</v>
      </c>
      <c r="GO226" s="526">
        <f t="shared" si="157"/>
        <v>1876.319049</v>
      </c>
      <c r="GP226" s="526">
        <f t="shared" si="157"/>
        <v>1895.578942</v>
      </c>
      <c r="GQ226" s="526">
        <f t="shared" si="157"/>
        <v>1914.838835</v>
      </c>
      <c r="GR226" s="526">
        <f t="shared" si="157"/>
        <v>1934.098728</v>
      </c>
      <c r="GS226" s="526">
        <f t="shared" si="157"/>
        <v>1969.577478</v>
      </c>
      <c r="GT226" s="526">
        <f t="shared" si="157"/>
        <v>2054.726479</v>
      </c>
      <c r="GU226" s="526">
        <f t="shared" si="157"/>
        <v>2125.68398</v>
      </c>
      <c r="GV226" s="526">
        <f t="shared" si="157"/>
        <v>2154.06698</v>
      </c>
      <c r="GW226" s="526">
        <f t="shared" si="157"/>
        <v>2178.395266</v>
      </c>
      <c r="GX226" s="526">
        <f t="shared" si="157"/>
        <v>2197.655159</v>
      </c>
      <c r="GY226" s="526">
        <f t="shared" si="157"/>
        <v>2236.174945</v>
      </c>
      <c r="GZ226" s="526">
        <f t="shared" si="157"/>
        <v>2268.612659</v>
      </c>
      <c r="HA226" s="526">
        <f t="shared" si="157"/>
        <v>2284.831516</v>
      </c>
      <c r="HB226" s="526">
        <f t="shared" si="157"/>
        <v>2320.310267</v>
      </c>
      <c r="HC226" s="526">
        <f t="shared" si="157"/>
        <v>2356.802696</v>
      </c>
      <c r="HD226" s="526">
        <f t="shared" si="157"/>
        <v>2393.295124</v>
      </c>
      <c r="HE226" s="526">
        <f t="shared" si="157"/>
        <v>2414.582375</v>
      </c>
      <c r="HF226" s="526">
        <f t="shared" si="157"/>
        <v>2471.348375</v>
      </c>
      <c r="HG226" s="526">
        <f t="shared" si="157"/>
        <v>2525.07334</v>
      </c>
      <c r="HH226" s="526">
        <f t="shared" si="157"/>
        <v>2569.675197</v>
      </c>
      <c r="HI226" s="526">
        <f t="shared" si="157"/>
        <v>2618.331769</v>
      </c>
      <c r="HJ226" s="526">
        <f t="shared" si="157"/>
        <v>2672.056734</v>
      </c>
      <c r="HK226" s="526">
        <f t="shared" si="157"/>
        <v>2722.740662</v>
      </c>
      <c r="HL226" s="526">
        <f t="shared" si="157"/>
        <v>2813.971735</v>
      </c>
      <c r="HM226" s="526">
        <f t="shared" si="157"/>
        <v>2931.55845</v>
      </c>
      <c r="HN226" s="526">
        <f t="shared" si="157"/>
        <v>3074.487129</v>
      </c>
      <c r="HO226" s="526">
        <f t="shared" si="157"/>
        <v>3199.169595</v>
      </c>
      <c r="HP226" s="526">
        <f t="shared" si="157"/>
        <v>3354.262417</v>
      </c>
      <c r="HQ226" s="526">
        <f t="shared" si="157"/>
        <v>3598.558955</v>
      </c>
      <c r="HR226" s="526">
        <f t="shared" si="157"/>
        <v>3834.746063</v>
      </c>
      <c r="HS226" s="412"/>
      <c r="HT226" s="412"/>
      <c r="HU226" s="412"/>
      <c r="HV226" s="412"/>
      <c r="HW226" s="412"/>
      <c r="HX226" s="412"/>
      <c r="HY226" s="412"/>
      <c r="HZ226" s="412"/>
      <c r="IA226" s="412"/>
      <c r="IB226" s="412"/>
      <c r="IC226" s="412"/>
    </row>
    <row r="227">
      <c r="A227" s="453" t="s">
        <v>92</v>
      </c>
      <c r="B227" s="526">
        <f t="shared" ref="B227:HR227" si="158">B43/1.241546</f>
        <v>0</v>
      </c>
      <c r="C227" s="526">
        <f t="shared" si="158"/>
        <v>0</v>
      </c>
      <c r="D227" s="526">
        <f t="shared" si="158"/>
        <v>0</v>
      </c>
      <c r="E227" s="526">
        <f t="shared" si="158"/>
        <v>0</v>
      </c>
      <c r="F227" s="526">
        <f t="shared" si="158"/>
        <v>0</v>
      </c>
      <c r="G227" s="526">
        <f t="shared" si="158"/>
        <v>0</v>
      </c>
      <c r="H227" s="526">
        <f t="shared" si="158"/>
        <v>0</v>
      </c>
      <c r="I227" s="526">
        <f t="shared" si="158"/>
        <v>0</v>
      </c>
      <c r="J227" s="526">
        <f t="shared" si="158"/>
        <v>0</v>
      </c>
      <c r="K227" s="526">
        <f t="shared" si="158"/>
        <v>0</v>
      </c>
      <c r="L227" s="526">
        <f t="shared" si="158"/>
        <v>1.610894804</v>
      </c>
      <c r="M227" s="526">
        <f t="shared" si="158"/>
        <v>2.416342206</v>
      </c>
      <c r="N227" s="526">
        <f t="shared" si="158"/>
        <v>2.416342206</v>
      </c>
      <c r="O227" s="526">
        <f t="shared" si="158"/>
        <v>2.416342206</v>
      </c>
      <c r="P227" s="526">
        <f t="shared" si="158"/>
        <v>3.221789607</v>
      </c>
      <c r="Q227" s="526">
        <f t="shared" si="158"/>
        <v>4.027237009</v>
      </c>
      <c r="R227" s="526">
        <f t="shared" si="158"/>
        <v>4.832684411</v>
      </c>
      <c r="S227" s="526">
        <f t="shared" si="158"/>
        <v>5.638131813</v>
      </c>
      <c r="T227" s="526">
        <f t="shared" si="158"/>
        <v>5.638131813</v>
      </c>
      <c r="U227" s="526">
        <f t="shared" si="158"/>
        <v>6.443579215</v>
      </c>
      <c r="V227" s="526">
        <f t="shared" si="158"/>
        <v>6.443579215</v>
      </c>
      <c r="W227" s="526">
        <f t="shared" si="158"/>
        <v>11.27626363</v>
      </c>
      <c r="X227" s="526">
        <f t="shared" si="158"/>
        <v>12.08171103</v>
      </c>
      <c r="Y227" s="526">
        <f t="shared" si="158"/>
        <v>17.71984284</v>
      </c>
      <c r="Z227" s="526">
        <f t="shared" si="158"/>
        <v>21.74707985</v>
      </c>
      <c r="AA227" s="526">
        <f t="shared" si="158"/>
        <v>27.38521166</v>
      </c>
      <c r="AB227" s="526">
        <f t="shared" si="158"/>
        <v>29.80155387</v>
      </c>
      <c r="AC227" s="526">
        <f t="shared" si="158"/>
        <v>39.46692269</v>
      </c>
      <c r="AD227" s="526">
        <f t="shared" si="158"/>
        <v>44.2996071</v>
      </c>
      <c r="AE227" s="526">
        <f t="shared" si="158"/>
        <v>49.93773892</v>
      </c>
      <c r="AF227" s="526">
        <f t="shared" si="158"/>
        <v>63.63034475</v>
      </c>
      <c r="AG227" s="526">
        <f t="shared" si="158"/>
        <v>65.24123955</v>
      </c>
      <c r="AH227" s="526">
        <f t="shared" si="158"/>
        <v>74.90660837</v>
      </c>
      <c r="AI227" s="526">
        <f t="shared" si="158"/>
        <v>82.96108239</v>
      </c>
      <c r="AJ227" s="526">
        <f t="shared" si="158"/>
        <v>96.65368822</v>
      </c>
      <c r="AK227" s="526">
        <f t="shared" si="158"/>
        <v>102.29182</v>
      </c>
      <c r="AL227" s="526">
        <f t="shared" si="158"/>
        <v>103.9027148</v>
      </c>
      <c r="AM227" s="526">
        <f t="shared" si="158"/>
        <v>104.7081622</v>
      </c>
      <c r="AN227" s="526">
        <f t="shared" si="158"/>
        <v>109.5408467</v>
      </c>
      <c r="AO227" s="526">
        <f t="shared" si="158"/>
        <v>113.5680837</v>
      </c>
      <c r="AP227" s="526">
        <f t="shared" si="158"/>
        <v>113.5680837</v>
      </c>
      <c r="AQ227" s="526">
        <f t="shared" si="158"/>
        <v>124.0388999</v>
      </c>
      <c r="AR227" s="526">
        <f t="shared" si="158"/>
        <v>136.9260583</v>
      </c>
      <c r="AS227" s="526">
        <f t="shared" si="158"/>
        <v>140.9532953</v>
      </c>
      <c r="AT227" s="526">
        <f t="shared" si="158"/>
        <v>155.4513486</v>
      </c>
      <c r="AU227" s="526">
        <f t="shared" si="158"/>
        <v>163.5058226</v>
      </c>
      <c r="AV227" s="526">
        <f t="shared" si="158"/>
        <v>169.1439544</v>
      </c>
      <c r="AW227" s="526">
        <f t="shared" si="158"/>
        <v>182.8365602</v>
      </c>
      <c r="AX227" s="526">
        <f t="shared" si="158"/>
        <v>191.6964816</v>
      </c>
      <c r="AY227" s="526">
        <f t="shared" si="158"/>
        <v>198.9455083</v>
      </c>
      <c r="AZ227" s="526">
        <f t="shared" si="158"/>
        <v>199.7509557</v>
      </c>
      <c r="BA227" s="526">
        <f t="shared" si="158"/>
        <v>204.5836401</v>
      </c>
      <c r="BB227" s="526">
        <f t="shared" si="158"/>
        <v>205.3890875</v>
      </c>
      <c r="BC227" s="526">
        <f t="shared" si="158"/>
        <v>207.8054297</v>
      </c>
      <c r="BD227" s="526">
        <f t="shared" si="158"/>
        <v>210.2217719</v>
      </c>
      <c r="BE227" s="526">
        <f t="shared" si="158"/>
        <v>212.6381141</v>
      </c>
      <c r="BF227" s="526">
        <f t="shared" si="158"/>
        <v>214.2490089</v>
      </c>
      <c r="BG227" s="526">
        <f t="shared" si="158"/>
        <v>217.4707985</v>
      </c>
      <c r="BH227" s="526">
        <f t="shared" si="158"/>
        <v>217.4707985</v>
      </c>
      <c r="BI227" s="526">
        <f t="shared" si="158"/>
        <v>218.2762459</v>
      </c>
      <c r="BJ227" s="526">
        <f t="shared" si="158"/>
        <v>223.9143777</v>
      </c>
      <c r="BK227" s="526">
        <f t="shared" si="158"/>
        <v>227.1361673</v>
      </c>
      <c r="BL227" s="526">
        <f t="shared" si="158"/>
        <v>241.6342206</v>
      </c>
      <c r="BM227" s="526">
        <f t="shared" si="158"/>
        <v>241.6342206</v>
      </c>
      <c r="BN227" s="526">
        <f t="shared" si="158"/>
        <v>244.0505628</v>
      </c>
      <c r="BO227" s="526">
        <f t="shared" si="158"/>
        <v>251.2995894</v>
      </c>
      <c r="BP227" s="526">
        <f t="shared" si="158"/>
        <v>258.548616</v>
      </c>
      <c r="BQ227" s="526">
        <f t="shared" si="158"/>
        <v>261.7704056</v>
      </c>
      <c r="BR227" s="526">
        <f t="shared" si="158"/>
        <v>261.7704056</v>
      </c>
      <c r="BS227" s="526">
        <f t="shared" si="158"/>
        <v>264.1867478</v>
      </c>
      <c r="BT227" s="526">
        <f t="shared" si="158"/>
        <v>271.4357744</v>
      </c>
      <c r="BU227" s="526">
        <f t="shared" si="158"/>
        <v>271.4357744</v>
      </c>
      <c r="BV227" s="526">
        <f t="shared" si="158"/>
        <v>273.8521166</v>
      </c>
      <c r="BW227" s="526">
        <f t="shared" si="158"/>
        <v>274.657564</v>
      </c>
      <c r="BX227" s="526">
        <f t="shared" si="158"/>
        <v>274.657564</v>
      </c>
      <c r="BY227" s="526">
        <f t="shared" si="158"/>
        <v>283.5174855</v>
      </c>
      <c r="BZ227" s="526">
        <f t="shared" si="158"/>
        <v>284.3229329</v>
      </c>
      <c r="CA227" s="526">
        <f t="shared" si="158"/>
        <v>287.5447225</v>
      </c>
      <c r="CB227" s="526">
        <f t="shared" si="158"/>
        <v>290.7665121</v>
      </c>
      <c r="CC227" s="526">
        <f t="shared" si="158"/>
        <v>294.7937491</v>
      </c>
      <c r="CD227" s="526">
        <f t="shared" si="158"/>
        <v>301.2373283</v>
      </c>
      <c r="CE227" s="526">
        <f t="shared" si="158"/>
        <v>306.8754601</v>
      </c>
      <c r="CF227" s="526">
        <f t="shared" si="158"/>
        <v>314.9299341</v>
      </c>
      <c r="CG227" s="526">
        <f t="shared" si="158"/>
        <v>320.5680659</v>
      </c>
      <c r="CH227" s="526">
        <f t="shared" si="158"/>
        <v>327.8170926</v>
      </c>
      <c r="CI227" s="526">
        <f t="shared" si="158"/>
        <v>347.1478302</v>
      </c>
      <c r="CJ227" s="526">
        <f t="shared" si="158"/>
        <v>352.785962</v>
      </c>
      <c r="CK227" s="526">
        <f t="shared" si="158"/>
        <v>380.1711737</v>
      </c>
      <c r="CL227" s="526">
        <f t="shared" si="158"/>
        <v>385.8093055</v>
      </c>
      <c r="CM227" s="526">
        <f t="shared" si="158"/>
        <v>390.6419899</v>
      </c>
      <c r="CN227" s="526">
        <f t="shared" si="158"/>
        <v>396.2801217</v>
      </c>
      <c r="CO227" s="526">
        <f t="shared" si="158"/>
        <v>403.5291483</v>
      </c>
      <c r="CP227" s="526">
        <f t="shared" si="158"/>
        <v>410.778175</v>
      </c>
      <c r="CQ227" s="526">
        <f t="shared" si="158"/>
        <v>411.5836224</v>
      </c>
      <c r="CR227" s="526">
        <f t="shared" si="158"/>
        <v>413.9999646</v>
      </c>
      <c r="CS227" s="526">
        <f t="shared" si="158"/>
        <v>413.9999646</v>
      </c>
      <c r="CT227" s="526">
        <f t="shared" si="158"/>
        <v>446.2178606</v>
      </c>
      <c r="CU227" s="526">
        <f t="shared" si="158"/>
        <v>457.4941243</v>
      </c>
      <c r="CV227" s="526">
        <f t="shared" si="158"/>
        <v>466.3540457</v>
      </c>
      <c r="CW227" s="526">
        <f t="shared" si="158"/>
        <v>470.3812827</v>
      </c>
      <c r="CX227" s="526">
        <f t="shared" si="158"/>
        <v>479.2412041</v>
      </c>
      <c r="CY227" s="526">
        <f t="shared" si="158"/>
        <v>480.8520989</v>
      </c>
      <c r="CZ227" s="526">
        <f t="shared" si="158"/>
        <v>491.3229151</v>
      </c>
      <c r="DA227" s="526">
        <f t="shared" si="158"/>
        <v>502.5991788</v>
      </c>
      <c r="DB227" s="526">
        <f t="shared" si="158"/>
        <v>511.4591002</v>
      </c>
      <c r="DC227" s="526">
        <f t="shared" si="158"/>
        <v>529.178943</v>
      </c>
      <c r="DD227" s="526">
        <f t="shared" si="158"/>
        <v>543.6769963</v>
      </c>
      <c r="DE227" s="526">
        <f t="shared" si="158"/>
        <v>552.5369177</v>
      </c>
      <c r="DF227" s="526">
        <f t="shared" si="158"/>
        <v>561.3968391</v>
      </c>
      <c r="DG227" s="526">
        <f t="shared" si="158"/>
        <v>566.2295235</v>
      </c>
      <c r="DH227" s="526">
        <f t="shared" si="158"/>
        <v>578.3112345</v>
      </c>
      <c r="DI227" s="526">
        <f t="shared" si="158"/>
        <v>579.9221293</v>
      </c>
      <c r="DJ227" s="526">
        <f t="shared" si="158"/>
        <v>596.8365248</v>
      </c>
      <c r="DK227" s="526">
        <f t="shared" si="158"/>
        <v>603.280104</v>
      </c>
      <c r="DL227" s="526">
        <f t="shared" si="158"/>
        <v>604.8909988</v>
      </c>
      <c r="DM227" s="526">
        <f t="shared" si="158"/>
        <v>616.1672624</v>
      </c>
      <c r="DN227" s="526">
        <f t="shared" si="158"/>
        <v>624.2217364</v>
      </c>
      <c r="DO227" s="526">
        <f t="shared" si="158"/>
        <v>635.4980001</v>
      </c>
      <c r="DP227" s="526">
        <f t="shared" si="158"/>
        <v>641.9415793</v>
      </c>
      <c r="DQ227" s="526">
        <f t="shared" si="158"/>
        <v>645.1633689</v>
      </c>
      <c r="DR227" s="526">
        <f t="shared" si="158"/>
        <v>650.8015007</v>
      </c>
      <c r="DS227" s="526">
        <f t="shared" si="158"/>
        <v>661.2723169</v>
      </c>
      <c r="DT227" s="526">
        <f t="shared" si="158"/>
        <v>662.8832117</v>
      </c>
      <c r="DU227" s="526">
        <f t="shared" si="158"/>
        <v>666.9104487</v>
      </c>
      <c r="DV227" s="526">
        <f t="shared" si="158"/>
        <v>674.9649228</v>
      </c>
      <c r="DW227" s="526">
        <f t="shared" si="158"/>
        <v>678.1867124</v>
      </c>
      <c r="DX227" s="526">
        <f t="shared" si="158"/>
        <v>680.6030546</v>
      </c>
      <c r="DY227" s="526">
        <f t="shared" si="158"/>
        <v>684.6302916</v>
      </c>
      <c r="DZ227" s="526">
        <f t="shared" si="158"/>
        <v>687.8520812</v>
      </c>
      <c r="EA227" s="526">
        <f t="shared" si="158"/>
        <v>687.8520812</v>
      </c>
      <c r="EB227" s="526">
        <f t="shared" si="158"/>
        <v>690.2684234</v>
      </c>
      <c r="EC227" s="526">
        <f t="shared" si="158"/>
        <v>692.6847656</v>
      </c>
      <c r="ED227" s="526">
        <f t="shared" si="158"/>
        <v>694.2956604</v>
      </c>
      <c r="EE227" s="526">
        <f t="shared" si="158"/>
        <v>696.7120026</v>
      </c>
      <c r="EF227" s="526">
        <f t="shared" si="158"/>
        <v>699.1283448</v>
      </c>
      <c r="EG227" s="526">
        <f t="shared" si="158"/>
        <v>707.1828188</v>
      </c>
      <c r="EH227" s="526">
        <f t="shared" si="158"/>
        <v>707.1828188</v>
      </c>
      <c r="EI227" s="526">
        <f t="shared" si="158"/>
        <v>712.0155033</v>
      </c>
      <c r="EJ227" s="526">
        <f t="shared" si="158"/>
        <v>716.0427403</v>
      </c>
      <c r="EK227" s="526">
        <f t="shared" si="158"/>
        <v>739.4007149</v>
      </c>
      <c r="EL227" s="526">
        <f t="shared" si="158"/>
        <v>745.0388467</v>
      </c>
      <c r="EM227" s="526">
        <f t="shared" si="158"/>
        <v>748.2606363</v>
      </c>
      <c r="EN227" s="526">
        <f t="shared" si="158"/>
        <v>754.7042156</v>
      </c>
      <c r="EO227" s="526">
        <f t="shared" si="158"/>
        <v>760.3423474</v>
      </c>
      <c r="EP227" s="526">
        <f t="shared" si="158"/>
        <v>762.7586896</v>
      </c>
      <c r="EQ227" s="526">
        <f t="shared" si="158"/>
        <v>764.3695844</v>
      </c>
      <c r="ER227" s="526">
        <f t="shared" si="158"/>
        <v>769.2022688</v>
      </c>
      <c r="ES227" s="526">
        <f t="shared" si="158"/>
        <v>773.2295058</v>
      </c>
      <c r="ET227" s="526">
        <f t="shared" si="158"/>
        <v>777.2567428</v>
      </c>
      <c r="EU227" s="526">
        <f t="shared" si="158"/>
        <v>778.8676376</v>
      </c>
      <c r="EV227" s="526">
        <f t="shared" si="158"/>
        <v>784.5057694</v>
      </c>
      <c r="EW227" s="526">
        <f t="shared" si="158"/>
        <v>786.1166642</v>
      </c>
      <c r="EX227" s="526">
        <f t="shared" si="158"/>
        <v>792.5602434</v>
      </c>
      <c r="EY227" s="526">
        <f t="shared" si="158"/>
        <v>813.5018759</v>
      </c>
      <c r="EZ227" s="526">
        <f t="shared" si="158"/>
        <v>815.9182181</v>
      </c>
      <c r="FA227" s="526">
        <f t="shared" si="158"/>
        <v>840.0816401</v>
      </c>
      <c r="FB227" s="526">
        <f t="shared" si="158"/>
        <v>848.9415616</v>
      </c>
      <c r="FC227" s="526">
        <f t="shared" si="158"/>
        <v>859.4123778</v>
      </c>
      <c r="FD227" s="526">
        <f t="shared" si="158"/>
        <v>868.2722992</v>
      </c>
      <c r="FE227" s="526">
        <f t="shared" si="158"/>
        <v>874.7158784</v>
      </c>
      <c r="FF227" s="526">
        <f t="shared" si="158"/>
        <v>883.5757998</v>
      </c>
      <c r="FG227" s="526">
        <f t="shared" si="158"/>
        <v>885.1866947</v>
      </c>
      <c r="FH227" s="526">
        <f t="shared" si="158"/>
        <v>894.8520635</v>
      </c>
      <c r="FI227" s="526">
        <f t="shared" si="158"/>
        <v>897.2684057</v>
      </c>
      <c r="FJ227" s="526">
        <f t="shared" si="158"/>
        <v>930.2917492</v>
      </c>
      <c r="FK227" s="526">
        <f t="shared" si="158"/>
        <v>943.1789076</v>
      </c>
      <c r="FL227" s="526">
        <f t="shared" si="158"/>
        <v>951.2333816</v>
      </c>
      <c r="FM227" s="526">
        <f t="shared" si="158"/>
        <v>957.6769608</v>
      </c>
      <c r="FN227" s="526">
        <f t="shared" si="158"/>
        <v>960.8987504</v>
      </c>
      <c r="FO227" s="526">
        <f t="shared" si="158"/>
        <v>972.9804615</v>
      </c>
      <c r="FP227" s="526">
        <f t="shared" si="158"/>
        <v>990.7003043</v>
      </c>
      <c r="FQ227" s="526">
        <f t="shared" si="158"/>
        <v>999.5602257</v>
      </c>
      <c r="FR227" s="526">
        <f t="shared" si="158"/>
        <v>1006.003805</v>
      </c>
      <c r="FS227" s="526">
        <f t="shared" si="158"/>
        <v>1048.692517</v>
      </c>
      <c r="FT227" s="526">
        <f t="shared" si="158"/>
        <v>1064.801465</v>
      </c>
      <c r="FU227" s="526">
        <f t="shared" si="158"/>
        <v>1080.910413</v>
      </c>
      <c r="FV227" s="526">
        <f t="shared" si="158"/>
        <v>1095.408467</v>
      </c>
      <c r="FW227" s="526">
        <f t="shared" si="158"/>
        <v>1110.711967</v>
      </c>
      <c r="FX227" s="526">
        <f t="shared" si="158"/>
        <v>1132.459047</v>
      </c>
      <c r="FY227" s="526">
        <f t="shared" si="158"/>
        <v>1137.291731</v>
      </c>
      <c r="FZ227" s="526">
        <f t="shared" si="158"/>
        <v>1148.567995</v>
      </c>
      <c r="GA227" s="526">
        <f t="shared" si="158"/>
        <v>1161.455153</v>
      </c>
      <c r="GB227" s="526">
        <f t="shared" si="158"/>
        <v>1173.536865</v>
      </c>
      <c r="GC227" s="526">
        <f t="shared" si="158"/>
        <v>1190.45126</v>
      </c>
      <c r="GD227" s="526">
        <f t="shared" si="158"/>
        <v>1202.532971</v>
      </c>
      <c r="GE227" s="526">
        <f t="shared" si="158"/>
        <v>1223.474603</v>
      </c>
      <c r="GF227" s="526">
        <f t="shared" si="158"/>
        <v>1235.556314</v>
      </c>
      <c r="GG227" s="526">
        <f t="shared" si="158"/>
        <v>1242.805341</v>
      </c>
      <c r="GH227" s="526">
        <f t="shared" si="158"/>
        <v>1251.665263</v>
      </c>
      <c r="GI227" s="526">
        <f t="shared" si="158"/>
        <v>1265.357868</v>
      </c>
      <c r="GJ227" s="526">
        <f t="shared" si="158"/>
        <v>1279.855922</v>
      </c>
      <c r="GK227" s="526">
        <f t="shared" si="158"/>
        <v>1291.937633</v>
      </c>
      <c r="GL227" s="526">
        <f t="shared" si="158"/>
        <v>1305.630238</v>
      </c>
      <c r="GM227" s="526">
        <f t="shared" si="158"/>
        <v>1316.101055</v>
      </c>
      <c r="GN227" s="526">
        <f t="shared" si="158"/>
        <v>1319.322844</v>
      </c>
      <c r="GO227" s="526">
        <f t="shared" si="158"/>
        <v>1345.902609</v>
      </c>
      <c r="GP227" s="526">
        <f t="shared" si="158"/>
        <v>1352.346188</v>
      </c>
      <c r="GQ227" s="526">
        <f t="shared" si="158"/>
        <v>1378.120505</v>
      </c>
      <c r="GR227" s="526">
        <f t="shared" si="158"/>
        <v>1399.867584</v>
      </c>
      <c r="GS227" s="526">
        <f t="shared" si="158"/>
        <v>1416.78198</v>
      </c>
      <c r="GT227" s="526">
        <f t="shared" si="158"/>
        <v>1431.280033</v>
      </c>
      <c r="GU227" s="526">
        <f t="shared" si="158"/>
        <v>1437.723612</v>
      </c>
      <c r="GV227" s="526">
        <f t="shared" si="158"/>
        <v>1454.638008</v>
      </c>
      <c r="GW227" s="526">
        <f t="shared" si="158"/>
        <v>1483.634114</v>
      </c>
      <c r="GX227" s="526">
        <f t="shared" si="158"/>
        <v>1512.630221</v>
      </c>
      <c r="GY227" s="526">
        <f t="shared" si="158"/>
        <v>1554.513486</v>
      </c>
      <c r="GZ227" s="526">
        <f t="shared" si="158"/>
        <v>1587.536829</v>
      </c>
      <c r="HA227" s="526">
        <f t="shared" si="158"/>
        <v>1618.949278</v>
      </c>
      <c r="HB227" s="526">
        <f t="shared" si="158"/>
        <v>1633.447331</v>
      </c>
      <c r="HC227" s="526">
        <f t="shared" si="158"/>
        <v>1664.85978</v>
      </c>
      <c r="HD227" s="526">
        <f t="shared" si="158"/>
        <v>1705.13215</v>
      </c>
      <c r="HE227" s="526">
        <f t="shared" si="158"/>
        <v>1739.766388</v>
      </c>
      <c r="HF227" s="526">
        <f t="shared" si="158"/>
        <v>1766.346152</v>
      </c>
      <c r="HG227" s="526">
        <f t="shared" si="158"/>
        <v>1891.995947</v>
      </c>
      <c r="HH227" s="526">
        <f t="shared" si="158"/>
        <v>1948.377265</v>
      </c>
      <c r="HI227" s="526">
        <f t="shared" si="158"/>
        <v>1987.844188</v>
      </c>
      <c r="HJ227" s="526">
        <f t="shared" si="158"/>
        <v>2099.801377</v>
      </c>
      <c r="HK227" s="526">
        <f t="shared" si="158"/>
        <v>2219.81304</v>
      </c>
      <c r="HL227" s="526">
        <f t="shared" si="158"/>
        <v>2347.879176</v>
      </c>
      <c r="HM227" s="526">
        <f t="shared" si="158"/>
        <v>2502.525078</v>
      </c>
      <c r="HN227" s="526">
        <f t="shared" si="158"/>
        <v>2678.112611</v>
      </c>
      <c r="HO227" s="526">
        <f t="shared" si="158"/>
        <v>2800.540616</v>
      </c>
      <c r="HP227" s="526">
        <f t="shared" si="158"/>
        <v>2951.15928</v>
      </c>
      <c r="HQ227" s="526">
        <f t="shared" si="158"/>
        <v>3048.618416</v>
      </c>
      <c r="HR227" s="526">
        <f t="shared" si="158"/>
        <v>3254.007504</v>
      </c>
      <c r="HS227" s="412"/>
      <c r="HT227" s="412"/>
      <c r="HU227" s="412"/>
      <c r="HV227" s="412"/>
      <c r="HW227" s="412"/>
      <c r="HX227" s="412"/>
      <c r="HY227" s="412"/>
      <c r="HZ227" s="412"/>
      <c r="IA227" s="412"/>
      <c r="IB227" s="412"/>
      <c r="IC227" s="412"/>
    </row>
    <row r="228">
      <c r="A228" s="453" t="s">
        <v>93</v>
      </c>
      <c r="B228" s="526">
        <f t="shared" ref="B228:HR228" si="159">B44/1.181533</f>
        <v>0</v>
      </c>
      <c r="C228" s="526">
        <f t="shared" si="159"/>
        <v>0</v>
      </c>
      <c r="D228" s="526">
        <f t="shared" si="159"/>
        <v>0</v>
      </c>
      <c r="E228" s="526">
        <f t="shared" si="159"/>
        <v>0</v>
      </c>
      <c r="F228" s="526">
        <f t="shared" si="159"/>
        <v>0</v>
      </c>
      <c r="G228" s="526">
        <f t="shared" si="159"/>
        <v>0</v>
      </c>
      <c r="H228" s="526">
        <f t="shared" si="159"/>
        <v>0</v>
      </c>
      <c r="I228" s="526">
        <f t="shared" si="159"/>
        <v>0</v>
      </c>
      <c r="J228" s="526">
        <f t="shared" si="159"/>
        <v>0</v>
      </c>
      <c r="K228" s="526">
        <f t="shared" si="159"/>
        <v>0</v>
      </c>
      <c r="L228" s="526">
        <f t="shared" si="159"/>
        <v>0</v>
      </c>
      <c r="M228" s="526">
        <f t="shared" si="159"/>
        <v>0</v>
      </c>
      <c r="N228" s="526">
        <f t="shared" si="159"/>
        <v>0</v>
      </c>
      <c r="O228" s="526">
        <f t="shared" si="159"/>
        <v>0.8463580789</v>
      </c>
      <c r="P228" s="526">
        <f t="shared" si="159"/>
        <v>0.8463580789</v>
      </c>
      <c r="Q228" s="526">
        <f t="shared" si="159"/>
        <v>0.8463580789</v>
      </c>
      <c r="R228" s="526">
        <f t="shared" si="159"/>
        <v>2.539074237</v>
      </c>
      <c r="S228" s="526">
        <f t="shared" si="159"/>
        <v>4.231790394</v>
      </c>
      <c r="T228" s="526">
        <f t="shared" si="159"/>
        <v>5.078148473</v>
      </c>
      <c r="U228" s="526">
        <f t="shared" si="159"/>
        <v>5.924506552</v>
      </c>
      <c r="V228" s="526">
        <f t="shared" si="159"/>
        <v>5.924506552</v>
      </c>
      <c r="W228" s="526">
        <f t="shared" si="159"/>
        <v>8.463580789</v>
      </c>
      <c r="X228" s="526">
        <f t="shared" si="159"/>
        <v>11.00265503</v>
      </c>
      <c r="Y228" s="526">
        <f t="shared" si="159"/>
        <v>14.38808734</v>
      </c>
      <c r="Z228" s="526">
        <f t="shared" si="159"/>
        <v>22.00531005</v>
      </c>
      <c r="AA228" s="526">
        <f t="shared" si="159"/>
        <v>23.69802621</v>
      </c>
      <c r="AB228" s="526">
        <f t="shared" si="159"/>
        <v>30.46889084</v>
      </c>
      <c r="AC228" s="526">
        <f t="shared" si="159"/>
        <v>30.46889084</v>
      </c>
      <c r="AD228" s="526">
        <f t="shared" si="159"/>
        <v>39.77882971</v>
      </c>
      <c r="AE228" s="526">
        <f t="shared" si="159"/>
        <v>49.93512665</v>
      </c>
      <c r="AF228" s="526">
        <f t="shared" si="159"/>
        <v>62.63049784</v>
      </c>
      <c r="AG228" s="526">
        <f t="shared" si="159"/>
        <v>69.40136247</v>
      </c>
      <c r="AH228" s="526">
        <f t="shared" si="159"/>
        <v>77.01858518</v>
      </c>
      <c r="AI228" s="526">
        <f t="shared" si="159"/>
        <v>92.2530306</v>
      </c>
      <c r="AJ228" s="526">
        <f t="shared" si="159"/>
        <v>107.487476</v>
      </c>
      <c r="AK228" s="526">
        <f t="shared" si="159"/>
        <v>126.1073538</v>
      </c>
      <c r="AL228" s="526">
        <f t="shared" si="159"/>
        <v>142.1881572</v>
      </c>
      <c r="AM228" s="526">
        <f t="shared" si="159"/>
        <v>159.9616769</v>
      </c>
      <c r="AN228" s="526">
        <f t="shared" si="159"/>
        <v>165.0398254</v>
      </c>
      <c r="AO228" s="526">
        <f t="shared" si="159"/>
        <v>187.8914935</v>
      </c>
      <c r="AP228" s="526">
        <f t="shared" si="159"/>
        <v>201.4332228</v>
      </c>
      <c r="AQ228" s="526">
        <f t="shared" si="159"/>
        <v>216.6676682</v>
      </c>
      <c r="AR228" s="526">
        <f t="shared" si="159"/>
        <v>219.2067424</v>
      </c>
      <c r="AS228" s="526">
        <f t="shared" si="159"/>
        <v>235.2875459</v>
      </c>
      <c r="AT228" s="526">
        <f t="shared" si="159"/>
        <v>246.290201</v>
      </c>
      <c r="AU228" s="526">
        <f t="shared" si="159"/>
        <v>267.4491529</v>
      </c>
      <c r="AV228" s="526">
        <f t="shared" si="159"/>
        <v>271.6809433</v>
      </c>
      <c r="AW228" s="526">
        <f t="shared" si="159"/>
        <v>276.7590918</v>
      </c>
      <c r="AX228" s="526">
        <f t="shared" si="159"/>
        <v>280.9908822</v>
      </c>
      <c r="AY228" s="526">
        <f t="shared" si="159"/>
        <v>283.5299564</v>
      </c>
      <c r="AZ228" s="526">
        <f t="shared" si="159"/>
        <v>288.6081049</v>
      </c>
      <c r="BA228" s="526">
        <f t="shared" si="159"/>
        <v>291.1471791</v>
      </c>
      <c r="BB228" s="526">
        <f t="shared" si="159"/>
        <v>302.9961922</v>
      </c>
      <c r="BC228" s="526">
        <f t="shared" si="159"/>
        <v>305.5352665</v>
      </c>
      <c r="BD228" s="526">
        <f t="shared" si="159"/>
        <v>308.9206988</v>
      </c>
      <c r="BE228" s="526">
        <f t="shared" si="159"/>
        <v>310.6134149</v>
      </c>
      <c r="BF228" s="526">
        <f t="shared" si="159"/>
        <v>310.6134149</v>
      </c>
      <c r="BG228" s="526">
        <f t="shared" si="159"/>
        <v>317.3842796</v>
      </c>
      <c r="BH228" s="526">
        <f t="shared" si="159"/>
        <v>317.3842796</v>
      </c>
      <c r="BI228" s="526">
        <f t="shared" si="159"/>
        <v>319.0769957</v>
      </c>
      <c r="BJ228" s="526">
        <f t="shared" si="159"/>
        <v>319.9233538</v>
      </c>
      <c r="BK228" s="526">
        <f t="shared" si="159"/>
        <v>319.9233538</v>
      </c>
      <c r="BL228" s="526">
        <f t="shared" si="159"/>
        <v>320.7697119</v>
      </c>
      <c r="BM228" s="526">
        <f t="shared" si="159"/>
        <v>321.61607</v>
      </c>
      <c r="BN228" s="526">
        <f t="shared" si="159"/>
        <v>322.462428</v>
      </c>
      <c r="BO228" s="526">
        <f t="shared" si="159"/>
        <v>324.1551442</v>
      </c>
      <c r="BP228" s="526">
        <f t="shared" si="159"/>
        <v>324.1551442</v>
      </c>
      <c r="BQ228" s="526">
        <f t="shared" si="159"/>
        <v>325.0015023</v>
      </c>
      <c r="BR228" s="526">
        <f t="shared" si="159"/>
        <v>325.0015023</v>
      </c>
      <c r="BS228" s="526">
        <f t="shared" si="159"/>
        <v>325.8478604</v>
      </c>
      <c r="BT228" s="526">
        <f t="shared" si="159"/>
        <v>325.8478604</v>
      </c>
      <c r="BU228" s="526">
        <f t="shared" si="159"/>
        <v>326.6942184</v>
      </c>
      <c r="BV228" s="526">
        <f t="shared" si="159"/>
        <v>327.5405765</v>
      </c>
      <c r="BW228" s="526">
        <f t="shared" si="159"/>
        <v>327.5405765</v>
      </c>
      <c r="BX228" s="526">
        <f t="shared" si="159"/>
        <v>328.3869346</v>
      </c>
      <c r="BY228" s="526">
        <f t="shared" si="159"/>
        <v>329.2332927</v>
      </c>
      <c r="BZ228" s="526">
        <f t="shared" si="159"/>
        <v>336.8505154</v>
      </c>
      <c r="CA228" s="526">
        <f t="shared" si="159"/>
        <v>342.7750219</v>
      </c>
      <c r="CB228" s="526">
        <f t="shared" si="159"/>
        <v>342.7750219</v>
      </c>
      <c r="CC228" s="526">
        <f t="shared" si="159"/>
        <v>347.8531704</v>
      </c>
      <c r="CD228" s="526">
        <f t="shared" si="159"/>
        <v>350.3922447</v>
      </c>
      <c r="CE228" s="526">
        <f t="shared" si="159"/>
        <v>353.777677</v>
      </c>
      <c r="CF228" s="526">
        <f t="shared" si="159"/>
        <v>358.0094674</v>
      </c>
      <c r="CG228" s="526">
        <f t="shared" si="159"/>
        <v>363.9339739</v>
      </c>
      <c r="CH228" s="526">
        <f t="shared" si="159"/>
        <v>371.5511966</v>
      </c>
      <c r="CI228" s="526">
        <f t="shared" si="159"/>
        <v>374.0902709</v>
      </c>
      <c r="CJ228" s="526">
        <f t="shared" si="159"/>
        <v>376.6293451</v>
      </c>
      <c r="CK228" s="526">
        <f t="shared" si="159"/>
        <v>380.0147774</v>
      </c>
      <c r="CL228" s="526">
        <f t="shared" si="159"/>
        <v>380.8611355</v>
      </c>
      <c r="CM228" s="526">
        <f t="shared" si="159"/>
        <v>387.6320001</v>
      </c>
      <c r="CN228" s="526">
        <f t="shared" si="159"/>
        <v>391.8637905</v>
      </c>
      <c r="CO228" s="526">
        <f t="shared" si="159"/>
        <v>400.3273713</v>
      </c>
      <c r="CP228" s="526">
        <f t="shared" si="159"/>
        <v>410.4836683</v>
      </c>
      <c r="CQ228" s="526">
        <f t="shared" si="159"/>
        <v>417.2545329</v>
      </c>
      <c r="CR228" s="526">
        <f t="shared" si="159"/>
        <v>420.6399652</v>
      </c>
      <c r="CS228" s="526">
        <f t="shared" si="159"/>
        <v>438.4134849</v>
      </c>
      <c r="CT228" s="526">
        <f t="shared" si="159"/>
        <v>443.4916333</v>
      </c>
      <c r="CU228" s="526">
        <f t="shared" si="159"/>
        <v>456.1870045</v>
      </c>
      <c r="CV228" s="526">
        <f t="shared" si="159"/>
        <v>465.4969434</v>
      </c>
      <c r="CW228" s="526">
        <f t="shared" si="159"/>
        <v>473.1141661</v>
      </c>
      <c r="CX228" s="526">
        <f t="shared" si="159"/>
        <v>487.5022534</v>
      </c>
      <c r="CY228" s="526">
        <f t="shared" si="159"/>
        <v>495.1194761</v>
      </c>
      <c r="CZ228" s="526">
        <f t="shared" si="159"/>
        <v>514.585712</v>
      </c>
      <c r="DA228" s="526">
        <f t="shared" si="159"/>
        <v>525.588367</v>
      </c>
      <c r="DB228" s="526">
        <f t="shared" si="159"/>
        <v>531.5128735</v>
      </c>
      <c r="DC228" s="526">
        <f t="shared" si="159"/>
        <v>546.7473189</v>
      </c>
      <c r="DD228" s="526">
        <f t="shared" si="159"/>
        <v>557.749974</v>
      </c>
      <c r="DE228" s="526">
        <f t="shared" si="159"/>
        <v>569.5989871</v>
      </c>
      <c r="DF228" s="526">
        <f t="shared" si="159"/>
        <v>582.2943583</v>
      </c>
      <c r="DG228" s="526">
        <f t="shared" si="159"/>
        <v>594.9897294</v>
      </c>
      <c r="DH228" s="526">
        <f t="shared" si="159"/>
        <v>614.4559653</v>
      </c>
      <c r="DI228" s="526">
        <f t="shared" si="159"/>
        <v>622.919546</v>
      </c>
      <c r="DJ228" s="526">
        <f t="shared" si="159"/>
        <v>633.9222011</v>
      </c>
      <c r="DK228" s="526">
        <f t="shared" si="159"/>
        <v>645.7712142</v>
      </c>
      <c r="DL228" s="526">
        <f t="shared" si="159"/>
        <v>658.4665854</v>
      </c>
      <c r="DM228" s="526">
        <f t="shared" si="159"/>
        <v>666.0838081</v>
      </c>
      <c r="DN228" s="526">
        <f t="shared" si="159"/>
        <v>682.1646116</v>
      </c>
      <c r="DO228" s="526">
        <f t="shared" si="159"/>
        <v>696.5526989</v>
      </c>
      <c r="DP228" s="526">
        <f t="shared" si="159"/>
        <v>713.4798605</v>
      </c>
      <c r="DQ228" s="526">
        <f t="shared" si="159"/>
        <v>717.7116509</v>
      </c>
      <c r="DR228" s="526">
        <f t="shared" si="159"/>
        <v>722.7897994</v>
      </c>
      <c r="DS228" s="526">
        <f t="shared" si="159"/>
        <v>728.7143059</v>
      </c>
      <c r="DT228" s="526">
        <f t="shared" si="159"/>
        <v>739.7169609</v>
      </c>
      <c r="DU228" s="526">
        <f t="shared" si="159"/>
        <v>741.4096771</v>
      </c>
      <c r="DV228" s="526">
        <f t="shared" si="159"/>
        <v>744.7951094</v>
      </c>
      <c r="DW228" s="526">
        <f t="shared" si="159"/>
        <v>746.4878256</v>
      </c>
      <c r="DX228" s="526">
        <f t="shared" si="159"/>
        <v>752.4123321</v>
      </c>
      <c r="DY228" s="526">
        <f t="shared" si="159"/>
        <v>757.4904806</v>
      </c>
      <c r="DZ228" s="526">
        <f t="shared" si="159"/>
        <v>759.1831967</v>
      </c>
      <c r="EA228" s="526">
        <f t="shared" si="159"/>
        <v>760.8759129</v>
      </c>
      <c r="EB228" s="526">
        <f t="shared" si="159"/>
        <v>763.4149871</v>
      </c>
      <c r="EC228" s="526">
        <f t="shared" si="159"/>
        <v>763.4149871</v>
      </c>
      <c r="ED228" s="526">
        <f t="shared" si="159"/>
        <v>764.2613452</v>
      </c>
      <c r="EE228" s="526">
        <f t="shared" si="159"/>
        <v>765.1077033</v>
      </c>
      <c r="EF228" s="526">
        <f t="shared" si="159"/>
        <v>765.1077033</v>
      </c>
      <c r="EG228" s="526">
        <f t="shared" si="159"/>
        <v>768.4931356</v>
      </c>
      <c r="EH228" s="526">
        <f t="shared" si="159"/>
        <v>771.0322098</v>
      </c>
      <c r="EI228" s="526">
        <f t="shared" si="159"/>
        <v>771.0322098</v>
      </c>
      <c r="EJ228" s="526">
        <f t="shared" si="159"/>
        <v>774.4176422</v>
      </c>
      <c r="EK228" s="526">
        <f t="shared" si="159"/>
        <v>776.1103583</v>
      </c>
      <c r="EL228" s="526">
        <f t="shared" si="159"/>
        <v>780.3421487</v>
      </c>
      <c r="EM228" s="526">
        <f t="shared" si="159"/>
        <v>782.0348649</v>
      </c>
      <c r="EN228" s="526">
        <f t="shared" si="159"/>
        <v>786.2666553</v>
      </c>
      <c r="EO228" s="526">
        <f t="shared" si="159"/>
        <v>793.883878</v>
      </c>
      <c r="EP228" s="526">
        <f t="shared" si="159"/>
        <v>795.5765941</v>
      </c>
      <c r="EQ228" s="526">
        <f t="shared" si="159"/>
        <v>801.5011007</v>
      </c>
      <c r="ER228" s="526">
        <f t="shared" si="159"/>
        <v>808.2719653</v>
      </c>
      <c r="ES228" s="526">
        <f t="shared" si="159"/>
        <v>814.1964719</v>
      </c>
      <c r="ET228" s="526">
        <f t="shared" si="159"/>
        <v>820.1209784</v>
      </c>
      <c r="EU228" s="526">
        <f t="shared" si="159"/>
        <v>825.1991269</v>
      </c>
      <c r="EV228" s="526">
        <f t="shared" si="159"/>
        <v>828.5845592</v>
      </c>
      <c r="EW228" s="526">
        <f t="shared" si="159"/>
        <v>836.2017819</v>
      </c>
      <c r="EX228" s="526">
        <f t="shared" si="159"/>
        <v>844.6653627</v>
      </c>
      <c r="EY228" s="526">
        <f t="shared" si="159"/>
        <v>857.3607339</v>
      </c>
      <c r="EZ228" s="526">
        <f t="shared" si="159"/>
        <v>865.8243147</v>
      </c>
      <c r="FA228" s="526">
        <f t="shared" si="159"/>
        <v>880.212402</v>
      </c>
      <c r="FB228" s="526">
        <f t="shared" si="159"/>
        <v>881.0587601</v>
      </c>
      <c r="FC228" s="526">
        <f t="shared" si="159"/>
        <v>891.215057</v>
      </c>
      <c r="FD228" s="526">
        <f t="shared" si="159"/>
        <v>899.6786378</v>
      </c>
      <c r="FE228" s="526">
        <f t="shared" si="159"/>
        <v>906.4495025</v>
      </c>
      <c r="FF228" s="526">
        <f t="shared" si="159"/>
        <v>912.374009</v>
      </c>
      <c r="FG228" s="526">
        <f t="shared" si="159"/>
        <v>918.2985156</v>
      </c>
      <c r="FH228" s="526">
        <f t="shared" si="159"/>
        <v>932.6866029</v>
      </c>
      <c r="FI228" s="526">
        <f t="shared" si="159"/>
        <v>958.9237034</v>
      </c>
      <c r="FJ228" s="526">
        <f t="shared" si="159"/>
        <v>964.0018518</v>
      </c>
      <c r="FK228" s="526">
        <f t="shared" si="159"/>
        <v>966.5409261</v>
      </c>
      <c r="FL228" s="526">
        <f t="shared" si="159"/>
        <v>970.7727165</v>
      </c>
      <c r="FM228" s="526">
        <f t="shared" si="159"/>
        <v>979.2362973</v>
      </c>
      <c r="FN228" s="526">
        <f t="shared" si="159"/>
        <v>986.0071619</v>
      </c>
      <c r="FO228" s="526">
        <f t="shared" si="159"/>
        <v>996.1634588</v>
      </c>
      <c r="FP228" s="526">
        <f t="shared" si="159"/>
        <v>1001.241607</v>
      </c>
      <c r="FQ228" s="526">
        <f t="shared" si="159"/>
        <v>1007.166114</v>
      </c>
      <c r="FR228" s="526">
        <f t="shared" si="159"/>
        <v>1012.244262</v>
      </c>
      <c r="FS228" s="526">
        <f t="shared" si="159"/>
        <v>1019.015127</v>
      </c>
      <c r="FT228" s="526">
        <f t="shared" si="159"/>
        <v>1042.713153</v>
      </c>
      <c r="FU228" s="526">
        <f t="shared" si="159"/>
        <v>1053.715808</v>
      </c>
      <c r="FV228" s="526">
        <f t="shared" si="159"/>
        <v>1063.872105</v>
      </c>
      <c r="FW228" s="526">
        <f t="shared" si="159"/>
        <v>1068.103896</v>
      </c>
      <c r="FX228" s="526">
        <f t="shared" si="159"/>
        <v>1088.416489</v>
      </c>
      <c r="FY228" s="526">
        <f t="shared" si="159"/>
        <v>1091.801922</v>
      </c>
      <c r="FZ228" s="526">
        <f t="shared" si="159"/>
        <v>1099.419144</v>
      </c>
      <c r="GA228" s="526">
        <f t="shared" si="159"/>
        <v>1107.882725</v>
      </c>
      <c r="GB228" s="526">
        <f t="shared" si="159"/>
        <v>1113.807232</v>
      </c>
      <c r="GC228" s="526">
        <f t="shared" si="159"/>
        <v>1122.270813</v>
      </c>
      <c r="GD228" s="526">
        <f t="shared" si="159"/>
        <v>1129.041677</v>
      </c>
      <c r="GE228" s="526">
        <f t="shared" si="159"/>
        <v>1138.351616</v>
      </c>
      <c r="GF228" s="526">
        <f t="shared" si="159"/>
        <v>1150.200629</v>
      </c>
      <c r="GG228" s="526">
        <f t="shared" si="159"/>
        <v>1166.281433</v>
      </c>
      <c r="GH228" s="526">
        <f t="shared" si="159"/>
        <v>1173.898655</v>
      </c>
      <c r="GI228" s="526">
        <f t="shared" si="159"/>
        <v>1178.130446</v>
      </c>
      <c r="GJ228" s="526">
        <f t="shared" si="159"/>
        <v>1191.672175</v>
      </c>
      <c r="GK228" s="526">
        <f t="shared" si="159"/>
        <v>1219.601992</v>
      </c>
      <c r="GL228" s="526">
        <f t="shared" si="159"/>
        <v>1223.833782</v>
      </c>
      <c r="GM228" s="526">
        <f t="shared" si="159"/>
        <v>1238.221869</v>
      </c>
      <c r="GN228" s="526">
        <f t="shared" si="159"/>
        <v>1244.992734</v>
      </c>
      <c r="GO228" s="526">
        <f t="shared" si="159"/>
        <v>1254.302673</v>
      </c>
      <c r="GP228" s="526">
        <f t="shared" si="159"/>
        <v>1277.154341</v>
      </c>
      <c r="GQ228" s="526">
        <f t="shared" si="159"/>
        <v>1296.620577</v>
      </c>
      <c r="GR228" s="526">
        <f t="shared" si="159"/>
        <v>1309.315948</v>
      </c>
      <c r="GS228" s="526">
        <f t="shared" si="159"/>
        <v>1329.628542</v>
      </c>
      <c r="GT228" s="526">
        <f t="shared" si="159"/>
        <v>1347.402062</v>
      </c>
      <c r="GU228" s="526">
        <f t="shared" si="159"/>
        <v>1358.404717</v>
      </c>
      <c r="GV228" s="526">
        <f t="shared" si="159"/>
        <v>1376.178236</v>
      </c>
      <c r="GW228" s="526">
        <f t="shared" si="159"/>
        <v>1394.798114</v>
      </c>
      <c r="GX228" s="526">
        <f t="shared" si="159"/>
        <v>1426.959721</v>
      </c>
      <c r="GY228" s="526">
        <f t="shared" si="159"/>
        <v>1472.663057</v>
      </c>
      <c r="GZ228" s="526">
        <f t="shared" si="159"/>
        <v>1536.986271</v>
      </c>
      <c r="HA228" s="526">
        <f t="shared" si="159"/>
        <v>1591.999546</v>
      </c>
      <c r="HB228" s="526">
        <f t="shared" si="159"/>
        <v>1641.934673</v>
      </c>
      <c r="HC228" s="526">
        <f t="shared" si="159"/>
        <v>1690.177084</v>
      </c>
      <c r="HD228" s="526">
        <f t="shared" si="159"/>
        <v>1738.419494</v>
      </c>
      <c r="HE228" s="526">
        <f t="shared" si="159"/>
        <v>1792.586411</v>
      </c>
      <c r="HF228" s="526">
        <f t="shared" si="159"/>
        <v>1865.373206</v>
      </c>
      <c r="HG228" s="526">
        <f t="shared" si="159"/>
        <v>1972.014324</v>
      </c>
      <c r="HH228" s="526">
        <f t="shared" si="159"/>
        <v>2036.337538</v>
      </c>
      <c r="HI228" s="526">
        <f t="shared" si="159"/>
        <v>2112.509765</v>
      </c>
      <c r="HJ228" s="526">
        <f t="shared" si="159"/>
        <v>2160.752175</v>
      </c>
      <c r="HK228" s="526">
        <f t="shared" si="159"/>
        <v>2231.846254</v>
      </c>
      <c r="HL228" s="526">
        <f t="shared" si="159"/>
        <v>2311.403913</v>
      </c>
      <c r="HM228" s="526">
        <f t="shared" si="159"/>
        <v>2410.427809</v>
      </c>
      <c r="HN228" s="526">
        <f t="shared" si="159"/>
        <v>2556.001398</v>
      </c>
      <c r="HO228" s="526">
        <f t="shared" si="159"/>
        <v>2649.100787</v>
      </c>
      <c r="HP228" s="526">
        <f t="shared" si="159"/>
        <v>2759.127337</v>
      </c>
      <c r="HQ228" s="526">
        <f t="shared" si="159"/>
        <v>2914.010866</v>
      </c>
      <c r="HR228" s="526">
        <f t="shared" si="159"/>
        <v>3061.277171</v>
      </c>
      <c r="HS228" s="412"/>
      <c r="HT228" s="412"/>
      <c r="HU228" s="412"/>
      <c r="HV228" s="412"/>
      <c r="HW228" s="412"/>
      <c r="HX228" s="412"/>
      <c r="HY228" s="412"/>
      <c r="HZ228" s="412"/>
      <c r="IA228" s="412"/>
      <c r="IB228" s="412"/>
      <c r="IC228" s="412"/>
    </row>
    <row r="229">
      <c r="A229" s="453" t="s">
        <v>94</v>
      </c>
      <c r="B229" s="526">
        <f t="shared" ref="B229:HR229" si="160">B45/1.70103</f>
        <v>0</v>
      </c>
      <c r="C229" s="526">
        <f t="shared" si="160"/>
        <v>0</v>
      </c>
      <c r="D229" s="526">
        <f t="shared" si="160"/>
        <v>1.175758217</v>
      </c>
      <c r="E229" s="526">
        <f t="shared" si="160"/>
        <v>1.175758217</v>
      </c>
      <c r="F229" s="526">
        <f t="shared" si="160"/>
        <v>1.175758217</v>
      </c>
      <c r="G229" s="526">
        <f t="shared" si="160"/>
        <v>1.175758217</v>
      </c>
      <c r="H229" s="526">
        <f t="shared" si="160"/>
        <v>1.175758217</v>
      </c>
      <c r="I229" s="526">
        <f t="shared" si="160"/>
        <v>1.175758217</v>
      </c>
      <c r="J229" s="526">
        <f t="shared" si="160"/>
        <v>1.763637326</v>
      </c>
      <c r="K229" s="526">
        <f t="shared" si="160"/>
        <v>2.939395543</v>
      </c>
      <c r="L229" s="526">
        <f t="shared" si="160"/>
        <v>2.939395543</v>
      </c>
      <c r="M229" s="526">
        <f t="shared" si="160"/>
        <v>3.527274651</v>
      </c>
      <c r="N229" s="526">
        <f t="shared" si="160"/>
        <v>3.527274651</v>
      </c>
      <c r="O229" s="526">
        <f t="shared" si="160"/>
        <v>4.703032868</v>
      </c>
      <c r="P229" s="526">
        <f t="shared" si="160"/>
        <v>4.703032868</v>
      </c>
      <c r="Q229" s="526">
        <f t="shared" si="160"/>
        <v>5.290911977</v>
      </c>
      <c r="R229" s="526">
        <f t="shared" si="160"/>
        <v>5.290911977</v>
      </c>
      <c r="S229" s="526">
        <f t="shared" si="160"/>
        <v>5.878791085</v>
      </c>
      <c r="T229" s="526">
        <f t="shared" si="160"/>
        <v>7.054549302</v>
      </c>
      <c r="U229" s="526">
        <f t="shared" si="160"/>
        <v>9.406065737</v>
      </c>
      <c r="V229" s="526">
        <f t="shared" si="160"/>
        <v>15.87273593</v>
      </c>
      <c r="W229" s="526">
        <f t="shared" si="160"/>
        <v>18.22425236</v>
      </c>
      <c r="X229" s="526">
        <f t="shared" si="160"/>
        <v>19.40001058</v>
      </c>
      <c r="Y229" s="526">
        <f t="shared" si="160"/>
        <v>23.51516434</v>
      </c>
      <c r="Z229" s="526">
        <f t="shared" si="160"/>
        <v>29.98183454</v>
      </c>
      <c r="AA229" s="526">
        <f t="shared" si="160"/>
        <v>33.50910919</v>
      </c>
      <c r="AB229" s="526">
        <f t="shared" si="160"/>
        <v>34.6848674</v>
      </c>
      <c r="AC229" s="526">
        <f t="shared" si="160"/>
        <v>40.56365849</v>
      </c>
      <c r="AD229" s="526">
        <f t="shared" si="160"/>
        <v>46.44244957</v>
      </c>
      <c r="AE229" s="526">
        <f t="shared" si="160"/>
        <v>52.32124066</v>
      </c>
      <c r="AF229" s="526">
        <f t="shared" si="160"/>
        <v>52.32124066</v>
      </c>
      <c r="AG229" s="526">
        <f t="shared" si="160"/>
        <v>58.78791085</v>
      </c>
      <c r="AH229" s="526">
        <f t="shared" si="160"/>
        <v>62.31518551</v>
      </c>
      <c r="AI229" s="526">
        <f t="shared" si="160"/>
        <v>68.7818557</v>
      </c>
      <c r="AJ229" s="526">
        <f t="shared" si="160"/>
        <v>78.18792144</v>
      </c>
      <c r="AK229" s="526">
        <f t="shared" si="160"/>
        <v>97.00005291</v>
      </c>
      <c r="AL229" s="526">
        <f t="shared" si="160"/>
        <v>102.2909649</v>
      </c>
      <c r="AM229" s="526">
        <f t="shared" si="160"/>
        <v>108.169756</v>
      </c>
      <c r="AN229" s="526">
        <f t="shared" si="160"/>
        <v>112.2849097</v>
      </c>
      <c r="AO229" s="526">
        <f t="shared" si="160"/>
        <v>113.4606679</v>
      </c>
      <c r="AP229" s="526">
        <f t="shared" si="160"/>
        <v>119.339459</v>
      </c>
      <c r="AQ229" s="526">
        <f t="shared" si="160"/>
        <v>124.0424919</v>
      </c>
      <c r="AR229" s="526">
        <f t="shared" si="160"/>
        <v>127.5697666</v>
      </c>
      <c r="AS229" s="526">
        <f t="shared" si="160"/>
        <v>131.0970412</v>
      </c>
      <c r="AT229" s="526">
        <f t="shared" si="160"/>
        <v>135.212195</v>
      </c>
      <c r="AU229" s="526">
        <f t="shared" si="160"/>
        <v>146.381898</v>
      </c>
      <c r="AV229" s="526">
        <f t="shared" si="160"/>
        <v>156.3758429</v>
      </c>
      <c r="AW229" s="526">
        <f t="shared" si="160"/>
        <v>162.8425131</v>
      </c>
      <c r="AX229" s="526">
        <f t="shared" si="160"/>
        <v>164.0182713</v>
      </c>
      <c r="AY229" s="526">
        <f t="shared" si="160"/>
        <v>169.3091833</v>
      </c>
      <c r="AZ229" s="526">
        <f t="shared" si="160"/>
        <v>178.715249</v>
      </c>
      <c r="BA229" s="526">
        <f t="shared" si="160"/>
        <v>197.5273805</v>
      </c>
      <c r="BB229" s="526">
        <f t="shared" si="160"/>
        <v>201.6425342</v>
      </c>
      <c r="BC229" s="526">
        <f t="shared" si="160"/>
        <v>208.6970835</v>
      </c>
      <c r="BD229" s="526">
        <f t="shared" si="160"/>
        <v>217.5152702</v>
      </c>
      <c r="BE229" s="526">
        <f t="shared" si="160"/>
        <v>221.0425448</v>
      </c>
      <c r="BF229" s="526">
        <f t="shared" si="160"/>
        <v>223.3940612</v>
      </c>
      <c r="BG229" s="526">
        <f t="shared" si="160"/>
        <v>232.800127</v>
      </c>
      <c r="BH229" s="526">
        <f t="shared" si="160"/>
        <v>235.7395225</v>
      </c>
      <c r="BI229" s="526">
        <f t="shared" si="160"/>
        <v>238.6789181</v>
      </c>
      <c r="BJ229" s="526">
        <f t="shared" si="160"/>
        <v>243.3819509</v>
      </c>
      <c r="BK229" s="526">
        <f t="shared" si="160"/>
        <v>251.6122585</v>
      </c>
      <c r="BL229" s="526">
        <f t="shared" si="160"/>
        <v>259.2546869</v>
      </c>
      <c r="BM229" s="526">
        <f t="shared" si="160"/>
        <v>265.7213571</v>
      </c>
      <c r="BN229" s="526">
        <f t="shared" si="160"/>
        <v>270.4243899</v>
      </c>
      <c r="BO229" s="526">
        <f t="shared" si="160"/>
        <v>272.7759064</v>
      </c>
      <c r="BP229" s="526">
        <f t="shared" si="160"/>
        <v>275.7153019</v>
      </c>
      <c r="BQ229" s="526">
        <f t="shared" si="160"/>
        <v>278.0668183</v>
      </c>
      <c r="BR229" s="526">
        <f t="shared" si="160"/>
        <v>278.6546974</v>
      </c>
      <c r="BS229" s="526">
        <f t="shared" si="160"/>
        <v>282.1819721</v>
      </c>
      <c r="BT229" s="526">
        <f t="shared" si="160"/>
        <v>285.7092468</v>
      </c>
      <c r="BU229" s="526">
        <f t="shared" si="160"/>
        <v>286.885005</v>
      </c>
      <c r="BV229" s="526">
        <f t="shared" si="160"/>
        <v>288.6486423</v>
      </c>
      <c r="BW229" s="526">
        <f t="shared" si="160"/>
        <v>289.2365214</v>
      </c>
      <c r="BX229" s="526">
        <f t="shared" si="160"/>
        <v>290.4122796</v>
      </c>
      <c r="BY229" s="526">
        <f t="shared" si="160"/>
        <v>292.1759169</v>
      </c>
      <c r="BZ229" s="526">
        <f t="shared" si="160"/>
        <v>295.1153125</v>
      </c>
      <c r="CA229" s="526">
        <f t="shared" si="160"/>
        <v>295.7031916</v>
      </c>
      <c r="CB229" s="526">
        <f t="shared" si="160"/>
        <v>301.5819827</v>
      </c>
      <c r="CC229" s="526">
        <f t="shared" si="160"/>
        <v>302.7577409</v>
      </c>
      <c r="CD229" s="526">
        <f t="shared" si="160"/>
        <v>305.1092573</v>
      </c>
      <c r="CE229" s="526">
        <f t="shared" si="160"/>
        <v>305.6971364</v>
      </c>
      <c r="CF229" s="526">
        <f t="shared" si="160"/>
        <v>306.2850155</v>
      </c>
      <c r="CG229" s="526">
        <f t="shared" si="160"/>
        <v>308.636532</v>
      </c>
      <c r="CH229" s="526">
        <f t="shared" si="160"/>
        <v>309.8122902</v>
      </c>
      <c r="CI229" s="526">
        <f t="shared" si="160"/>
        <v>309.8122902</v>
      </c>
      <c r="CJ229" s="526">
        <f t="shared" si="160"/>
        <v>312.1638066</v>
      </c>
      <c r="CK229" s="526">
        <f t="shared" si="160"/>
        <v>314.5153231</v>
      </c>
      <c r="CL229" s="526">
        <f t="shared" si="160"/>
        <v>315.1032022</v>
      </c>
      <c r="CM229" s="526">
        <f t="shared" si="160"/>
        <v>315.1032022</v>
      </c>
      <c r="CN229" s="526">
        <f t="shared" si="160"/>
        <v>318.0425977</v>
      </c>
      <c r="CO229" s="526">
        <f t="shared" si="160"/>
        <v>322.1577515</v>
      </c>
      <c r="CP229" s="526">
        <f t="shared" si="160"/>
        <v>323.3335097</v>
      </c>
      <c r="CQ229" s="526">
        <f t="shared" si="160"/>
        <v>325.097147</v>
      </c>
      <c r="CR229" s="526">
        <f t="shared" si="160"/>
        <v>325.097147</v>
      </c>
      <c r="CS229" s="526">
        <f t="shared" si="160"/>
        <v>325.6850261</v>
      </c>
      <c r="CT229" s="526">
        <f t="shared" si="160"/>
        <v>325.6850261</v>
      </c>
      <c r="CU229" s="526">
        <f t="shared" si="160"/>
        <v>329.2123008</v>
      </c>
      <c r="CV229" s="526">
        <f t="shared" si="160"/>
        <v>332.1516963</v>
      </c>
      <c r="CW229" s="526">
        <f t="shared" si="160"/>
        <v>333.3274545</v>
      </c>
      <c r="CX229" s="526">
        <f t="shared" si="160"/>
        <v>334.5032128</v>
      </c>
      <c r="CY229" s="526">
        <f t="shared" si="160"/>
        <v>338.6183665</v>
      </c>
      <c r="CZ229" s="526">
        <f t="shared" si="160"/>
        <v>341.5577621</v>
      </c>
      <c r="DA229" s="526">
        <f t="shared" si="160"/>
        <v>342.7335203</v>
      </c>
      <c r="DB229" s="526">
        <f t="shared" si="160"/>
        <v>345.6729158</v>
      </c>
      <c r="DC229" s="526">
        <f t="shared" si="160"/>
        <v>347.4365531</v>
      </c>
      <c r="DD229" s="526">
        <f t="shared" si="160"/>
        <v>347.4365531</v>
      </c>
      <c r="DE229" s="526">
        <f t="shared" si="160"/>
        <v>349.7880696</v>
      </c>
      <c r="DF229" s="526">
        <f t="shared" si="160"/>
        <v>350.3759487</v>
      </c>
      <c r="DG229" s="526">
        <f t="shared" si="160"/>
        <v>350.9638278</v>
      </c>
      <c r="DH229" s="526">
        <f t="shared" si="160"/>
        <v>350.9638278</v>
      </c>
      <c r="DI229" s="526">
        <f t="shared" si="160"/>
        <v>352.139586</v>
      </c>
      <c r="DJ229" s="526">
        <f t="shared" si="160"/>
        <v>354.4911024</v>
      </c>
      <c r="DK229" s="526">
        <f t="shared" si="160"/>
        <v>355.0789816</v>
      </c>
      <c r="DL229" s="526">
        <f t="shared" si="160"/>
        <v>357.430498</v>
      </c>
      <c r="DM229" s="526">
        <f t="shared" si="160"/>
        <v>358.0183771</v>
      </c>
      <c r="DN229" s="526">
        <f t="shared" si="160"/>
        <v>358.0183771</v>
      </c>
      <c r="DO229" s="526">
        <f t="shared" si="160"/>
        <v>358.0183771</v>
      </c>
      <c r="DP229" s="526">
        <f t="shared" si="160"/>
        <v>359.1941353</v>
      </c>
      <c r="DQ229" s="526">
        <f t="shared" si="160"/>
        <v>359.1941353</v>
      </c>
      <c r="DR229" s="526">
        <f t="shared" si="160"/>
        <v>359.1941353</v>
      </c>
      <c r="DS229" s="526">
        <f t="shared" si="160"/>
        <v>360.3698935</v>
      </c>
      <c r="DT229" s="526">
        <f t="shared" si="160"/>
        <v>364.4850473</v>
      </c>
      <c r="DU229" s="526">
        <f t="shared" si="160"/>
        <v>365.0729264</v>
      </c>
      <c r="DV229" s="526">
        <f t="shared" si="160"/>
        <v>365.0729264</v>
      </c>
      <c r="DW229" s="526">
        <f t="shared" si="160"/>
        <v>365.6608055</v>
      </c>
      <c r="DX229" s="526">
        <f t="shared" si="160"/>
        <v>365.6608055</v>
      </c>
      <c r="DY229" s="526">
        <f t="shared" si="160"/>
        <v>366.2486846</v>
      </c>
      <c r="DZ229" s="526">
        <f t="shared" si="160"/>
        <v>370.9517175</v>
      </c>
      <c r="EA229" s="526">
        <f t="shared" si="160"/>
        <v>373.3032339</v>
      </c>
      <c r="EB229" s="526">
        <f t="shared" si="160"/>
        <v>373.3032339</v>
      </c>
      <c r="EC229" s="526">
        <f t="shared" si="160"/>
        <v>374.4789921</v>
      </c>
      <c r="ED229" s="526">
        <f t="shared" si="160"/>
        <v>375.0668712</v>
      </c>
      <c r="EE229" s="526">
        <f t="shared" si="160"/>
        <v>377.4183877</v>
      </c>
      <c r="EF229" s="526">
        <f t="shared" si="160"/>
        <v>379.182025</v>
      </c>
      <c r="EG229" s="526">
        <f t="shared" si="160"/>
        <v>379.182025</v>
      </c>
      <c r="EH229" s="526">
        <f t="shared" si="160"/>
        <v>383.8850579</v>
      </c>
      <c r="EI229" s="526">
        <f t="shared" si="160"/>
        <v>385.6486952</v>
      </c>
      <c r="EJ229" s="526">
        <f t="shared" si="160"/>
        <v>388.0002116</v>
      </c>
      <c r="EK229" s="526">
        <f t="shared" si="160"/>
        <v>392.1153654</v>
      </c>
      <c r="EL229" s="526">
        <f t="shared" si="160"/>
        <v>395.64264</v>
      </c>
      <c r="EM229" s="526">
        <f t="shared" si="160"/>
        <v>401.5214311</v>
      </c>
      <c r="EN229" s="526">
        <f t="shared" si="160"/>
        <v>403.8729476</v>
      </c>
      <c r="EO229" s="526">
        <f t="shared" si="160"/>
        <v>404.4608267</v>
      </c>
      <c r="EP229" s="526">
        <f t="shared" si="160"/>
        <v>408.5759804</v>
      </c>
      <c r="EQ229" s="526">
        <f t="shared" si="160"/>
        <v>409.7517387</v>
      </c>
      <c r="ER229" s="526">
        <f t="shared" si="160"/>
        <v>413.2790133</v>
      </c>
      <c r="ES229" s="526">
        <f t="shared" si="160"/>
        <v>420.3335626</v>
      </c>
      <c r="ET229" s="526">
        <f t="shared" si="160"/>
        <v>424.4487164</v>
      </c>
      <c r="EU229" s="526">
        <f t="shared" si="160"/>
        <v>426.8002328</v>
      </c>
      <c r="EV229" s="526">
        <f t="shared" si="160"/>
        <v>435.6184194</v>
      </c>
      <c r="EW229" s="526">
        <f t="shared" si="160"/>
        <v>438.557815</v>
      </c>
      <c r="EX229" s="526">
        <f t="shared" si="160"/>
        <v>447.3760016</v>
      </c>
      <c r="EY229" s="526">
        <f t="shared" si="160"/>
        <v>456.1941882</v>
      </c>
      <c r="EZ229" s="526">
        <f t="shared" si="160"/>
        <v>466.1881331</v>
      </c>
      <c r="FA229" s="526">
        <f t="shared" si="160"/>
        <v>477.3578361</v>
      </c>
      <c r="FB229" s="526">
        <f t="shared" si="160"/>
        <v>485.5881437</v>
      </c>
      <c r="FC229" s="526">
        <f t="shared" si="160"/>
        <v>497.9336049</v>
      </c>
      <c r="FD229" s="526">
        <f t="shared" si="160"/>
        <v>506.7517916</v>
      </c>
      <c r="FE229" s="526">
        <f t="shared" si="160"/>
        <v>513.2184618</v>
      </c>
      <c r="FF229" s="526">
        <f t="shared" si="160"/>
        <v>528.5033186</v>
      </c>
      <c r="FG229" s="526">
        <f t="shared" si="160"/>
        <v>536.7336261</v>
      </c>
      <c r="FH229" s="526">
        <f t="shared" si="160"/>
        <v>540.2609007</v>
      </c>
      <c r="FI229" s="526">
        <f t="shared" si="160"/>
        <v>544.9639336</v>
      </c>
      <c r="FJ229" s="526">
        <f t="shared" si="160"/>
        <v>557.3093949</v>
      </c>
      <c r="FK229" s="526">
        <f t="shared" si="160"/>
        <v>567.8912188</v>
      </c>
      <c r="FL229" s="526">
        <f t="shared" si="160"/>
        <v>576.1215264</v>
      </c>
      <c r="FM229" s="526">
        <f t="shared" si="160"/>
        <v>585.5275921</v>
      </c>
      <c r="FN229" s="526">
        <f t="shared" si="160"/>
        <v>593.1700205</v>
      </c>
      <c r="FO229" s="526">
        <f t="shared" si="160"/>
        <v>600.2245698</v>
      </c>
      <c r="FP229" s="526">
        <f t="shared" si="160"/>
        <v>603.7518445</v>
      </c>
      <c r="FQ229" s="526">
        <f t="shared" si="160"/>
        <v>610.2185147</v>
      </c>
      <c r="FR229" s="526">
        <f t="shared" si="160"/>
        <v>611.982152</v>
      </c>
      <c r="FS229" s="526">
        <f t="shared" si="160"/>
        <v>614.3336684</v>
      </c>
      <c r="FT229" s="526">
        <f t="shared" si="160"/>
        <v>621.3882177</v>
      </c>
      <c r="FU229" s="526">
        <f t="shared" si="160"/>
        <v>631.9700417</v>
      </c>
      <c r="FV229" s="526">
        <f t="shared" si="160"/>
        <v>638.4367119</v>
      </c>
      <c r="FW229" s="526">
        <f t="shared" si="160"/>
        <v>644.315503</v>
      </c>
      <c r="FX229" s="526">
        <f t="shared" si="160"/>
        <v>650.7821732</v>
      </c>
      <c r="FY229" s="526">
        <f t="shared" si="160"/>
        <v>655.485206</v>
      </c>
      <c r="FZ229" s="526">
        <f t="shared" si="160"/>
        <v>661.3639971</v>
      </c>
      <c r="GA229" s="526">
        <f t="shared" si="160"/>
        <v>665.4791509</v>
      </c>
      <c r="GB229" s="526">
        <f t="shared" si="160"/>
        <v>667.8306673</v>
      </c>
      <c r="GC229" s="526">
        <f t="shared" si="160"/>
        <v>677.8246121</v>
      </c>
      <c r="GD229" s="526">
        <f t="shared" si="160"/>
        <v>679.0003704</v>
      </c>
      <c r="GE229" s="526">
        <f t="shared" si="160"/>
        <v>687.2306779</v>
      </c>
      <c r="GF229" s="526">
        <f t="shared" si="160"/>
        <v>689.5821943</v>
      </c>
      <c r="GG229" s="526">
        <f t="shared" si="160"/>
        <v>691.3458316</v>
      </c>
      <c r="GH229" s="526">
        <f t="shared" si="160"/>
        <v>700.7518974</v>
      </c>
      <c r="GI229" s="526">
        <f t="shared" si="160"/>
        <v>707.2185676</v>
      </c>
      <c r="GJ229" s="526">
        <f t="shared" si="160"/>
        <v>714.2731169</v>
      </c>
      <c r="GK229" s="526">
        <f t="shared" si="160"/>
        <v>720.7397871</v>
      </c>
      <c r="GL229" s="526">
        <f t="shared" si="160"/>
        <v>728.9700946</v>
      </c>
      <c r="GM229" s="526">
        <f t="shared" si="160"/>
        <v>730.1458528</v>
      </c>
      <c r="GN229" s="526">
        <f t="shared" si="160"/>
        <v>731.9094901</v>
      </c>
      <c r="GO229" s="526">
        <f t="shared" si="160"/>
        <v>741.903435</v>
      </c>
      <c r="GP229" s="526">
        <f t="shared" si="160"/>
        <v>756.0125336</v>
      </c>
      <c r="GQ229" s="526">
        <f t="shared" si="160"/>
        <v>780.115577</v>
      </c>
      <c r="GR229" s="526">
        <f t="shared" si="160"/>
        <v>791.8731592</v>
      </c>
      <c r="GS229" s="526">
        <f t="shared" si="160"/>
        <v>810.0974116</v>
      </c>
      <c r="GT229" s="526">
        <f t="shared" si="160"/>
        <v>817.73984</v>
      </c>
      <c r="GU229" s="526">
        <f t="shared" si="160"/>
        <v>824.7943893</v>
      </c>
      <c r="GV229" s="526">
        <f t="shared" si="160"/>
        <v>847.7216745</v>
      </c>
      <c r="GW229" s="526">
        <f t="shared" si="160"/>
        <v>857.1277403</v>
      </c>
      <c r="GX229" s="526">
        <f t="shared" si="160"/>
        <v>873.5883553</v>
      </c>
      <c r="GY229" s="526">
        <f t="shared" si="160"/>
        <v>909.4489809</v>
      </c>
      <c r="GZ229" s="526">
        <f t="shared" si="160"/>
        <v>939.4308154</v>
      </c>
      <c r="HA229" s="526">
        <f t="shared" si="160"/>
        <v>972.9399246</v>
      </c>
      <c r="HB229" s="526">
        <f t="shared" si="160"/>
        <v>987.6369023</v>
      </c>
      <c r="HC229" s="526">
        <f t="shared" si="160"/>
        <v>1021.733891</v>
      </c>
      <c r="HD229" s="526">
        <f t="shared" si="160"/>
        <v>1064.649066</v>
      </c>
      <c r="HE229" s="526">
        <f t="shared" si="160"/>
        <v>1098.746054</v>
      </c>
      <c r="HF229" s="526">
        <f t="shared" si="160"/>
        <v>1165.764272</v>
      </c>
      <c r="HG229" s="526">
        <f t="shared" si="160"/>
        <v>1202.212777</v>
      </c>
      <c r="HH229" s="526">
        <f t="shared" si="160"/>
        <v>1236.309765</v>
      </c>
      <c r="HI229" s="526">
        <f t="shared" si="160"/>
        <v>1260.412809</v>
      </c>
      <c r="HJ229" s="526">
        <f t="shared" si="160"/>
        <v>1325.66739</v>
      </c>
      <c r="HK229" s="526">
        <f t="shared" si="160"/>
        <v>1411.49774</v>
      </c>
      <c r="HL229" s="526">
        <f t="shared" si="160"/>
        <v>1479.691716</v>
      </c>
      <c r="HM229" s="526">
        <f t="shared" si="160"/>
        <v>1556.116</v>
      </c>
      <c r="HN229" s="526">
        <f t="shared" si="160"/>
        <v>1645.473625</v>
      </c>
      <c r="HO229" s="526">
        <f t="shared" si="160"/>
        <v>1736.594887</v>
      </c>
      <c r="HP229" s="526">
        <f t="shared" si="160"/>
        <v>1804.788863</v>
      </c>
      <c r="HQ229" s="526">
        <f t="shared" si="160"/>
        <v>1893.558609</v>
      </c>
      <c r="HR229" s="526">
        <f t="shared" si="160"/>
        <v>1996.437453</v>
      </c>
      <c r="HS229" s="412"/>
      <c r="HT229" s="412"/>
      <c r="HU229" s="412"/>
      <c r="HV229" s="412"/>
      <c r="HW229" s="412"/>
      <c r="HX229" s="412"/>
      <c r="HY229" s="412"/>
      <c r="HZ229" s="412"/>
      <c r="IA229" s="412"/>
      <c r="IB229" s="412"/>
      <c r="IC229" s="412"/>
    </row>
    <row r="230">
      <c r="A230" s="453" t="s">
        <v>95</v>
      </c>
      <c r="B230" s="526">
        <f t="shared" ref="B230:HR230" si="161">B46/1.428983</f>
        <v>0</v>
      </c>
      <c r="C230" s="526">
        <f t="shared" si="161"/>
        <v>0</v>
      </c>
      <c r="D230" s="526">
        <f t="shared" si="161"/>
        <v>0.6997983881</v>
      </c>
      <c r="E230" s="526">
        <f t="shared" si="161"/>
        <v>1.399596776</v>
      </c>
      <c r="F230" s="526">
        <f t="shared" si="161"/>
        <v>1.399596776</v>
      </c>
      <c r="G230" s="526">
        <f t="shared" si="161"/>
        <v>1.399596776</v>
      </c>
      <c r="H230" s="526">
        <f t="shared" si="161"/>
        <v>1.399596776</v>
      </c>
      <c r="I230" s="526">
        <f t="shared" si="161"/>
        <v>2.799193552</v>
      </c>
      <c r="J230" s="526">
        <f t="shared" si="161"/>
        <v>2.799193552</v>
      </c>
      <c r="K230" s="526">
        <f t="shared" si="161"/>
        <v>2.799193552</v>
      </c>
      <c r="L230" s="526">
        <f t="shared" si="161"/>
        <v>2.799193552</v>
      </c>
      <c r="M230" s="526">
        <f t="shared" si="161"/>
        <v>3.49899194</v>
      </c>
      <c r="N230" s="526">
        <f t="shared" si="161"/>
        <v>3.49899194</v>
      </c>
      <c r="O230" s="526">
        <f t="shared" si="161"/>
        <v>4.898588717</v>
      </c>
      <c r="P230" s="526">
        <f t="shared" si="161"/>
        <v>7.697782269</v>
      </c>
      <c r="Q230" s="526">
        <f t="shared" si="161"/>
        <v>8.397580657</v>
      </c>
      <c r="R230" s="526">
        <f t="shared" si="161"/>
        <v>11.8965726</v>
      </c>
      <c r="S230" s="526">
        <f t="shared" si="161"/>
        <v>13.99596776</v>
      </c>
      <c r="T230" s="526">
        <f t="shared" si="161"/>
        <v>15.39556454</v>
      </c>
      <c r="U230" s="526">
        <f t="shared" si="161"/>
        <v>17.4949597</v>
      </c>
      <c r="V230" s="526">
        <f t="shared" si="161"/>
        <v>20.29415325</v>
      </c>
      <c r="W230" s="526">
        <f t="shared" si="161"/>
        <v>23.09334681</v>
      </c>
      <c r="X230" s="526">
        <f t="shared" si="161"/>
        <v>27.29213714</v>
      </c>
      <c r="Y230" s="526">
        <f t="shared" si="161"/>
        <v>30.79112908</v>
      </c>
      <c r="Z230" s="526">
        <f t="shared" si="161"/>
        <v>32.19072585</v>
      </c>
      <c r="AA230" s="526">
        <f t="shared" si="161"/>
        <v>39.18870973</v>
      </c>
      <c r="AB230" s="526">
        <f t="shared" si="161"/>
        <v>39.88850812</v>
      </c>
      <c r="AC230" s="526">
        <f t="shared" si="161"/>
        <v>40.58830651</v>
      </c>
      <c r="AD230" s="526">
        <f t="shared" si="161"/>
        <v>42.68770167</v>
      </c>
      <c r="AE230" s="526">
        <f t="shared" si="161"/>
        <v>46.886492</v>
      </c>
      <c r="AF230" s="526">
        <f t="shared" si="161"/>
        <v>52.48487911</v>
      </c>
      <c r="AG230" s="526">
        <f t="shared" si="161"/>
        <v>54.58427427</v>
      </c>
      <c r="AH230" s="526">
        <f t="shared" si="161"/>
        <v>55.98387105</v>
      </c>
      <c r="AI230" s="526">
        <f t="shared" si="161"/>
        <v>58.08326621</v>
      </c>
      <c r="AJ230" s="526">
        <f t="shared" si="161"/>
        <v>60.88245976</v>
      </c>
      <c r="AK230" s="526">
        <f t="shared" si="161"/>
        <v>64.3814517</v>
      </c>
      <c r="AL230" s="526">
        <f t="shared" si="161"/>
        <v>66.48084687</v>
      </c>
      <c r="AM230" s="526">
        <f t="shared" si="161"/>
        <v>76.97782269</v>
      </c>
      <c r="AN230" s="526">
        <f t="shared" si="161"/>
        <v>77.67762108</v>
      </c>
      <c r="AO230" s="526">
        <f t="shared" si="161"/>
        <v>85.37540335</v>
      </c>
      <c r="AP230" s="526">
        <f t="shared" si="161"/>
        <v>85.37540335</v>
      </c>
      <c r="AQ230" s="526">
        <f t="shared" si="161"/>
        <v>85.37540335</v>
      </c>
      <c r="AR230" s="526">
        <f t="shared" si="161"/>
        <v>87.47479851</v>
      </c>
      <c r="AS230" s="526">
        <f t="shared" si="161"/>
        <v>90.27399206</v>
      </c>
      <c r="AT230" s="526">
        <f t="shared" si="161"/>
        <v>97.27197594</v>
      </c>
      <c r="AU230" s="526">
        <f t="shared" si="161"/>
        <v>97.27197594</v>
      </c>
      <c r="AV230" s="526">
        <f t="shared" si="161"/>
        <v>99.37137111</v>
      </c>
      <c r="AW230" s="526">
        <f t="shared" si="161"/>
        <v>100.0711695</v>
      </c>
      <c r="AX230" s="526">
        <f t="shared" si="161"/>
        <v>101.4707663</v>
      </c>
      <c r="AY230" s="526">
        <f t="shared" si="161"/>
        <v>101.4707663</v>
      </c>
      <c r="AZ230" s="526">
        <f t="shared" si="161"/>
        <v>101.4707663</v>
      </c>
      <c r="BA230" s="526">
        <f t="shared" si="161"/>
        <v>102.1705647</v>
      </c>
      <c r="BB230" s="526">
        <f t="shared" si="161"/>
        <v>102.1705647</v>
      </c>
      <c r="BC230" s="526">
        <f t="shared" si="161"/>
        <v>102.1705647</v>
      </c>
      <c r="BD230" s="526">
        <f t="shared" si="161"/>
        <v>102.1705647</v>
      </c>
      <c r="BE230" s="526">
        <f t="shared" si="161"/>
        <v>102.1705647</v>
      </c>
      <c r="BF230" s="526">
        <f t="shared" si="161"/>
        <v>102.1705647</v>
      </c>
      <c r="BG230" s="526">
        <f t="shared" si="161"/>
        <v>103.5701614</v>
      </c>
      <c r="BH230" s="526">
        <f t="shared" si="161"/>
        <v>103.5701614</v>
      </c>
      <c r="BI230" s="526">
        <f t="shared" si="161"/>
        <v>103.5701614</v>
      </c>
      <c r="BJ230" s="526">
        <f t="shared" si="161"/>
        <v>103.5701614</v>
      </c>
      <c r="BK230" s="526">
        <f t="shared" si="161"/>
        <v>104.9697582</v>
      </c>
      <c r="BL230" s="526">
        <f t="shared" si="161"/>
        <v>106.369355</v>
      </c>
      <c r="BM230" s="526">
        <f t="shared" si="161"/>
        <v>106.369355</v>
      </c>
      <c r="BN230" s="526">
        <f t="shared" si="161"/>
        <v>109.1685485</v>
      </c>
      <c r="BO230" s="526">
        <f t="shared" si="161"/>
        <v>109.8683469</v>
      </c>
      <c r="BP230" s="526">
        <f t="shared" si="161"/>
        <v>111.9677421</v>
      </c>
      <c r="BQ230" s="526">
        <f t="shared" si="161"/>
        <v>113.3673389</v>
      </c>
      <c r="BR230" s="526">
        <f t="shared" si="161"/>
        <v>113.3673389</v>
      </c>
      <c r="BS230" s="526">
        <f t="shared" si="161"/>
        <v>114.7669356</v>
      </c>
      <c r="BT230" s="526">
        <f t="shared" si="161"/>
        <v>117.5661292</v>
      </c>
      <c r="BU230" s="526">
        <f t="shared" si="161"/>
        <v>118.2659276</v>
      </c>
      <c r="BV230" s="526">
        <f t="shared" si="161"/>
        <v>118.965726</v>
      </c>
      <c r="BW230" s="526">
        <f t="shared" si="161"/>
        <v>118.965726</v>
      </c>
      <c r="BX230" s="526">
        <f t="shared" si="161"/>
        <v>118.965726</v>
      </c>
      <c r="BY230" s="526">
        <f t="shared" si="161"/>
        <v>118.965726</v>
      </c>
      <c r="BZ230" s="526">
        <f t="shared" si="161"/>
        <v>121.7649195</v>
      </c>
      <c r="CA230" s="526">
        <f t="shared" si="161"/>
        <v>121.7649195</v>
      </c>
      <c r="CB230" s="526">
        <f t="shared" si="161"/>
        <v>121.7649195</v>
      </c>
      <c r="CC230" s="526">
        <f t="shared" si="161"/>
        <v>121.7649195</v>
      </c>
      <c r="CD230" s="526">
        <f t="shared" si="161"/>
        <v>122.4647179</v>
      </c>
      <c r="CE230" s="526">
        <f t="shared" si="161"/>
        <v>122.4647179</v>
      </c>
      <c r="CF230" s="526">
        <f t="shared" si="161"/>
        <v>122.4647179</v>
      </c>
      <c r="CG230" s="526">
        <f t="shared" si="161"/>
        <v>125.2639115</v>
      </c>
      <c r="CH230" s="526">
        <f t="shared" si="161"/>
        <v>125.2639115</v>
      </c>
      <c r="CI230" s="526">
        <f t="shared" si="161"/>
        <v>125.2639115</v>
      </c>
      <c r="CJ230" s="526">
        <f t="shared" si="161"/>
        <v>125.2639115</v>
      </c>
      <c r="CK230" s="526">
        <f t="shared" si="161"/>
        <v>125.2639115</v>
      </c>
      <c r="CL230" s="526">
        <f t="shared" si="161"/>
        <v>125.2639115</v>
      </c>
      <c r="CM230" s="526">
        <f t="shared" si="161"/>
        <v>125.2639115</v>
      </c>
      <c r="CN230" s="526">
        <f t="shared" si="161"/>
        <v>125.2639115</v>
      </c>
      <c r="CO230" s="526">
        <f t="shared" si="161"/>
        <v>125.2639115</v>
      </c>
      <c r="CP230" s="526">
        <f t="shared" si="161"/>
        <v>125.2639115</v>
      </c>
      <c r="CQ230" s="526">
        <f t="shared" si="161"/>
        <v>125.9637099</v>
      </c>
      <c r="CR230" s="526">
        <f t="shared" si="161"/>
        <v>125.9637099</v>
      </c>
      <c r="CS230" s="526">
        <f t="shared" si="161"/>
        <v>125.9637099</v>
      </c>
      <c r="CT230" s="526">
        <f t="shared" si="161"/>
        <v>126.6635082</v>
      </c>
      <c r="CU230" s="526">
        <f t="shared" si="161"/>
        <v>126.6635082</v>
      </c>
      <c r="CV230" s="526">
        <f t="shared" si="161"/>
        <v>126.6635082</v>
      </c>
      <c r="CW230" s="526">
        <f t="shared" si="161"/>
        <v>129.4627018</v>
      </c>
      <c r="CX230" s="526">
        <f t="shared" si="161"/>
        <v>129.4627018</v>
      </c>
      <c r="CY230" s="526">
        <f t="shared" si="161"/>
        <v>129.4627018</v>
      </c>
      <c r="CZ230" s="526">
        <f t="shared" si="161"/>
        <v>130.1625002</v>
      </c>
      <c r="DA230" s="526">
        <f t="shared" si="161"/>
        <v>130.1625002</v>
      </c>
      <c r="DB230" s="526">
        <f t="shared" si="161"/>
        <v>134.3612905</v>
      </c>
      <c r="DC230" s="526">
        <f t="shared" si="161"/>
        <v>137.1604841</v>
      </c>
      <c r="DD230" s="526">
        <f t="shared" si="161"/>
        <v>141.3592744</v>
      </c>
      <c r="DE230" s="526">
        <f t="shared" si="161"/>
        <v>144.8582663</v>
      </c>
      <c r="DF230" s="526">
        <f t="shared" si="161"/>
        <v>146.2578631</v>
      </c>
      <c r="DG230" s="526">
        <f t="shared" si="161"/>
        <v>146.2578631</v>
      </c>
      <c r="DH230" s="526">
        <f t="shared" si="161"/>
        <v>147.6574599</v>
      </c>
      <c r="DI230" s="526">
        <f t="shared" si="161"/>
        <v>149.0570567</v>
      </c>
      <c r="DJ230" s="526">
        <f t="shared" si="161"/>
        <v>156.0550405</v>
      </c>
      <c r="DK230" s="526">
        <f t="shared" si="161"/>
        <v>158.8542341</v>
      </c>
      <c r="DL230" s="526">
        <f t="shared" si="161"/>
        <v>165.1524196</v>
      </c>
      <c r="DM230" s="526">
        <f t="shared" si="161"/>
        <v>165.1524196</v>
      </c>
      <c r="DN230" s="526">
        <f t="shared" si="161"/>
        <v>167.9516131</v>
      </c>
      <c r="DO230" s="526">
        <f t="shared" si="161"/>
        <v>169.3512099</v>
      </c>
      <c r="DP230" s="526">
        <f t="shared" si="161"/>
        <v>170.7508067</v>
      </c>
      <c r="DQ230" s="526">
        <f t="shared" si="161"/>
        <v>174.949597</v>
      </c>
      <c r="DR230" s="526">
        <f t="shared" si="161"/>
        <v>183.3471777</v>
      </c>
      <c r="DS230" s="526">
        <f t="shared" si="161"/>
        <v>186.8461696</v>
      </c>
      <c r="DT230" s="526">
        <f t="shared" si="161"/>
        <v>189.6453632</v>
      </c>
      <c r="DU230" s="526">
        <f t="shared" si="161"/>
        <v>190.3451616</v>
      </c>
      <c r="DV230" s="526">
        <f t="shared" si="161"/>
        <v>191.7447583</v>
      </c>
      <c r="DW230" s="526">
        <f t="shared" si="161"/>
        <v>192.4445567</v>
      </c>
      <c r="DX230" s="526">
        <f t="shared" si="161"/>
        <v>192.4445567</v>
      </c>
      <c r="DY230" s="526">
        <f t="shared" si="161"/>
        <v>194.5439519</v>
      </c>
      <c r="DZ230" s="526">
        <f t="shared" si="161"/>
        <v>195.9435487</v>
      </c>
      <c r="EA230" s="526">
        <f t="shared" si="161"/>
        <v>197.3431454</v>
      </c>
      <c r="EB230" s="526">
        <f t="shared" si="161"/>
        <v>197.3431454</v>
      </c>
      <c r="EC230" s="526">
        <f t="shared" si="161"/>
        <v>198.7427422</v>
      </c>
      <c r="ED230" s="526">
        <f t="shared" si="161"/>
        <v>198.7427422</v>
      </c>
      <c r="EE230" s="526">
        <f t="shared" si="161"/>
        <v>200.142339</v>
      </c>
      <c r="EF230" s="526">
        <f t="shared" si="161"/>
        <v>200.142339</v>
      </c>
      <c r="EG230" s="526">
        <f t="shared" si="161"/>
        <v>203.6413309</v>
      </c>
      <c r="EH230" s="526">
        <f t="shared" si="161"/>
        <v>204.3411293</v>
      </c>
      <c r="EI230" s="526">
        <f t="shared" si="161"/>
        <v>205.7407261</v>
      </c>
      <c r="EJ230" s="526">
        <f t="shared" si="161"/>
        <v>208.5399196</v>
      </c>
      <c r="EK230" s="526">
        <f t="shared" si="161"/>
        <v>214.8381051</v>
      </c>
      <c r="EL230" s="526">
        <f t="shared" si="161"/>
        <v>226.7346777</v>
      </c>
      <c r="EM230" s="526">
        <f t="shared" si="161"/>
        <v>228.1342745</v>
      </c>
      <c r="EN230" s="526">
        <f t="shared" si="161"/>
        <v>232.3330648</v>
      </c>
      <c r="EO230" s="526">
        <f t="shared" si="161"/>
        <v>233.7326616</v>
      </c>
      <c r="EP230" s="526">
        <f t="shared" si="161"/>
        <v>236.5318552</v>
      </c>
      <c r="EQ230" s="526">
        <f t="shared" si="161"/>
        <v>236.5318552</v>
      </c>
      <c r="ER230" s="526">
        <f t="shared" si="161"/>
        <v>240.0308471</v>
      </c>
      <c r="ES230" s="526">
        <f t="shared" si="161"/>
        <v>243.5298391</v>
      </c>
      <c r="ET230" s="526">
        <f t="shared" si="161"/>
        <v>247.028831</v>
      </c>
      <c r="EU230" s="526">
        <f t="shared" si="161"/>
        <v>253.3270165</v>
      </c>
      <c r="EV230" s="526">
        <f t="shared" si="161"/>
        <v>265.2235891</v>
      </c>
      <c r="EW230" s="526">
        <f t="shared" si="161"/>
        <v>268.722581</v>
      </c>
      <c r="EX230" s="526">
        <f t="shared" si="161"/>
        <v>269.4223794</v>
      </c>
      <c r="EY230" s="526">
        <f t="shared" si="161"/>
        <v>272.221573</v>
      </c>
      <c r="EZ230" s="526">
        <f t="shared" si="161"/>
        <v>281.318952</v>
      </c>
      <c r="FA230" s="526">
        <f t="shared" si="161"/>
        <v>289.7165327</v>
      </c>
      <c r="FB230" s="526">
        <f t="shared" si="161"/>
        <v>301.6131053</v>
      </c>
      <c r="FC230" s="526">
        <f t="shared" si="161"/>
        <v>321.9072585</v>
      </c>
      <c r="FD230" s="526">
        <f t="shared" si="161"/>
        <v>342.9012102</v>
      </c>
      <c r="FE230" s="526">
        <f t="shared" si="161"/>
        <v>347.1000005</v>
      </c>
      <c r="FF230" s="526">
        <f t="shared" si="161"/>
        <v>369.4935489</v>
      </c>
      <c r="FG230" s="526">
        <f t="shared" si="161"/>
        <v>392.5868957</v>
      </c>
      <c r="FH230" s="526">
        <f t="shared" si="161"/>
        <v>400.284678</v>
      </c>
      <c r="FI230" s="526">
        <f t="shared" si="161"/>
        <v>411.4814522</v>
      </c>
      <c r="FJ230" s="526">
        <f t="shared" si="161"/>
        <v>421.2786296</v>
      </c>
      <c r="FK230" s="526">
        <f t="shared" si="161"/>
        <v>428.2766135</v>
      </c>
      <c r="FL230" s="526">
        <f t="shared" si="161"/>
        <v>435.9743958</v>
      </c>
      <c r="FM230" s="526">
        <f t="shared" si="161"/>
        <v>441.5727829</v>
      </c>
      <c r="FN230" s="526">
        <f t="shared" si="161"/>
        <v>456.268549</v>
      </c>
      <c r="FO230" s="526">
        <f t="shared" si="161"/>
        <v>465.3659281</v>
      </c>
      <c r="FP230" s="526">
        <f t="shared" si="161"/>
        <v>486.3598797</v>
      </c>
      <c r="FQ230" s="526">
        <f t="shared" si="161"/>
        <v>498.9562507</v>
      </c>
      <c r="FR230" s="526">
        <f t="shared" si="161"/>
        <v>516.4512104</v>
      </c>
      <c r="FS230" s="526">
        <f t="shared" si="161"/>
        <v>517.1510088</v>
      </c>
      <c r="FT230" s="526">
        <f t="shared" si="161"/>
        <v>531.8467749</v>
      </c>
      <c r="FU230" s="526">
        <f t="shared" si="161"/>
        <v>548.6419363</v>
      </c>
      <c r="FV230" s="526">
        <f t="shared" si="161"/>
        <v>584.3316541</v>
      </c>
      <c r="FW230" s="526">
        <f t="shared" si="161"/>
        <v>599.7272186</v>
      </c>
      <c r="FX230" s="526">
        <f t="shared" si="161"/>
        <v>609.524396</v>
      </c>
      <c r="FY230" s="526">
        <f t="shared" si="161"/>
        <v>621.4209686</v>
      </c>
      <c r="FZ230" s="526">
        <f t="shared" si="161"/>
        <v>622.8205654</v>
      </c>
      <c r="GA230" s="526">
        <f t="shared" si="161"/>
        <v>631.2181461</v>
      </c>
      <c r="GB230" s="526">
        <f t="shared" si="161"/>
        <v>644.5143154</v>
      </c>
      <c r="GC230" s="526">
        <f t="shared" si="161"/>
        <v>655.7110896</v>
      </c>
      <c r="GD230" s="526">
        <f t="shared" si="161"/>
        <v>666.2080655</v>
      </c>
      <c r="GE230" s="526">
        <f t="shared" si="161"/>
        <v>677.4048397</v>
      </c>
      <c r="GF230" s="526">
        <f t="shared" si="161"/>
        <v>683.7030252</v>
      </c>
      <c r="GG230" s="526">
        <f t="shared" si="161"/>
        <v>694.200001</v>
      </c>
      <c r="GH230" s="526">
        <f t="shared" si="161"/>
        <v>696.9991945</v>
      </c>
      <c r="GI230" s="526">
        <f t="shared" si="161"/>
        <v>709.5955655</v>
      </c>
      <c r="GJ230" s="526">
        <f t="shared" si="161"/>
        <v>718.6929446</v>
      </c>
      <c r="GK230" s="526">
        <f t="shared" si="161"/>
        <v>730.5895172</v>
      </c>
      <c r="GL230" s="526">
        <f t="shared" si="161"/>
        <v>743.1858881</v>
      </c>
      <c r="GM230" s="526">
        <f t="shared" si="161"/>
        <v>752.2832672</v>
      </c>
      <c r="GN230" s="526">
        <f t="shared" si="161"/>
        <v>753.682864</v>
      </c>
      <c r="GO230" s="526">
        <f t="shared" si="161"/>
        <v>768.3786301</v>
      </c>
      <c r="GP230" s="526">
        <f t="shared" si="161"/>
        <v>777.4760092</v>
      </c>
      <c r="GQ230" s="526">
        <f t="shared" si="161"/>
        <v>797.7701624</v>
      </c>
      <c r="GR230" s="526">
        <f t="shared" si="161"/>
        <v>815.9649205</v>
      </c>
      <c r="GS230" s="526">
        <f t="shared" si="161"/>
        <v>831.360485</v>
      </c>
      <c r="GT230" s="526">
        <f t="shared" si="161"/>
        <v>847.455848</v>
      </c>
      <c r="GU230" s="526">
        <f t="shared" si="161"/>
        <v>855.1536302</v>
      </c>
      <c r="GV230" s="526">
        <f t="shared" si="161"/>
        <v>869.8493964</v>
      </c>
      <c r="GW230" s="526">
        <f t="shared" si="161"/>
        <v>893.6425416</v>
      </c>
      <c r="GX230" s="526">
        <f t="shared" si="161"/>
        <v>909.7379045</v>
      </c>
      <c r="GY230" s="526">
        <f t="shared" si="161"/>
        <v>970.6203643</v>
      </c>
      <c r="GZ230" s="526">
        <f t="shared" si="161"/>
        <v>1000.711695</v>
      </c>
      <c r="HA230" s="526">
        <f t="shared" si="161"/>
        <v>1058.095163</v>
      </c>
      <c r="HB230" s="526">
        <f t="shared" si="161"/>
        <v>1067.89234</v>
      </c>
      <c r="HC230" s="526">
        <f t="shared" si="161"/>
        <v>1102.88226</v>
      </c>
      <c r="HD230" s="526">
        <f t="shared" si="161"/>
        <v>1149.768752</v>
      </c>
      <c r="HE230" s="526">
        <f t="shared" si="161"/>
        <v>1221.148187</v>
      </c>
      <c r="HF230" s="526">
        <f t="shared" si="161"/>
        <v>1271.533671</v>
      </c>
      <c r="HG230" s="526">
        <f t="shared" si="161"/>
        <v>1324.718349</v>
      </c>
      <c r="HH230" s="526">
        <f t="shared" si="161"/>
        <v>1373.004437</v>
      </c>
      <c r="HI230" s="526">
        <f t="shared" si="161"/>
        <v>1392.598792</v>
      </c>
      <c r="HJ230" s="526">
        <f t="shared" si="161"/>
        <v>1417.091736</v>
      </c>
      <c r="HK230" s="526">
        <f t="shared" si="161"/>
        <v>1500.367744</v>
      </c>
      <c r="HL230" s="526">
        <f t="shared" si="161"/>
        <v>1573.846575</v>
      </c>
      <c r="HM230" s="526">
        <f t="shared" si="161"/>
        <v>1645.22601</v>
      </c>
      <c r="HN230" s="526">
        <f t="shared" si="161"/>
        <v>1722.203833</v>
      </c>
      <c r="HO230" s="526">
        <f t="shared" si="161"/>
        <v>1796.382462</v>
      </c>
      <c r="HP230" s="526">
        <f t="shared" si="161"/>
        <v>1847.467745</v>
      </c>
      <c r="HQ230" s="526">
        <f t="shared" si="161"/>
        <v>1902.751817</v>
      </c>
      <c r="HR230" s="526">
        <f t="shared" si="161"/>
        <v>2039.912301</v>
      </c>
      <c r="HS230" s="412"/>
      <c r="HT230" s="412"/>
      <c r="HU230" s="412"/>
      <c r="HV230" s="412"/>
      <c r="HW230" s="412"/>
      <c r="HX230" s="412"/>
      <c r="HY230" s="412"/>
      <c r="HZ230" s="412"/>
      <c r="IA230" s="412"/>
      <c r="IB230" s="412"/>
      <c r="IC230" s="412"/>
    </row>
    <row r="231">
      <c r="A231" s="453" t="s">
        <v>96</v>
      </c>
      <c r="B231" s="526">
        <f t="shared" ref="B231:HR231" si="162">B47/1.014548</f>
        <v>0.9856606095</v>
      </c>
      <c r="C231" s="526">
        <f t="shared" si="162"/>
        <v>0.9856606095</v>
      </c>
      <c r="D231" s="526">
        <f t="shared" si="162"/>
        <v>0.9856606095</v>
      </c>
      <c r="E231" s="526">
        <f t="shared" si="162"/>
        <v>0.9856606095</v>
      </c>
      <c r="F231" s="526">
        <f t="shared" si="162"/>
        <v>0.9856606095</v>
      </c>
      <c r="G231" s="526">
        <f t="shared" si="162"/>
        <v>0.9856606095</v>
      </c>
      <c r="H231" s="526">
        <f t="shared" si="162"/>
        <v>0.9856606095</v>
      </c>
      <c r="I231" s="526">
        <f t="shared" si="162"/>
        <v>0.9856606095</v>
      </c>
      <c r="J231" s="526">
        <f t="shared" si="162"/>
        <v>0.9856606095</v>
      </c>
      <c r="K231" s="526">
        <f t="shared" si="162"/>
        <v>0.9856606095</v>
      </c>
      <c r="L231" s="526">
        <f t="shared" si="162"/>
        <v>0.9856606095</v>
      </c>
      <c r="M231" s="526">
        <f t="shared" si="162"/>
        <v>1.971321219</v>
      </c>
      <c r="N231" s="526">
        <f t="shared" si="162"/>
        <v>1.971321219</v>
      </c>
      <c r="O231" s="526">
        <f t="shared" si="162"/>
        <v>1.971321219</v>
      </c>
      <c r="P231" s="526">
        <f t="shared" si="162"/>
        <v>2.956981828</v>
      </c>
      <c r="Q231" s="526">
        <f t="shared" si="162"/>
        <v>8.870945485</v>
      </c>
      <c r="R231" s="526">
        <f t="shared" si="162"/>
        <v>8.870945485</v>
      </c>
      <c r="S231" s="526">
        <f t="shared" si="162"/>
        <v>8.870945485</v>
      </c>
      <c r="T231" s="526">
        <f t="shared" si="162"/>
        <v>10.8422667</v>
      </c>
      <c r="U231" s="526">
        <f t="shared" si="162"/>
        <v>15.77056975</v>
      </c>
      <c r="V231" s="526">
        <f t="shared" si="162"/>
        <v>20.6988728</v>
      </c>
      <c r="W231" s="526">
        <f t="shared" si="162"/>
        <v>22.67019402</v>
      </c>
      <c r="X231" s="526">
        <f t="shared" si="162"/>
        <v>29.56981828</v>
      </c>
      <c r="Y231" s="526">
        <f t="shared" si="162"/>
        <v>30.55547889</v>
      </c>
      <c r="Z231" s="526">
        <f t="shared" si="162"/>
        <v>32.52680011</v>
      </c>
      <c r="AA231" s="526">
        <f t="shared" si="162"/>
        <v>32.52680011</v>
      </c>
      <c r="AB231" s="526">
        <f t="shared" si="162"/>
        <v>35.48378194</v>
      </c>
      <c r="AC231" s="526">
        <f t="shared" si="162"/>
        <v>41.3977456</v>
      </c>
      <c r="AD231" s="526">
        <f t="shared" si="162"/>
        <v>46.32604864</v>
      </c>
      <c r="AE231" s="526">
        <f t="shared" si="162"/>
        <v>47.31170925</v>
      </c>
      <c r="AF231" s="526">
        <f t="shared" si="162"/>
        <v>49.28303047</v>
      </c>
      <c r="AG231" s="526">
        <f t="shared" si="162"/>
        <v>55.19699413</v>
      </c>
      <c r="AH231" s="526">
        <f t="shared" si="162"/>
        <v>58.15397596</v>
      </c>
      <c r="AI231" s="526">
        <f t="shared" si="162"/>
        <v>61.11095779</v>
      </c>
      <c r="AJ231" s="526">
        <f t="shared" si="162"/>
        <v>61.11095779</v>
      </c>
      <c r="AK231" s="526">
        <f t="shared" si="162"/>
        <v>65.05360022</v>
      </c>
      <c r="AL231" s="526">
        <f t="shared" si="162"/>
        <v>68.01058205</v>
      </c>
      <c r="AM231" s="526">
        <f t="shared" si="162"/>
        <v>72.9388851</v>
      </c>
      <c r="AN231" s="526">
        <f t="shared" si="162"/>
        <v>74.91020632</v>
      </c>
      <c r="AO231" s="526">
        <f t="shared" si="162"/>
        <v>76.88152754</v>
      </c>
      <c r="AP231" s="526">
        <f t="shared" si="162"/>
        <v>76.88152754</v>
      </c>
      <c r="AQ231" s="526">
        <f t="shared" si="162"/>
        <v>77.86718815</v>
      </c>
      <c r="AR231" s="526">
        <f t="shared" si="162"/>
        <v>77.86718815</v>
      </c>
      <c r="AS231" s="526">
        <f t="shared" si="162"/>
        <v>79.83850937</v>
      </c>
      <c r="AT231" s="526">
        <f t="shared" si="162"/>
        <v>79.83850937</v>
      </c>
      <c r="AU231" s="526">
        <f t="shared" si="162"/>
        <v>79.83850937</v>
      </c>
      <c r="AV231" s="526">
        <f t="shared" si="162"/>
        <v>79.83850937</v>
      </c>
      <c r="AW231" s="526">
        <f t="shared" si="162"/>
        <v>80.82416998</v>
      </c>
      <c r="AX231" s="526">
        <f t="shared" si="162"/>
        <v>82.79549119</v>
      </c>
      <c r="AY231" s="526">
        <f t="shared" si="162"/>
        <v>83.7811518</v>
      </c>
      <c r="AZ231" s="526">
        <f t="shared" si="162"/>
        <v>83.7811518</v>
      </c>
      <c r="BA231" s="526">
        <f t="shared" si="162"/>
        <v>83.7811518</v>
      </c>
      <c r="BB231" s="526">
        <f t="shared" si="162"/>
        <v>83.7811518</v>
      </c>
      <c r="BC231" s="526">
        <f t="shared" si="162"/>
        <v>85.75247302</v>
      </c>
      <c r="BD231" s="526">
        <f t="shared" si="162"/>
        <v>85.75247302</v>
      </c>
      <c r="BE231" s="526">
        <f t="shared" si="162"/>
        <v>85.75247302</v>
      </c>
      <c r="BF231" s="526">
        <f t="shared" si="162"/>
        <v>85.75247302</v>
      </c>
      <c r="BG231" s="526">
        <f t="shared" si="162"/>
        <v>85.75247302</v>
      </c>
      <c r="BH231" s="526">
        <f t="shared" si="162"/>
        <v>85.75247302</v>
      </c>
      <c r="BI231" s="526">
        <f t="shared" si="162"/>
        <v>85.75247302</v>
      </c>
      <c r="BJ231" s="526">
        <f t="shared" si="162"/>
        <v>86.73813363</v>
      </c>
      <c r="BK231" s="526">
        <f t="shared" si="162"/>
        <v>88.70945485</v>
      </c>
      <c r="BL231" s="526">
        <f t="shared" si="162"/>
        <v>88.70945485</v>
      </c>
      <c r="BM231" s="526">
        <f t="shared" si="162"/>
        <v>88.70945485</v>
      </c>
      <c r="BN231" s="526">
        <f t="shared" si="162"/>
        <v>90.68077607</v>
      </c>
      <c r="BO231" s="526">
        <f t="shared" si="162"/>
        <v>90.68077607</v>
      </c>
      <c r="BP231" s="526">
        <f t="shared" si="162"/>
        <v>90.68077607</v>
      </c>
      <c r="BQ231" s="526">
        <f t="shared" si="162"/>
        <v>90.68077607</v>
      </c>
      <c r="BR231" s="526">
        <f t="shared" si="162"/>
        <v>90.68077607</v>
      </c>
      <c r="BS231" s="526">
        <f t="shared" si="162"/>
        <v>90.68077607</v>
      </c>
      <c r="BT231" s="526">
        <f t="shared" si="162"/>
        <v>90.68077607</v>
      </c>
      <c r="BU231" s="526">
        <f t="shared" si="162"/>
        <v>90.68077607</v>
      </c>
      <c r="BV231" s="526">
        <f t="shared" si="162"/>
        <v>90.68077607</v>
      </c>
      <c r="BW231" s="526">
        <f t="shared" si="162"/>
        <v>90.68077607</v>
      </c>
      <c r="BX231" s="526">
        <f t="shared" si="162"/>
        <v>90.68077607</v>
      </c>
      <c r="BY231" s="526">
        <f t="shared" si="162"/>
        <v>90.68077607</v>
      </c>
      <c r="BZ231" s="526">
        <f t="shared" si="162"/>
        <v>90.68077607</v>
      </c>
      <c r="CA231" s="526">
        <f t="shared" si="162"/>
        <v>90.68077607</v>
      </c>
      <c r="CB231" s="526">
        <f t="shared" si="162"/>
        <v>93.6377579</v>
      </c>
      <c r="CC231" s="526">
        <f t="shared" si="162"/>
        <v>95.60907912</v>
      </c>
      <c r="CD231" s="526">
        <f t="shared" si="162"/>
        <v>97.58040034</v>
      </c>
      <c r="CE231" s="526">
        <f t="shared" si="162"/>
        <v>101.5230428</v>
      </c>
      <c r="CF231" s="526">
        <f t="shared" si="162"/>
        <v>106.4513458</v>
      </c>
      <c r="CG231" s="526">
        <f t="shared" si="162"/>
        <v>109.4083276</v>
      </c>
      <c r="CH231" s="526">
        <f t="shared" si="162"/>
        <v>109.4083276</v>
      </c>
      <c r="CI231" s="526">
        <f t="shared" si="162"/>
        <v>111.3796489</v>
      </c>
      <c r="CJ231" s="526">
        <f t="shared" si="162"/>
        <v>112.3653095</v>
      </c>
      <c r="CK231" s="526">
        <f t="shared" si="162"/>
        <v>114.3366307</v>
      </c>
      <c r="CL231" s="526">
        <f t="shared" si="162"/>
        <v>114.3366307</v>
      </c>
      <c r="CM231" s="526">
        <f t="shared" si="162"/>
        <v>116.3079519</v>
      </c>
      <c r="CN231" s="526">
        <f t="shared" si="162"/>
        <v>118.2792731</v>
      </c>
      <c r="CO231" s="526">
        <f t="shared" si="162"/>
        <v>120.2505944</v>
      </c>
      <c r="CP231" s="526">
        <f t="shared" si="162"/>
        <v>120.2505944</v>
      </c>
      <c r="CQ231" s="526">
        <f t="shared" si="162"/>
        <v>122.2219156</v>
      </c>
      <c r="CR231" s="526">
        <f t="shared" si="162"/>
        <v>122.2219156</v>
      </c>
      <c r="CS231" s="526">
        <f t="shared" si="162"/>
        <v>124.1932368</v>
      </c>
      <c r="CT231" s="526">
        <f t="shared" si="162"/>
        <v>124.1932368</v>
      </c>
      <c r="CU231" s="526">
        <f t="shared" si="162"/>
        <v>127.1502186</v>
      </c>
      <c r="CV231" s="526">
        <f t="shared" si="162"/>
        <v>127.1502186</v>
      </c>
      <c r="CW231" s="526">
        <f t="shared" si="162"/>
        <v>127.1502186</v>
      </c>
      <c r="CX231" s="526">
        <f t="shared" si="162"/>
        <v>128.1358792</v>
      </c>
      <c r="CY231" s="526">
        <f t="shared" si="162"/>
        <v>129.1215398</v>
      </c>
      <c r="CZ231" s="526">
        <f t="shared" si="162"/>
        <v>130.1072004</v>
      </c>
      <c r="DA231" s="526">
        <f t="shared" si="162"/>
        <v>131.0928611</v>
      </c>
      <c r="DB231" s="526">
        <f t="shared" si="162"/>
        <v>131.0928611</v>
      </c>
      <c r="DC231" s="526">
        <f t="shared" si="162"/>
        <v>137.9924853</v>
      </c>
      <c r="DD231" s="526">
        <f t="shared" si="162"/>
        <v>137.9924853</v>
      </c>
      <c r="DE231" s="526">
        <f t="shared" si="162"/>
        <v>137.9924853</v>
      </c>
      <c r="DF231" s="526">
        <f t="shared" si="162"/>
        <v>140.9494672</v>
      </c>
      <c r="DG231" s="526">
        <f t="shared" si="162"/>
        <v>141.9351278</v>
      </c>
      <c r="DH231" s="526">
        <f t="shared" si="162"/>
        <v>142.9207884</v>
      </c>
      <c r="DI231" s="526">
        <f t="shared" si="162"/>
        <v>142.9207884</v>
      </c>
      <c r="DJ231" s="526">
        <f t="shared" si="162"/>
        <v>142.9207884</v>
      </c>
      <c r="DK231" s="526">
        <f t="shared" si="162"/>
        <v>143.906449</v>
      </c>
      <c r="DL231" s="526">
        <f t="shared" si="162"/>
        <v>144.8921096</v>
      </c>
      <c r="DM231" s="526">
        <f t="shared" si="162"/>
        <v>146.8634308</v>
      </c>
      <c r="DN231" s="526">
        <f t="shared" si="162"/>
        <v>146.8634308</v>
      </c>
      <c r="DO231" s="526">
        <f t="shared" si="162"/>
        <v>146.8634308</v>
      </c>
      <c r="DP231" s="526">
        <f t="shared" si="162"/>
        <v>148.834752</v>
      </c>
      <c r="DQ231" s="526">
        <f t="shared" si="162"/>
        <v>148.834752</v>
      </c>
      <c r="DR231" s="526">
        <f t="shared" si="162"/>
        <v>148.834752</v>
      </c>
      <c r="DS231" s="526">
        <f t="shared" si="162"/>
        <v>148.834752</v>
      </c>
      <c r="DT231" s="526">
        <f t="shared" si="162"/>
        <v>148.834752</v>
      </c>
      <c r="DU231" s="526">
        <f t="shared" si="162"/>
        <v>148.834752</v>
      </c>
      <c r="DV231" s="526">
        <f t="shared" si="162"/>
        <v>149.8204126</v>
      </c>
      <c r="DW231" s="526">
        <f t="shared" si="162"/>
        <v>149.8204126</v>
      </c>
      <c r="DX231" s="526">
        <f t="shared" si="162"/>
        <v>149.8204126</v>
      </c>
      <c r="DY231" s="526">
        <f t="shared" si="162"/>
        <v>152.7773945</v>
      </c>
      <c r="DZ231" s="526">
        <f t="shared" si="162"/>
        <v>177.4189097</v>
      </c>
      <c r="EA231" s="526">
        <f t="shared" si="162"/>
        <v>183.3328734</v>
      </c>
      <c r="EB231" s="526">
        <f t="shared" si="162"/>
        <v>230.6445826</v>
      </c>
      <c r="EC231" s="526">
        <f t="shared" si="162"/>
        <v>235.5728857</v>
      </c>
      <c r="ED231" s="526">
        <f t="shared" si="162"/>
        <v>241.4868493</v>
      </c>
      <c r="EE231" s="526">
        <f t="shared" si="162"/>
        <v>253.3147766</v>
      </c>
      <c r="EF231" s="526">
        <f t="shared" si="162"/>
        <v>257.2574191</v>
      </c>
      <c r="EG231" s="526">
        <f t="shared" si="162"/>
        <v>274.0136494</v>
      </c>
      <c r="EH231" s="526">
        <f t="shared" si="162"/>
        <v>279.9276131</v>
      </c>
      <c r="EI231" s="526">
        <f t="shared" si="162"/>
        <v>304.5691283</v>
      </c>
      <c r="EJ231" s="526">
        <f t="shared" si="162"/>
        <v>314.4257344</v>
      </c>
      <c r="EK231" s="526">
        <f t="shared" si="162"/>
        <v>323.2966799</v>
      </c>
      <c r="EL231" s="526">
        <f t="shared" si="162"/>
        <v>327.2393223</v>
      </c>
      <c r="EM231" s="526">
        <f t="shared" si="162"/>
        <v>336.1102678</v>
      </c>
      <c r="EN231" s="526">
        <f t="shared" si="162"/>
        <v>344.9812133</v>
      </c>
      <c r="EO231" s="526">
        <f t="shared" si="162"/>
        <v>351.8808376</v>
      </c>
      <c r="EP231" s="526">
        <f t="shared" si="162"/>
        <v>356.8091406</v>
      </c>
      <c r="EQ231" s="526">
        <f t="shared" si="162"/>
        <v>360.7517831</v>
      </c>
      <c r="ER231" s="526">
        <f t="shared" si="162"/>
        <v>364.6944255</v>
      </c>
      <c r="ES231" s="526">
        <f t="shared" si="162"/>
        <v>374.5510316</v>
      </c>
      <c r="ET231" s="526">
        <f t="shared" si="162"/>
        <v>384.4076377</v>
      </c>
      <c r="EU231" s="526">
        <f t="shared" si="162"/>
        <v>395.2499044</v>
      </c>
      <c r="EV231" s="526">
        <f t="shared" si="162"/>
        <v>404.1208499</v>
      </c>
      <c r="EW231" s="526">
        <f t="shared" si="162"/>
        <v>412.9917954</v>
      </c>
      <c r="EX231" s="526">
        <f t="shared" si="162"/>
        <v>425.8053833</v>
      </c>
      <c r="EY231" s="526">
        <f t="shared" si="162"/>
        <v>430.7336863</v>
      </c>
      <c r="EZ231" s="526">
        <f t="shared" si="162"/>
        <v>443.5472743</v>
      </c>
      <c r="FA231" s="526">
        <f t="shared" si="162"/>
        <v>451.4325591</v>
      </c>
      <c r="FB231" s="526">
        <f t="shared" si="162"/>
        <v>472.1314319</v>
      </c>
      <c r="FC231" s="526">
        <f t="shared" si="162"/>
        <v>496.7729472</v>
      </c>
      <c r="FD231" s="526">
        <f t="shared" si="162"/>
        <v>516.4861594</v>
      </c>
      <c r="FE231" s="526">
        <f t="shared" si="162"/>
        <v>542.1133352</v>
      </c>
      <c r="FF231" s="526">
        <f t="shared" si="162"/>
        <v>544.0846564</v>
      </c>
      <c r="FG231" s="526">
        <f t="shared" si="162"/>
        <v>545.070317</v>
      </c>
      <c r="FH231" s="526">
        <f t="shared" si="162"/>
        <v>547.0416382</v>
      </c>
      <c r="FI231" s="526">
        <f t="shared" si="162"/>
        <v>554.9269231</v>
      </c>
      <c r="FJ231" s="526">
        <f t="shared" si="162"/>
        <v>564.7835292</v>
      </c>
      <c r="FK231" s="526">
        <f t="shared" si="162"/>
        <v>572.6688141</v>
      </c>
      <c r="FL231" s="526">
        <f t="shared" si="162"/>
        <v>580.554099</v>
      </c>
      <c r="FM231" s="526">
        <f t="shared" si="162"/>
        <v>594.3533475</v>
      </c>
      <c r="FN231" s="526">
        <f t="shared" si="162"/>
        <v>602.2386324</v>
      </c>
      <c r="FO231" s="526">
        <f t="shared" si="162"/>
        <v>610.1239173</v>
      </c>
      <c r="FP231" s="526">
        <f t="shared" si="162"/>
        <v>611.1095779</v>
      </c>
      <c r="FQ231" s="526">
        <f t="shared" si="162"/>
        <v>616.0378809</v>
      </c>
      <c r="FR231" s="526">
        <f t="shared" si="162"/>
        <v>619.9805233</v>
      </c>
      <c r="FS231" s="526">
        <f t="shared" si="162"/>
        <v>619.9805233</v>
      </c>
      <c r="FT231" s="526">
        <f t="shared" si="162"/>
        <v>625.894487</v>
      </c>
      <c r="FU231" s="526">
        <f t="shared" si="162"/>
        <v>629.8371294</v>
      </c>
      <c r="FV231" s="526">
        <f t="shared" si="162"/>
        <v>641.6650568</v>
      </c>
      <c r="FW231" s="526">
        <f t="shared" si="162"/>
        <v>650.5360022</v>
      </c>
      <c r="FX231" s="526">
        <f t="shared" si="162"/>
        <v>662.3639296</v>
      </c>
      <c r="FY231" s="526">
        <f t="shared" si="162"/>
        <v>679.1201599</v>
      </c>
      <c r="FZ231" s="526">
        <f t="shared" si="162"/>
        <v>687.0054448</v>
      </c>
      <c r="GA231" s="526">
        <f t="shared" si="162"/>
        <v>695.8763903</v>
      </c>
      <c r="GB231" s="526">
        <f t="shared" si="162"/>
        <v>704.7473358</v>
      </c>
      <c r="GC231" s="526">
        <f t="shared" si="162"/>
        <v>711.64696</v>
      </c>
      <c r="GD231" s="526">
        <f t="shared" si="162"/>
        <v>724.4605479</v>
      </c>
      <c r="GE231" s="526">
        <f t="shared" si="162"/>
        <v>738.2597965</v>
      </c>
      <c r="GF231" s="526">
        <f t="shared" si="162"/>
        <v>740.2311177</v>
      </c>
      <c r="GG231" s="526">
        <f t="shared" si="162"/>
        <v>741.2167783</v>
      </c>
      <c r="GH231" s="526">
        <f t="shared" si="162"/>
        <v>745.1594207</v>
      </c>
      <c r="GI231" s="526">
        <f t="shared" si="162"/>
        <v>751.0733844</v>
      </c>
      <c r="GJ231" s="526">
        <f t="shared" si="162"/>
        <v>756.9873481</v>
      </c>
      <c r="GK231" s="526">
        <f t="shared" si="162"/>
        <v>761.9156511</v>
      </c>
      <c r="GL231" s="526">
        <f t="shared" si="162"/>
        <v>768.8152754</v>
      </c>
      <c r="GM231" s="526">
        <f t="shared" si="162"/>
        <v>774.729239</v>
      </c>
      <c r="GN231" s="526">
        <f t="shared" si="162"/>
        <v>779.6575421</v>
      </c>
      <c r="GO231" s="526">
        <f t="shared" si="162"/>
        <v>784.5858451</v>
      </c>
      <c r="GP231" s="526">
        <f t="shared" si="162"/>
        <v>788.5284876</v>
      </c>
      <c r="GQ231" s="526">
        <f t="shared" si="162"/>
        <v>792.47113</v>
      </c>
      <c r="GR231" s="526">
        <f t="shared" si="162"/>
        <v>807.2560391</v>
      </c>
      <c r="GS231" s="526">
        <f t="shared" si="162"/>
        <v>815.141324</v>
      </c>
      <c r="GT231" s="526">
        <f t="shared" si="162"/>
        <v>824.9979301</v>
      </c>
      <c r="GU231" s="526">
        <f t="shared" si="162"/>
        <v>839.7828393</v>
      </c>
      <c r="GV231" s="526">
        <f t="shared" si="162"/>
        <v>847.6681241</v>
      </c>
      <c r="GW231" s="526">
        <f t="shared" si="162"/>
        <v>864.4243545</v>
      </c>
      <c r="GX231" s="526">
        <f t="shared" si="162"/>
        <v>884.1375667</v>
      </c>
      <c r="GY231" s="526">
        <f t="shared" si="162"/>
        <v>898.9224758</v>
      </c>
      <c r="GZ231" s="526">
        <f t="shared" si="162"/>
        <v>910.7504031</v>
      </c>
      <c r="HA231" s="526">
        <f t="shared" si="162"/>
        <v>916.6643668</v>
      </c>
      <c r="HB231" s="526">
        <f t="shared" si="162"/>
        <v>955.1051306</v>
      </c>
      <c r="HC231" s="526">
        <f t="shared" si="162"/>
        <v>970.8757003</v>
      </c>
      <c r="HD231" s="526">
        <f t="shared" si="162"/>
        <v>1003.4025</v>
      </c>
      <c r="HE231" s="526">
        <f t="shared" si="162"/>
        <v>1031.000997</v>
      </c>
      <c r="HF231" s="526">
        <f t="shared" si="162"/>
        <v>1056.628173</v>
      </c>
      <c r="HG231" s="526">
        <f t="shared" si="162"/>
        <v>1111.825167</v>
      </c>
      <c r="HH231" s="526">
        <f t="shared" si="162"/>
        <v>1206.448586</v>
      </c>
      <c r="HI231" s="526">
        <f t="shared" si="162"/>
        <v>1259.674259</v>
      </c>
      <c r="HJ231" s="526">
        <f t="shared" si="162"/>
        <v>1268.545204</v>
      </c>
      <c r="HK231" s="526">
        <f t="shared" si="162"/>
        <v>1280.373132</v>
      </c>
      <c r="HL231" s="526">
        <f t="shared" si="162"/>
        <v>1348.383714</v>
      </c>
      <c r="HM231" s="526">
        <f t="shared" si="162"/>
        <v>1380.910514</v>
      </c>
      <c r="HN231" s="526">
        <f t="shared" si="162"/>
        <v>1500.175448</v>
      </c>
      <c r="HO231" s="526">
        <f t="shared" si="162"/>
        <v>1592.827545</v>
      </c>
      <c r="HP231" s="526">
        <f t="shared" si="162"/>
        <v>1606.626793</v>
      </c>
      <c r="HQ231" s="526">
        <f t="shared" si="162"/>
        <v>1768.275133</v>
      </c>
      <c r="HR231" s="526">
        <f t="shared" si="162"/>
        <v>1911.195922</v>
      </c>
      <c r="HS231" s="412"/>
      <c r="HT231" s="412"/>
      <c r="HU231" s="412"/>
      <c r="HV231" s="412"/>
      <c r="HW231" s="412"/>
      <c r="HX231" s="412"/>
      <c r="HY231" s="412"/>
      <c r="HZ231" s="412"/>
      <c r="IA231" s="412"/>
      <c r="IB231" s="412"/>
      <c r="IC231" s="412"/>
    </row>
    <row r="232" ht="9.0" customHeight="1">
      <c r="A232" s="522"/>
      <c r="B232" s="528"/>
      <c r="C232" s="528"/>
      <c r="D232" s="528"/>
      <c r="E232" s="528"/>
      <c r="F232" s="528"/>
      <c r="G232" s="528"/>
      <c r="H232" s="528"/>
      <c r="I232" s="528"/>
      <c r="J232" s="528"/>
      <c r="K232" s="528"/>
      <c r="L232" s="528"/>
      <c r="M232" s="528"/>
      <c r="N232" s="528"/>
      <c r="O232" s="528"/>
      <c r="P232" s="528"/>
      <c r="Q232" s="528"/>
      <c r="R232" s="528"/>
      <c r="S232" s="528"/>
      <c r="T232" s="528"/>
      <c r="U232" s="528"/>
      <c r="V232" s="528"/>
      <c r="W232" s="528"/>
      <c r="X232" s="528"/>
      <c r="Y232" s="528"/>
      <c r="Z232" s="528"/>
      <c r="AA232" s="528"/>
      <c r="AB232" s="528"/>
      <c r="AC232" s="528"/>
      <c r="AD232" s="528"/>
      <c r="AE232" s="528"/>
      <c r="AF232" s="528"/>
      <c r="AG232" s="528"/>
      <c r="AH232" s="528"/>
      <c r="AI232" s="528"/>
      <c r="AJ232" s="528"/>
      <c r="AK232" s="528"/>
      <c r="AL232" s="528"/>
      <c r="AM232" s="528"/>
      <c r="AN232" s="528"/>
      <c r="AO232" s="528"/>
      <c r="AP232" s="528"/>
      <c r="AQ232" s="528"/>
      <c r="AR232" s="528"/>
      <c r="AS232" s="528"/>
      <c r="AT232" s="528"/>
      <c r="AU232" s="528"/>
      <c r="AV232" s="528"/>
      <c r="AW232" s="528"/>
      <c r="AX232" s="528"/>
      <c r="AY232" s="528"/>
      <c r="AZ232" s="528"/>
      <c r="BA232" s="528"/>
      <c r="BB232" s="528"/>
      <c r="BC232" s="528"/>
      <c r="BD232" s="528"/>
      <c r="BE232" s="528"/>
      <c r="BF232" s="528"/>
      <c r="BG232" s="528"/>
      <c r="BH232" s="528"/>
      <c r="BI232" s="528"/>
      <c r="BJ232" s="528"/>
      <c r="BK232" s="528"/>
      <c r="BL232" s="528"/>
      <c r="BM232" s="528"/>
      <c r="BN232" s="528"/>
      <c r="BO232" s="528"/>
      <c r="BP232" s="528"/>
      <c r="BQ232" s="528"/>
      <c r="BR232" s="528"/>
      <c r="BS232" s="528"/>
      <c r="BT232" s="528"/>
      <c r="BU232" s="528"/>
      <c r="BV232" s="528"/>
      <c r="BW232" s="528"/>
      <c r="BX232" s="528"/>
      <c r="BY232" s="528"/>
      <c r="BZ232" s="528"/>
      <c r="CA232" s="528"/>
      <c r="CB232" s="528"/>
      <c r="CC232" s="528"/>
      <c r="CD232" s="528"/>
      <c r="CE232" s="528"/>
      <c r="CF232" s="528"/>
      <c r="CG232" s="528"/>
      <c r="CH232" s="528"/>
      <c r="CI232" s="528"/>
      <c r="CJ232" s="528"/>
      <c r="CK232" s="528"/>
      <c r="CL232" s="528"/>
      <c r="CM232" s="528"/>
      <c r="CN232" s="528"/>
      <c r="CO232" s="528"/>
      <c r="CP232" s="528"/>
      <c r="CQ232" s="528"/>
      <c r="CR232" s="528"/>
      <c r="CS232" s="528"/>
      <c r="CT232" s="528"/>
      <c r="CU232" s="528"/>
      <c r="CV232" s="528"/>
      <c r="CW232" s="528"/>
      <c r="CX232" s="528"/>
      <c r="CY232" s="528"/>
      <c r="CZ232" s="528"/>
      <c r="DA232" s="528"/>
      <c r="DB232" s="528"/>
      <c r="DC232" s="528"/>
      <c r="DD232" s="528"/>
      <c r="DE232" s="528"/>
      <c r="DF232" s="528"/>
      <c r="DG232" s="528"/>
      <c r="DH232" s="528"/>
      <c r="DI232" s="528"/>
      <c r="DJ232" s="528"/>
      <c r="DK232" s="528"/>
      <c r="DL232" s="528"/>
      <c r="DM232" s="528"/>
      <c r="DN232" s="528"/>
      <c r="DO232" s="528"/>
      <c r="DP232" s="528"/>
      <c r="DQ232" s="528"/>
      <c r="DR232" s="528"/>
      <c r="DS232" s="528"/>
      <c r="DT232" s="528"/>
      <c r="DU232" s="528"/>
      <c r="DV232" s="528"/>
      <c r="DW232" s="528"/>
      <c r="DX232" s="528"/>
      <c r="DY232" s="528"/>
      <c r="DZ232" s="528"/>
      <c r="EA232" s="528"/>
      <c r="EB232" s="528"/>
      <c r="EC232" s="528"/>
      <c r="ED232" s="528"/>
      <c r="EE232" s="528"/>
      <c r="EF232" s="528"/>
      <c r="EG232" s="528"/>
      <c r="EH232" s="528"/>
      <c r="EI232" s="528"/>
      <c r="EJ232" s="528"/>
      <c r="EK232" s="528"/>
      <c r="EL232" s="528"/>
      <c r="EM232" s="528"/>
      <c r="EN232" s="528"/>
      <c r="EO232" s="528"/>
      <c r="EP232" s="528"/>
      <c r="EQ232" s="528"/>
      <c r="ER232" s="528"/>
      <c r="ES232" s="528"/>
      <c r="ET232" s="528"/>
      <c r="EU232" s="528"/>
      <c r="EV232" s="528"/>
      <c r="EW232" s="528"/>
      <c r="EX232" s="528"/>
      <c r="EY232" s="528"/>
      <c r="EZ232" s="528"/>
      <c r="FA232" s="528"/>
      <c r="FB232" s="528"/>
      <c r="FC232" s="528"/>
      <c r="FD232" s="528"/>
      <c r="FE232" s="528"/>
      <c r="FF232" s="528"/>
      <c r="FG232" s="528"/>
      <c r="FH232" s="528"/>
      <c r="FI232" s="528"/>
      <c r="FJ232" s="528"/>
      <c r="FK232" s="528"/>
      <c r="FL232" s="528"/>
      <c r="FM232" s="528"/>
      <c r="FN232" s="528"/>
      <c r="FO232" s="528"/>
      <c r="FP232" s="528"/>
      <c r="FQ232" s="528"/>
      <c r="FR232" s="528"/>
      <c r="FS232" s="528"/>
      <c r="FT232" s="528"/>
      <c r="FU232" s="528"/>
      <c r="FV232" s="528"/>
      <c r="FW232" s="528"/>
      <c r="FX232" s="528"/>
      <c r="FY232" s="528"/>
      <c r="FZ232" s="528"/>
      <c r="GA232" s="528"/>
      <c r="GB232" s="528"/>
      <c r="GC232" s="528"/>
      <c r="GD232" s="528"/>
      <c r="GE232" s="528"/>
      <c r="GF232" s="528"/>
      <c r="GG232" s="528"/>
      <c r="GH232" s="528"/>
      <c r="GI232" s="528"/>
      <c r="GJ232" s="528"/>
      <c r="GK232" s="528"/>
      <c r="GL232" s="528"/>
      <c r="GM232" s="528"/>
      <c r="GN232" s="528"/>
      <c r="GO232" s="528"/>
      <c r="GP232" s="528"/>
      <c r="GQ232" s="528"/>
      <c r="GR232" s="528"/>
      <c r="GS232" s="528"/>
      <c r="GT232" s="528"/>
      <c r="GU232" s="528"/>
      <c r="GV232" s="528"/>
      <c r="GW232" s="528"/>
      <c r="GX232" s="528"/>
      <c r="GY232" s="528"/>
      <c r="GZ232" s="528"/>
      <c r="HA232" s="528"/>
      <c r="HB232" s="528"/>
      <c r="HC232" s="528"/>
      <c r="HD232" s="528"/>
      <c r="HE232" s="528"/>
      <c r="HF232" s="528"/>
      <c r="HG232" s="528"/>
      <c r="HH232" s="528"/>
      <c r="HI232" s="528"/>
      <c r="HJ232" s="528"/>
      <c r="HK232" s="528"/>
      <c r="HL232" s="528"/>
      <c r="HM232" s="528"/>
      <c r="HN232" s="528"/>
      <c r="HO232" s="528"/>
      <c r="HP232" s="528"/>
      <c r="HQ232" s="528"/>
      <c r="HR232" s="528"/>
      <c r="HS232" s="412"/>
      <c r="HT232" s="412"/>
      <c r="HU232" s="412"/>
      <c r="HV232" s="412"/>
      <c r="HW232" s="412"/>
      <c r="HX232" s="412"/>
      <c r="HY232" s="412"/>
      <c r="HZ232" s="412"/>
      <c r="IA232" s="412"/>
      <c r="IB232" s="412"/>
      <c r="IC232" s="412"/>
    </row>
    <row r="233">
      <c r="A233" s="529" t="s">
        <v>97</v>
      </c>
      <c r="B233" s="530">
        <f t="shared" ref="B233:HR233" si="163">B48/38.411</f>
        <v>0.02603420895</v>
      </c>
      <c r="C233" s="531">
        <f t="shared" si="163"/>
        <v>0.02603420895</v>
      </c>
      <c r="D233" s="531">
        <f t="shared" si="163"/>
        <v>0.1301710448</v>
      </c>
      <c r="E233" s="531">
        <f t="shared" si="163"/>
        <v>0.1562052537</v>
      </c>
      <c r="F233" s="531">
        <f t="shared" si="163"/>
        <v>0.2863762985</v>
      </c>
      <c r="G233" s="531">
        <f t="shared" si="163"/>
        <v>0.4425815522</v>
      </c>
      <c r="H233" s="531">
        <f t="shared" si="163"/>
        <v>0.5727525969</v>
      </c>
      <c r="I233" s="531">
        <f t="shared" si="163"/>
        <v>0.8070604775</v>
      </c>
      <c r="J233" s="531">
        <f t="shared" si="163"/>
        <v>1.327744656</v>
      </c>
      <c r="K233" s="531">
        <f t="shared" si="163"/>
        <v>1.770326209</v>
      </c>
      <c r="L233" s="531">
        <f t="shared" si="163"/>
        <v>2.707557731</v>
      </c>
      <c r="M233" s="531">
        <f t="shared" si="163"/>
        <v>3.254276119</v>
      </c>
      <c r="N233" s="531">
        <f t="shared" si="163"/>
        <v>4.608054984</v>
      </c>
      <c r="O233" s="531">
        <f t="shared" si="163"/>
        <v>6.19614173</v>
      </c>
      <c r="P233" s="531">
        <f t="shared" si="163"/>
        <v>7.44578376</v>
      </c>
      <c r="Q233" s="531">
        <f t="shared" si="163"/>
        <v>9.242144177</v>
      </c>
      <c r="R233" s="531">
        <f t="shared" si="163"/>
        <v>11.0645388</v>
      </c>
      <c r="S233" s="531">
        <f t="shared" si="163"/>
        <v>13.954336</v>
      </c>
      <c r="T233" s="531">
        <f t="shared" si="163"/>
        <v>16.50568847</v>
      </c>
      <c r="U233" s="531">
        <f t="shared" si="163"/>
        <v>19.4996225</v>
      </c>
      <c r="V233" s="531">
        <f t="shared" si="163"/>
        <v>23.45682226</v>
      </c>
      <c r="W233" s="531">
        <f t="shared" si="163"/>
        <v>27.36195361</v>
      </c>
      <c r="X233" s="531">
        <f t="shared" si="163"/>
        <v>31.78776913</v>
      </c>
      <c r="Y233" s="531">
        <f t="shared" si="163"/>
        <v>36.16151623</v>
      </c>
      <c r="Z233" s="531">
        <f t="shared" si="163"/>
        <v>42.64403426</v>
      </c>
      <c r="AA233" s="531">
        <f t="shared" si="163"/>
        <v>48.47569707</v>
      </c>
      <c r="AB233" s="531">
        <f t="shared" si="163"/>
        <v>53.50029939</v>
      </c>
      <c r="AC233" s="531">
        <f t="shared" si="163"/>
        <v>60.16505688</v>
      </c>
      <c r="AD233" s="531">
        <f t="shared" si="163"/>
        <v>66.49136966</v>
      </c>
      <c r="AE233" s="531">
        <f t="shared" si="163"/>
        <v>76.69677957</v>
      </c>
      <c r="AF233" s="531">
        <f t="shared" si="163"/>
        <v>88.07372888</v>
      </c>
      <c r="AG233" s="531">
        <f t="shared" si="163"/>
        <v>94.42607586</v>
      </c>
      <c r="AH233" s="531">
        <f t="shared" si="163"/>
        <v>106.7923251</v>
      </c>
      <c r="AI233" s="531">
        <f t="shared" si="163"/>
        <v>114.8889641</v>
      </c>
      <c r="AJ233" s="531">
        <f t="shared" si="163"/>
        <v>126.213845</v>
      </c>
      <c r="AK233" s="531">
        <f t="shared" si="163"/>
        <v>135.5080576</v>
      </c>
      <c r="AL233" s="531">
        <f t="shared" si="163"/>
        <v>145.1407149</v>
      </c>
      <c r="AM233" s="531">
        <f t="shared" si="163"/>
        <v>155.0337143</v>
      </c>
      <c r="AN233" s="531">
        <f t="shared" si="163"/>
        <v>165.4734321</v>
      </c>
      <c r="AO233" s="531">
        <f t="shared" si="163"/>
        <v>173.7523105</v>
      </c>
      <c r="AP233" s="531">
        <f t="shared" si="163"/>
        <v>180.4691364</v>
      </c>
      <c r="AQ233" s="531">
        <f t="shared" si="163"/>
        <v>187.4983729</v>
      </c>
      <c r="AR233" s="531">
        <f t="shared" si="163"/>
        <v>197.3913723</v>
      </c>
      <c r="AS233" s="531">
        <f t="shared" si="163"/>
        <v>206.1388665</v>
      </c>
      <c r="AT233" s="531">
        <f t="shared" si="163"/>
        <v>218.0365</v>
      </c>
      <c r="AU233" s="531">
        <f t="shared" si="163"/>
        <v>226.7319258</v>
      </c>
      <c r="AV233" s="531">
        <f t="shared" si="163"/>
        <v>240.1395434</v>
      </c>
      <c r="AW233" s="531">
        <f t="shared" si="163"/>
        <v>248.1060113</v>
      </c>
      <c r="AX233" s="531">
        <f t="shared" si="163"/>
        <v>254.9530083</v>
      </c>
      <c r="AY233" s="531">
        <f t="shared" si="163"/>
        <v>263.1017157</v>
      </c>
      <c r="AZ233" s="531">
        <f t="shared" si="163"/>
        <v>272.0054151</v>
      </c>
      <c r="BA233" s="531">
        <f t="shared" si="163"/>
        <v>281.9244487</v>
      </c>
      <c r="BB233" s="531">
        <f t="shared" si="163"/>
        <v>291.8434823</v>
      </c>
      <c r="BC233" s="531">
        <f t="shared" si="163"/>
        <v>300.7992502</v>
      </c>
      <c r="BD233" s="531">
        <f t="shared" si="163"/>
        <v>308.2189998</v>
      </c>
      <c r="BE233" s="531">
        <f t="shared" si="163"/>
        <v>316.4458098</v>
      </c>
      <c r="BF233" s="531">
        <f t="shared" si="163"/>
        <v>327.432246</v>
      </c>
      <c r="BG233" s="531">
        <f t="shared" si="163"/>
        <v>335.2425087</v>
      </c>
      <c r="BH233" s="531">
        <f t="shared" si="163"/>
        <v>341.1783083</v>
      </c>
      <c r="BI233" s="531">
        <f t="shared" si="163"/>
        <v>348.2075447</v>
      </c>
      <c r="BJ233" s="531">
        <f t="shared" si="163"/>
        <v>356.4864232</v>
      </c>
      <c r="BK233" s="531">
        <f t="shared" si="163"/>
        <v>364.6351306</v>
      </c>
      <c r="BL233" s="531">
        <f t="shared" si="163"/>
        <v>375.2050194</v>
      </c>
      <c r="BM233" s="531">
        <f t="shared" si="163"/>
        <v>383.3016584</v>
      </c>
      <c r="BN233" s="531">
        <f t="shared" si="163"/>
        <v>391.1900237</v>
      </c>
      <c r="BO233" s="531">
        <f t="shared" si="163"/>
        <v>399.9635521</v>
      </c>
      <c r="BP233" s="531">
        <f t="shared" si="163"/>
        <v>407.4614043</v>
      </c>
      <c r="BQ233" s="531">
        <f t="shared" si="163"/>
        <v>416.4432064</v>
      </c>
      <c r="BR233" s="531">
        <f t="shared" si="163"/>
        <v>425.0344953</v>
      </c>
      <c r="BS233" s="531">
        <f t="shared" si="163"/>
        <v>439.5095155</v>
      </c>
      <c r="BT233" s="531">
        <f t="shared" si="163"/>
        <v>447.8925308</v>
      </c>
      <c r="BU233" s="531">
        <f t="shared" si="163"/>
        <v>458.5925907</v>
      </c>
      <c r="BV233" s="531">
        <f t="shared" si="163"/>
        <v>469.0323085</v>
      </c>
      <c r="BW233" s="531">
        <f t="shared" si="163"/>
        <v>475.3065528</v>
      </c>
      <c r="BX233" s="531">
        <f t="shared" si="163"/>
        <v>482.3878576</v>
      </c>
      <c r="BY233" s="531">
        <f t="shared" si="163"/>
        <v>491.656036</v>
      </c>
      <c r="BZ233" s="531">
        <f t="shared" si="163"/>
        <v>501.6011039</v>
      </c>
      <c r="CA233" s="531">
        <f t="shared" si="163"/>
        <v>513.8632163</v>
      </c>
      <c r="CB233" s="531">
        <f t="shared" si="163"/>
        <v>524.3550025</v>
      </c>
      <c r="CC233" s="531">
        <f t="shared" si="163"/>
        <v>536.6171149</v>
      </c>
      <c r="CD233" s="531">
        <f t="shared" si="163"/>
        <v>544.8178907</v>
      </c>
      <c r="CE233" s="531">
        <f t="shared" si="163"/>
        <v>554.2162401</v>
      </c>
      <c r="CF233" s="531">
        <f t="shared" si="163"/>
        <v>563.0939054</v>
      </c>
      <c r="CG233" s="531">
        <f t="shared" si="163"/>
        <v>574.62706</v>
      </c>
      <c r="CH233" s="531">
        <f t="shared" si="163"/>
        <v>584.9626409</v>
      </c>
      <c r="CI233" s="531">
        <f t="shared" si="163"/>
        <v>594.1266825</v>
      </c>
      <c r="CJ233" s="531">
        <f t="shared" si="163"/>
        <v>602.7700398</v>
      </c>
      <c r="CK233" s="531">
        <f t="shared" si="163"/>
        <v>613.4961339</v>
      </c>
      <c r="CL233" s="531">
        <f t="shared" si="163"/>
        <v>619.1976257</v>
      </c>
      <c r="CM233" s="531">
        <f t="shared" si="163"/>
        <v>628.960454</v>
      </c>
      <c r="CN233" s="531">
        <f t="shared" si="163"/>
        <v>635.1045273</v>
      </c>
      <c r="CO233" s="531">
        <f t="shared" si="163"/>
        <v>642.7065164</v>
      </c>
      <c r="CP233" s="531">
        <f t="shared" si="163"/>
        <v>652.1048658</v>
      </c>
      <c r="CQ233" s="531">
        <f t="shared" si="163"/>
        <v>661.5292494</v>
      </c>
      <c r="CR233" s="531">
        <f t="shared" si="163"/>
        <v>676.5249538</v>
      </c>
      <c r="CS233" s="531">
        <f t="shared" si="163"/>
        <v>691.4946239</v>
      </c>
      <c r="CT233" s="531">
        <f t="shared" si="163"/>
        <v>707.0891151</v>
      </c>
      <c r="CU233" s="531">
        <f t="shared" si="163"/>
        <v>717.5027987</v>
      </c>
      <c r="CV233" s="531">
        <f t="shared" si="163"/>
        <v>724.8444456</v>
      </c>
      <c r="CW233" s="531">
        <f t="shared" si="163"/>
        <v>734.1907266</v>
      </c>
      <c r="CX233" s="531">
        <f t="shared" si="163"/>
        <v>743.9795892</v>
      </c>
      <c r="CY233" s="531">
        <f t="shared" si="163"/>
        <v>755.4346411</v>
      </c>
      <c r="CZ233" s="531">
        <f t="shared" si="163"/>
        <v>765.1974695</v>
      </c>
      <c r="DA233" s="531">
        <f t="shared" si="163"/>
        <v>775.5070162</v>
      </c>
      <c r="DB233" s="531">
        <f t="shared" si="163"/>
        <v>786.1029393</v>
      </c>
      <c r="DC233" s="531">
        <f t="shared" si="163"/>
        <v>797.8183333</v>
      </c>
      <c r="DD233" s="531">
        <f t="shared" si="163"/>
        <v>805.9930749</v>
      </c>
      <c r="DE233" s="531">
        <f t="shared" si="163"/>
        <v>815.1571165</v>
      </c>
      <c r="DF233" s="531">
        <f t="shared" si="163"/>
        <v>823.201687</v>
      </c>
      <c r="DG233" s="531">
        <f t="shared" si="163"/>
        <v>831.298326</v>
      </c>
      <c r="DH233" s="531">
        <f t="shared" si="163"/>
        <v>839.0044518</v>
      </c>
      <c r="DI233" s="531">
        <f t="shared" si="163"/>
        <v>846.8147145</v>
      </c>
      <c r="DJ233" s="531">
        <f t="shared" si="163"/>
        <v>854.468772</v>
      </c>
      <c r="DK233" s="531">
        <f t="shared" si="163"/>
        <v>861.9926584</v>
      </c>
      <c r="DL233" s="531">
        <f t="shared" si="163"/>
        <v>869.4124079</v>
      </c>
      <c r="DM233" s="531">
        <f t="shared" si="163"/>
        <v>877.7173206</v>
      </c>
      <c r="DN233" s="531">
        <f t="shared" si="163"/>
        <v>882.7419229</v>
      </c>
      <c r="DO233" s="531">
        <f t="shared" si="163"/>
        <v>889.1723725</v>
      </c>
      <c r="DP233" s="531">
        <f t="shared" si="163"/>
        <v>895.3945484</v>
      </c>
      <c r="DQ233" s="531">
        <f t="shared" si="163"/>
        <v>905.3396163</v>
      </c>
      <c r="DR233" s="531">
        <f t="shared" si="163"/>
        <v>914.9983078</v>
      </c>
      <c r="DS233" s="531">
        <f t="shared" si="163"/>
        <v>921.7411679</v>
      </c>
      <c r="DT233" s="531">
        <f t="shared" si="163"/>
        <v>929.9159095</v>
      </c>
      <c r="DU233" s="531">
        <f t="shared" si="163"/>
        <v>935.9298118</v>
      </c>
      <c r="DV233" s="531">
        <f t="shared" si="163"/>
        <v>941.2668246</v>
      </c>
      <c r="DW233" s="531">
        <f t="shared" si="163"/>
        <v>947.9576163</v>
      </c>
      <c r="DX233" s="531">
        <f t="shared" si="163"/>
        <v>955.1690922</v>
      </c>
      <c r="DY233" s="531">
        <f t="shared" si="163"/>
        <v>961.9900549</v>
      </c>
      <c r="DZ233" s="531">
        <f t="shared" si="163"/>
        <v>968.8891203</v>
      </c>
      <c r="EA233" s="531">
        <f t="shared" si="163"/>
        <v>976.829554</v>
      </c>
      <c r="EB233" s="531">
        <f t="shared" si="163"/>
        <v>986.4622113</v>
      </c>
      <c r="EC233" s="531">
        <f t="shared" si="163"/>
        <v>994.2464398</v>
      </c>
      <c r="ED233" s="531">
        <f t="shared" si="163"/>
        <v>1001.197574</v>
      </c>
      <c r="EE233" s="531">
        <f t="shared" si="163"/>
        <v>1008.070605</v>
      </c>
      <c r="EF233" s="531">
        <f t="shared" si="163"/>
        <v>1016.739996</v>
      </c>
      <c r="EG233" s="531">
        <f t="shared" si="163"/>
        <v>1025.930072</v>
      </c>
      <c r="EH233" s="531">
        <f t="shared" si="163"/>
        <v>1034.755669</v>
      </c>
      <c r="EI233" s="531">
        <f t="shared" si="163"/>
        <v>1044.075916</v>
      </c>
      <c r="EJ233" s="531">
        <f t="shared" si="163"/>
        <v>1051.33946</v>
      </c>
      <c r="EK233" s="531">
        <f t="shared" si="163"/>
        <v>1061.727109</v>
      </c>
      <c r="EL233" s="531">
        <f t="shared" si="163"/>
        <v>1071.620109</v>
      </c>
      <c r="EM233" s="531">
        <f t="shared" si="163"/>
        <v>1082.502408</v>
      </c>
      <c r="EN233" s="531">
        <f t="shared" si="163"/>
        <v>1094.426076</v>
      </c>
      <c r="EO233" s="531">
        <f t="shared" si="163"/>
        <v>1109.630054</v>
      </c>
      <c r="EP233" s="531">
        <f t="shared" si="163"/>
        <v>1121.163208</v>
      </c>
      <c r="EQ233" s="531">
        <f t="shared" si="163"/>
        <v>1129.936737</v>
      </c>
      <c r="ER233" s="531">
        <f t="shared" si="163"/>
        <v>1143.00591</v>
      </c>
      <c r="ES233" s="531">
        <f t="shared" si="163"/>
        <v>1156.335425</v>
      </c>
      <c r="ET233" s="531">
        <f t="shared" si="163"/>
        <v>1172.346463</v>
      </c>
      <c r="EU233" s="531">
        <f t="shared" si="163"/>
        <v>1189.450939</v>
      </c>
      <c r="EV233" s="531">
        <f t="shared" si="163"/>
        <v>1206.581448</v>
      </c>
      <c r="EW233" s="531">
        <f t="shared" si="163"/>
        <v>1220.848195</v>
      </c>
      <c r="EX233" s="531">
        <f t="shared" si="163"/>
        <v>1235.817865</v>
      </c>
      <c r="EY233" s="531">
        <f t="shared" si="163"/>
        <v>1253.521127</v>
      </c>
      <c r="EZ233" s="531">
        <f t="shared" si="163"/>
        <v>1270.18302</v>
      </c>
      <c r="FA233" s="531">
        <f t="shared" si="163"/>
        <v>1289.083856</v>
      </c>
      <c r="FB233" s="531">
        <f t="shared" si="163"/>
        <v>1310.145531</v>
      </c>
      <c r="FC233" s="531">
        <f t="shared" si="163"/>
        <v>1332.092369</v>
      </c>
      <c r="FD233" s="531">
        <f t="shared" si="163"/>
        <v>1348.337716</v>
      </c>
      <c r="FE233" s="531">
        <f t="shared" si="163"/>
        <v>1364.452891</v>
      </c>
      <c r="FF233" s="531">
        <f t="shared" si="163"/>
        <v>1378.79774</v>
      </c>
      <c r="FG233" s="531">
        <f t="shared" si="163"/>
        <v>1397.4122</v>
      </c>
      <c r="FH233" s="531">
        <f t="shared" si="163"/>
        <v>1418.525943</v>
      </c>
      <c r="FI233" s="531">
        <f t="shared" si="163"/>
        <v>1440.186405</v>
      </c>
      <c r="FJ233" s="531">
        <f t="shared" si="163"/>
        <v>1460.25878</v>
      </c>
      <c r="FK233" s="531">
        <f t="shared" si="163"/>
        <v>1475.7231</v>
      </c>
      <c r="FL233" s="531">
        <f t="shared" si="163"/>
        <v>1491.213454</v>
      </c>
      <c r="FM233" s="531">
        <f t="shared" si="163"/>
        <v>1506.755877</v>
      </c>
      <c r="FN233" s="531">
        <f t="shared" si="163"/>
        <v>1525.891021</v>
      </c>
      <c r="FO233" s="531">
        <f t="shared" si="163"/>
        <v>1545.859259</v>
      </c>
      <c r="FP233" s="531">
        <f t="shared" si="163"/>
        <v>1569.36815</v>
      </c>
      <c r="FQ233" s="531">
        <f t="shared" si="163"/>
        <v>1592.798938</v>
      </c>
      <c r="FR233" s="531">
        <f t="shared" si="163"/>
        <v>1607.924813</v>
      </c>
      <c r="FS233" s="531">
        <f t="shared" si="163"/>
        <v>1622.19156</v>
      </c>
      <c r="FT233" s="531">
        <f t="shared" si="163"/>
        <v>1642.055661</v>
      </c>
      <c r="FU233" s="531">
        <f t="shared" si="163"/>
        <v>1661.034599</v>
      </c>
      <c r="FV233" s="531">
        <f t="shared" si="163"/>
        <v>1684.126943</v>
      </c>
      <c r="FW233" s="531">
        <f t="shared" si="163"/>
        <v>1704.720002</v>
      </c>
      <c r="FX233" s="531">
        <f t="shared" si="163"/>
        <v>1724.479967</v>
      </c>
      <c r="FY233" s="531">
        <f t="shared" si="163"/>
        <v>1740.907553</v>
      </c>
      <c r="FZ233" s="531">
        <f t="shared" si="163"/>
        <v>1753.976725</v>
      </c>
      <c r="GA233" s="531">
        <f t="shared" si="163"/>
        <v>1768.29554</v>
      </c>
      <c r="GB233" s="531">
        <f t="shared" si="163"/>
        <v>1783.785895</v>
      </c>
      <c r="GC233" s="531">
        <f t="shared" si="163"/>
        <v>1799.718831</v>
      </c>
      <c r="GD233" s="531">
        <f t="shared" si="163"/>
        <v>1817.708469</v>
      </c>
      <c r="GE233" s="531">
        <f t="shared" si="163"/>
        <v>1832.469865</v>
      </c>
      <c r="GF233" s="531">
        <f t="shared" si="163"/>
        <v>1843.846815</v>
      </c>
      <c r="GG233" s="531">
        <f t="shared" si="163"/>
        <v>1851.709146</v>
      </c>
      <c r="GH233" s="531">
        <f t="shared" si="163"/>
        <v>1862.122829</v>
      </c>
      <c r="GI233" s="531">
        <f t="shared" si="163"/>
        <v>1873.083231</v>
      </c>
      <c r="GJ233" s="531">
        <f t="shared" si="163"/>
        <v>1886.256541</v>
      </c>
      <c r="GK233" s="531">
        <f t="shared" si="163"/>
        <v>1901.720861</v>
      </c>
      <c r="GL233" s="531">
        <f t="shared" si="163"/>
        <v>1917.419489</v>
      </c>
      <c r="GM233" s="531">
        <f t="shared" si="163"/>
        <v>1930.488662</v>
      </c>
      <c r="GN233" s="531">
        <f t="shared" si="163"/>
        <v>1940.303559</v>
      </c>
      <c r="GO233" s="531">
        <f t="shared" si="163"/>
        <v>1956.054255</v>
      </c>
      <c r="GP233" s="531">
        <f t="shared" si="163"/>
        <v>1971.674781</v>
      </c>
      <c r="GQ233" s="531">
        <f t="shared" si="163"/>
        <v>1993.465414</v>
      </c>
      <c r="GR233" s="531">
        <f t="shared" si="163"/>
        <v>2013.17331</v>
      </c>
      <c r="GS233" s="531">
        <f t="shared" si="163"/>
        <v>2039.259587</v>
      </c>
      <c r="GT233" s="531">
        <f t="shared" si="163"/>
        <v>2062.950717</v>
      </c>
      <c r="GU233" s="531">
        <f t="shared" si="163"/>
        <v>2082.424306</v>
      </c>
      <c r="GV233" s="531">
        <f t="shared" si="163"/>
        <v>2100.934628</v>
      </c>
      <c r="GW233" s="531">
        <f t="shared" si="163"/>
        <v>2126.291948</v>
      </c>
      <c r="GX233" s="531">
        <f t="shared" si="163"/>
        <v>2155.866809</v>
      </c>
      <c r="GY233" s="531">
        <f t="shared" si="163"/>
        <v>2197.183099</v>
      </c>
      <c r="GZ233" s="531">
        <f t="shared" si="163"/>
        <v>2238.421286</v>
      </c>
      <c r="HA233" s="531">
        <f t="shared" si="163"/>
        <v>2273.567468</v>
      </c>
      <c r="HB233" s="531">
        <f t="shared" si="163"/>
        <v>2307.568145</v>
      </c>
      <c r="HC233" s="531">
        <f t="shared" si="163"/>
        <v>2342.089506</v>
      </c>
      <c r="HD233" s="531">
        <f t="shared" si="163"/>
        <v>2382.494598</v>
      </c>
      <c r="HE233" s="531">
        <f t="shared" si="163"/>
        <v>2433.703887</v>
      </c>
      <c r="HF233" s="531">
        <f t="shared" si="163"/>
        <v>2493.374294</v>
      </c>
      <c r="HG233" s="531">
        <f t="shared" si="163"/>
        <v>2554.997266</v>
      </c>
      <c r="HH233" s="531">
        <f t="shared" si="163"/>
        <v>2605.347427</v>
      </c>
      <c r="HI233" s="531">
        <f t="shared" si="163"/>
        <v>2657.57205</v>
      </c>
      <c r="HJ233" s="531">
        <f t="shared" si="163"/>
        <v>2715.784541</v>
      </c>
      <c r="HK233" s="531">
        <f t="shared" si="163"/>
        <v>2793.96527</v>
      </c>
      <c r="HL233" s="531">
        <f t="shared" si="163"/>
        <v>2905.391685</v>
      </c>
      <c r="HM233" s="531">
        <f t="shared" si="163"/>
        <v>3028.767801</v>
      </c>
      <c r="HN233" s="531">
        <f t="shared" si="163"/>
        <v>3166.749108</v>
      </c>
      <c r="HO233" s="531">
        <f t="shared" si="163"/>
        <v>3275.520033</v>
      </c>
      <c r="HP233" s="531">
        <f t="shared" si="163"/>
        <v>3389.914347</v>
      </c>
      <c r="HQ233" s="531">
        <f t="shared" si="163"/>
        <v>3521.855718</v>
      </c>
      <c r="HR233" s="531">
        <f t="shared" si="163"/>
        <v>3691.754966</v>
      </c>
      <c r="HS233" s="412"/>
      <c r="HT233" s="412"/>
      <c r="HU233" s="412"/>
      <c r="HV233" s="412"/>
      <c r="HW233" s="412"/>
      <c r="HX233" s="412"/>
      <c r="HY233" s="412"/>
      <c r="HZ233" s="412"/>
      <c r="IA233" s="412"/>
      <c r="IB233" s="412"/>
      <c r="IC233" s="412"/>
    </row>
    <row r="234">
      <c r="A234" s="412"/>
      <c r="B234" s="412"/>
      <c r="C234" s="412"/>
      <c r="D234" s="412"/>
      <c r="E234" s="412"/>
      <c r="F234" s="412"/>
      <c r="G234" s="412"/>
      <c r="H234" s="412"/>
      <c r="I234" s="412"/>
      <c r="J234" s="412"/>
      <c r="K234" s="412"/>
      <c r="L234" s="412"/>
      <c r="M234" s="412"/>
      <c r="N234" s="412"/>
      <c r="O234" s="412"/>
      <c r="P234" s="412"/>
      <c r="Q234" s="412"/>
      <c r="R234" s="412"/>
      <c r="S234" s="412"/>
      <c r="T234" s="412"/>
      <c r="U234" s="412"/>
      <c r="V234" s="412"/>
      <c r="W234" s="412"/>
      <c r="X234" s="412"/>
      <c r="Y234" s="412"/>
      <c r="Z234" s="412"/>
      <c r="AA234" s="412"/>
      <c r="AB234" s="412"/>
      <c r="AC234" s="412"/>
      <c r="AD234" s="412"/>
      <c r="AE234" s="412"/>
      <c r="AF234" s="412"/>
      <c r="AG234" s="412"/>
      <c r="AH234" s="412"/>
      <c r="AI234" s="412"/>
      <c r="AJ234" s="412"/>
      <c r="AK234" s="412"/>
      <c r="AL234" s="412"/>
      <c r="AM234" s="412"/>
      <c r="AN234" s="412"/>
      <c r="AO234" s="412"/>
      <c r="AP234" s="412"/>
      <c r="AQ234" s="412"/>
      <c r="AR234" s="412"/>
      <c r="AS234" s="412"/>
      <c r="AT234" s="412"/>
      <c r="AU234" s="412"/>
      <c r="AV234" s="412"/>
      <c r="AW234" s="412"/>
      <c r="AX234" s="412"/>
      <c r="AY234" s="412"/>
      <c r="AZ234" s="412"/>
      <c r="BA234" s="412"/>
      <c r="BB234" s="412"/>
      <c r="BC234" s="412"/>
      <c r="BD234" s="412"/>
      <c r="BE234" s="412"/>
      <c r="BF234" s="412"/>
      <c r="BG234" s="412"/>
      <c r="BH234" s="412"/>
      <c r="BI234" s="412"/>
      <c r="BJ234" s="412"/>
      <c r="BK234" s="412"/>
      <c r="BL234" s="412"/>
      <c r="BM234" s="412"/>
      <c r="BN234" s="412"/>
      <c r="BO234" s="412"/>
      <c r="BP234" s="412"/>
      <c r="BQ234" s="412"/>
      <c r="BR234" s="412"/>
      <c r="BS234" s="412"/>
      <c r="BT234" s="412"/>
      <c r="BU234" s="412"/>
      <c r="BV234" s="412"/>
      <c r="BW234" s="412"/>
      <c r="BX234" s="412"/>
      <c r="BY234" s="412"/>
      <c r="BZ234" s="412"/>
      <c r="CA234" s="412"/>
      <c r="CB234" s="412"/>
      <c r="CC234" s="412"/>
      <c r="CD234" s="412"/>
      <c r="CE234" s="412"/>
      <c r="CF234" s="412"/>
      <c r="CG234" s="412"/>
      <c r="CH234" s="412"/>
      <c r="CI234" s="412"/>
      <c r="CJ234" s="412"/>
      <c r="CK234" s="412"/>
      <c r="CL234" s="412"/>
      <c r="CM234" s="412"/>
      <c r="CN234" s="412"/>
      <c r="CO234" s="412"/>
      <c r="CP234" s="412"/>
      <c r="CQ234" s="412"/>
      <c r="CR234" s="412"/>
      <c r="CS234" s="412"/>
      <c r="CT234" s="412"/>
      <c r="CU234" s="412"/>
      <c r="CV234" s="412"/>
      <c r="CW234" s="412"/>
      <c r="CX234" s="412"/>
      <c r="CY234" s="412"/>
      <c r="CZ234" s="412"/>
      <c r="DA234" s="412"/>
      <c r="DB234" s="412"/>
      <c r="DC234" s="412"/>
      <c r="DD234" s="412"/>
      <c r="DE234" s="412"/>
      <c r="DF234" s="412"/>
      <c r="DG234" s="412"/>
      <c r="DH234" s="412"/>
      <c r="DI234" s="412"/>
      <c r="DJ234" s="412"/>
      <c r="DK234" s="412"/>
      <c r="DL234" s="412"/>
      <c r="DM234" s="412"/>
      <c r="DN234" s="412"/>
      <c r="DO234" s="412"/>
      <c r="DP234" s="412"/>
      <c r="DQ234" s="412"/>
      <c r="DR234" s="412"/>
      <c r="DS234" s="412"/>
      <c r="DT234" s="412"/>
      <c r="DU234" s="412"/>
      <c r="DV234" s="412"/>
      <c r="DW234" s="412"/>
      <c r="DX234" s="412"/>
      <c r="DY234" s="412"/>
      <c r="DZ234" s="412"/>
      <c r="EA234" s="412"/>
      <c r="EB234" s="412"/>
      <c r="EC234" s="412"/>
      <c r="ED234" s="412"/>
      <c r="EE234" s="412"/>
      <c r="EF234" s="412"/>
      <c r="EG234" s="412"/>
      <c r="EH234" s="412"/>
      <c r="EI234" s="412"/>
      <c r="EJ234" s="412"/>
      <c r="EK234" s="412"/>
      <c r="EL234" s="412"/>
      <c r="EM234" s="412"/>
      <c r="EN234" s="412"/>
      <c r="EO234" s="412"/>
      <c r="EP234" s="412"/>
      <c r="EQ234" s="412"/>
      <c r="ER234" s="412"/>
      <c r="ES234" s="412"/>
      <c r="ET234" s="412"/>
      <c r="EU234" s="412"/>
      <c r="EV234" s="412"/>
      <c r="EW234" s="412"/>
      <c r="EX234" s="412"/>
      <c r="EY234" s="412"/>
      <c r="EZ234" s="412"/>
      <c r="FA234" s="412"/>
      <c r="FB234" s="412"/>
      <c r="FC234" s="412"/>
      <c r="FD234" s="412"/>
      <c r="FE234" s="412"/>
      <c r="FF234" s="412"/>
      <c r="FG234" s="412"/>
      <c r="FH234" s="412"/>
      <c r="FI234" s="412"/>
      <c r="FJ234" s="412"/>
      <c r="FK234" s="412"/>
      <c r="FL234" s="412"/>
      <c r="FM234" s="412"/>
      <c r="FN234" s="412"/>
      <c r="FO234" s="412"/>
      <c r="FP234" s="412"/>
      <c r="FQ234" s="412"/>
      <c r="FR234" s="412"/>
      <c r="FS234" s="412"/>
      <c r="FT234" s="412"/>
      <c r="FU234" s="412"/>
      <c r="FV234" s="412"/>
      <c r="FW234" s="412"/>
      <c r="FX234" s="412"/>
      <c r="FY234" s="412"/>
      <c r="FZ234" s="412"/>
      <c r="GA234" s="412"/>
      <c r="GB234" s="412"/>
      <c r="GC234" s="412"/>
      <c r="GD234" s="412"/>
      <c r="GE234" s="412"/>
      <c r="GF234" s="412"/>
      <c r="GG234" s="412"/>
      <c r="GH234" s="412"/>
      <c r="GI234" s="412"/>
      <c r="GJ234" s="412"/>
      <c r="GK234" s="412"/>
      <c r="GL234" s="412"/>
      <c r="GM234" s="412"/>
      <c r="GN234" s="412"/>
      <c r="GO234" s="412"/>
      <c r="GP234" s="412"/>
      <c r="GQ234" s="412"/>
      <c r="GR234" s="412"/>
      <c r="GS234" s="412"/>
      <c r="GT234" s="412"/>
      <c r="GU234" s="412"/>
      <c r="GV234" s="412"/>
      <c r="GW234" s="412"/>
      <c r="GX234" s="412"/>
      <c r="GY234" s="412"/>
      <c r="GZ234" s="412"/>
      <c r="HA234" s="412"/>
      <c r="HB234" s="412"/>
      <c r="HC234" s="412"/>
      <c r="HD234" s="412"/>
      <c r="HE234" s="412"/>
      <c r="HF234" s="412"/>
      <c r="HG234" s="412"/>
      <c r="HH234" s="412"/>
      <c r="HI234" s="412"/>
      <c r="HJ234" s="412"/>
      <c r="HK234" s="412"/>
      <c r="HL234" s="412"/>
      <c r="HM234" s="412"/>
      <c r="HN234" s="412"/>
      <c r="HO234" s="412"/>
      <c r="HP234" s="412"/>
      <c r="HQ234" s="412"/>
      <c r="HR234" s="412"/>
      <c r="HS234" s="412"/>
      <c r="HT234" s="412"/>
      <c r="HU234" s="412"/>
      <c r="HV234" s="412"/>
      <c r="HW234" s="412"/>
      <c r="HX234" s="412"/>
      <c r="HY234" s="412"/>
      <c r="HZ234" s="412"/>
      <c r="IA234" s="412"/>
      <c r="IB234" s="412"/>
      <c r="IC234" s="412"/>
    </row>
  </sheetData>
  <mergeCells count="28">
    <mergeCell ref="A1:A3"/>
    <mergeCell ref="B2:B4"/>
    <mergeCell ref="C2:E4"/>
    <mergeCell ref="F2:F4"/>
    <mergeCell ref="G2:I4"/>
    <mergeCell ref="J2:J4"/>
    <mergeCell ref="K2:M4"/>
    <mergeCell ref="HT51:HT68"/>
    <mergeCell ref="HT91:HT108"/>
    <mergeCell ref="N2:N4"/>
    <mergeCell ref="O2:Q4"/>
    <mergeCell ref="R2:R4"/>
    <mergeCell ref="S2:U4"/>
    <mergeCell ref="V2:V4"/>
    <mergeCell ref="W2:Y4"/>
    <mergeCell ref="Z2:Z4"/>
    <mergeCell ref="A128:A130"/>
    <mergeCell ref="A148:A150"/>
    <mergeCell ref="A168:A170"/>
    <mergeCell ref="A190:A192"/>
    <mergeCell ref="A212:A214"/>
    <mergeCell ref="A4:A5"/>
    <mergeCell ref="B7:G7"/>
    <mergeCell ref="A28:A30"/>
    <mergeCell ref="A48:A50"/>
    <mergeCell ref="A68:A70"/>
    <mergeCell ref="A88:A90"/>
    <mergeCell ref="A108:A110"/>
  </mergeCells>
  <conditionalFormatting sqref="FS24">
    <cfRule type="cellIs" dxfId="12" priority="1" operator="equal">
      <formula>0</formula>
    </cfRule>
  </conditionalFormatting>
  <conditionalFormatting sqref="B9:HR24 B26:HR27 B32:IC47 B132:IC147">
    <cfRule type="cellIs" dxfId="1" priority="2" operator="equal">
      <formula>1</formula>
    </cfRule>
  </conditionalFormatting>
  <conditionalFormatting sqref="B9:HR24 B26:HR27 B32:IC47 B132:IC147">
    <cfRule type="cellIs" dxfId="2" priority="3" operator="between">
      <formula>2</formula>
      <formula>5</formula>
    </cfRule>
  </conditionalFormatting>
  <conditionalFormatting sqref="B9:HR24 B26:HR27 B32:IC47 B132:IC147">
    <cfRule type="cellIs" dxfId="3" priority="4" operator="between">
      <formula>6</formula>
      <formula>10</formula>
    </cfRule>
  </conditionalFormatting>
  <conditionalFormatting sqref="B9:HR24 B26:HR27 B32:IC47 B132:IC147">
    <cfRule type="cellIs" dxfId="4" priority="5" operator="between">
      <formula>11</formula>
      <formula>20</formula>
    </cfRule>
  </conditionalFormatting>
  <conditionalFormatting sqref="B9:HR24 B26:HR27 B32:IC47 B132:IC147">
    <cfRule type="cellIs" dxfId="5" priority="6" operator="between">
      <formula>21</formula>
      <formula>50</formula>
    </cfRule>
  </conditionalFormatting>
  <conditionalFormatting sqref="B9:HR24 B26:HR27 B32:IC47 B132:IC147">
    <cfRule type="cellIs" dxfId="6" priority="7" operator="between">
      <formula>51</formula>
      <formula>100</formula>
    </cfRule>
  </conditionalFormatting>
  <conditionalFormatting sqref="B9:HR24 B26:HR27 B32:IC47 B132:IC147">
    <cfRule type="cellIs" dxfId="7" priority="8" operator="between">
      <formula>101</formula>
      <formula>250</formula>
    </cfRule>
  </conditionalFormatting>
  <conditionalFormatting sqref="B9:HR24 B26:HR27 B32:IC47 B132:IC147">
    <cfRule type="cellIs" dxfId="21" priority="9" operator="between">
      <formula>251</formula>
      <formula>500</formula>
    </cfRule>
  </conditionalFormatting>
  <conditionalFormatting sqref="B9:HR24 B26:HR27 B32:IC47 B132:IC147">
    <cfRule type="cellIs" dxfId="9" priority="10" operator="between">
      <formula>501</formula>
      <formula>1000</formula>
    </cfRule>
  </conditionalFormatting>
  <conditionalFormatting sqref="B9:HR24 B26:HR27 B32:IC47 B132:IC147">
    <cfRule type="cellIs" dxfId="22" priority="11" operator="between">
      <formula>1001</formula>
      <formula>2500</formula>
    </cfRule>
  </conditionalFormatting>
  <conditionalFormatting sqref="A172:IC187 A189:IC189 A194:IC209 A211:IC211">
    <cfRule type="cellIs" dxfId="1" priority="12" operator="between">
      <formula>0.000000001</formula>
      <formula>0.01</formula>
    </cfRule>
  </conditionalFormatting>
  <conditionalFormatting sqref="A172:IC187 A189:IC189 A194:IC209 A211:IC211 A216:A231 A233">
    <cfRule type="cellIs" dxfId="23" priority="13" operator="between">
      <formula>0.01</formula>
      <formula>0.05</formula>
    </cfRule>
  </conditionalFormatting>
  <conditionalFormatting sqref="A172:IC187 A189:IC189 A194:IC209 A211:IC211 A216:A231 A233">
    <cfRule type="cellIs" dxfId="5" priority="14" operator="between">
      <formula>0.050001</formula>
      <formula>0.1</formula>
    </cfRule>
  </conditionalFormatting>
  <conditionalFormatting sqref="A172:IC187 A189:IC189 A194:IC209 A211:IC211 A216:A231 A233">
    <cfRule type="cellIs" dxfId="6" priority="15" operator="between">
      <formula>0.1000001</formula>
      <formula>0.2</formula>
    </cfRule>
  </conditionalFormatting>
  <conditionalFormatting sqref="A172:IC187 A189:IC189 A194:IC209 A211:IC211 A216:A231 A233">
    <cfRule type="cellIs" dxfId="21" priority="16" operator="between">
      <formula>0.2000001</formula>
      <formula>0.5</formula>
    </cfRule>
  </conditionalFormatting>
  <conditionalFormatting sqref="A172:IC187 A189:IC189 A194:IC209 A211:IC211 A216:A231 A233">
    <cfRule type="cellIs" dxfId="10" priority="17" operator="between">
      <formula>0.5000001</formula>
      <formula>1</formula>
    </cfRule>
  </conditionalFormatting>
  <conditionalFormatting sqref="A172:IC187 A189:IC189 A194:IC209 A211:IC211 A216:A231 A233">
    <cfRule type="cellIs" dxfId="14" priority="18" operator="between">
      <formula>1.000000001</formula>
      <formula>2</formula>
    </cfRule>
  </conditionalFormatting>
  <conditionalFormatting sqref="A172:IC187 A189:IC189 A194:IC209 A211:IC211 A216:A231 A233">
    <cfRule type="cellIs" dxfId="24" priority="19" operator="greaterThan">
      <formula>2</formula>
    </cfRule>
  </conditionalFormatting>
  <conditionalFormatting sqref="A172:IC187 A189:IC189 A194:IC209 A211:IC211 A216:A231 A233">
    <cfRule type="cellIs" dxfId="11" priority="20" operator="lessThan">
      <formula>0</formula>
    </cfRule>
  </conditionalFormatting>
  <conditionalFormatting sqref="B92:HR107">
    <cfRule type="cellIs" dxfId="25" priority="21" operator="greaterThanOrEqual">
      <formula>1</formula>
    </cfRule>
  </conditionalFormatting>
  <conditionalFormatting sqref="B72:HR87">
    <cfRule type="cellIs" dxfId="12" priority="22" operator="equal">
      <formula>0</formula>
    </cfRule>
  </conditionalFormatting>
  <conditionalFormatting sqref="B72:HR87">
    <cfRule type="colorScale" priority="23">
      <colorScale>
        <cfvo type="formula" val="1"/>
        <cfvo type="percent" val="50"/>
        <cfvo type="max"/>
        <color rgb="FFCCCCCC"/>
        <color rgb="FF434343"/>
        <color rgb="FF000000"/>
      </colorScale>
    </cfRule>
  </conditionalFormatting>
  <conditionalFormatting sqref="AO52:HR67">
    <cfRule type="cellIs" dxfId="26" priority="24" operator="greaterThanOrEqual">
      <formula>1</formula>
    </cfRule>
  </conditionalFormatting>
  <conditionalFormatting sqref="B112:HR127">
    <cfRule type="cellIs" dxfId="27" priority="25" operator="equal">
      <formula>0</formula>
    </cfRule>
  </conditionalFormatting>
  <conditionalFormatting sqref="B112:HR127">
    <cfRule type="colorScale" priority="26">
      <colorScale>
        <cfvo type="formula" val="1"/>
        <cfvo type="percent" val="20"/>
        <cfvo type="max"/>
        <color rgb="FFB7E1CD"/>
        <color rgb="FF66B48E"/>
        <color rgb="FF15874F"/>
      </colorScale>
    </cfRule>
  </conditionalFormatting>
  <conditionalFormatting sqref="B9:HR24 B26:HR27 B32:IC47 B132:IC147">
    <cfRule type="cellIs" dxfId="28" priority="27" operator="between">
      <formula>2501</formula>
      <formula>5000</formula>
    </cfRule>
  </conditionalFormatting>
  <conditionalFormatting sqref="B152:HR167">
    <cfRule type="cellIs" dxfId="29" priority="28" operator="equal">
      <formula>0</formula>
    </cfRule>
  </conditionalFormatting>
  <conditionalFormatting sqref="B152:HR167">
    <cfRule type="cellIs" dxfId="30" priority="29" operator="between">
      <formula>1</formula>
      <formula>10</formula>
    </cfRule>
  </conditionalFormatting>
  <conditionalFormatting sqref="B152:HR167">
    <cfRule type="cellIs" dxfId="31" priority="30" operator="between">
      <formula>11</formula>
      <formula>50</formula>
    </cfRule>
  </conditionalFormatting>
  <conditionalFormatting sqref="B152:HR167">
    <cfRule type="cellIs" dxfId="32" priority="31" operator="between">
      <formula>51</formula>
      <formula>200</formula>
    </cfRule>
  </conditionalFormatting>
  <conditionalFormatting sqref="B152:HR167">
    <cfRule type="cellIs" dxfId="33" priority="32" operator="between">
      <formula>201</formula>
      <formula>500</formula>
    </cfRule>
  </conditionalFormatting>
  <conditionalFormatting sqref="B152:HR167">
    <cfRule type="cellIs" dxfId="34" priority="33" operator="between">
      <formula>-10</formula>
      <formula>-1</formula>
    </cfRule>
  </conditionalFormatting>
  <conditionalFormatting sqref="B152:HR167">
    <cfRule type="cellIs" dxfId="35" priority="34" operator="between">
      <formula>-50</formula>
      <formula>-11</formula>
    </cfRule>
  </conditionalFormatting>
  <conditionalFormatting sqref="B152:HR167">
    <cfRule type="cellIs" dxfId="36" priority="35" operator="between">
      <formula>-200</formula>
      <formula>-51</formula>
    </cfRule>
  </conditionalFormatting>
  <conditionalFormatting sqref="B152:HR167">
    <cfRule type="cellIs" dxfId="37" priority="36" operator="between">
      <formula>-500</formula>
      <formula>-201</formula>
    </cfRule>
  </conditionalFormatting>
  <conditionalFormatting sqref="B9:HR24 B26:HR27 B32:IC47 B132:IC147">
    <cfRule type="cellIs" dxfId="38" priority="37" operator="between">
      <formula>5001</formula>
      <formula>10000</formula>
    </cfRule>
  </conditionalFormatting>
  <conditionalFormatting sqref="A216:IC233">
    <cfRule type="cellIs" dxfId="39" priority="38" operator="equal">
      <formula>0</formula>
    </cfRule>
  </conditionalFormatting>
  <conditionalFormatting sqref="A216:IC233">
    <cfRule type="cellIs" dxfId="1" priority="39" operator="between">
      <formula>0.01</formula>
      <formula>1</formula>
    </cfRule>
  </conditionalFormatting>
  <conditionalFormatting sqref="A216:IC233">
    <cfRule type="cellIs" dxfId="40" priority="40" operator="between">
      <formula>1</formula>
      <formula>5</formula>
    </cfRule>
  </conditionalFormatting>
  <conditionalFormatting sqref="A216:IC233">
    <cfRule type="cellIs" dxfId="41" priority="41" operator="between">
      <formula>5</formula>
      <formula>10</formula>
    </cfRule>
  </conditionalFormatting>
  <conditionalFormatting sqref="A216:IC233">
    <cfRule type="cellIs" dxfId="42" priority="42" operator="between">
      <formula>10</formula>
      <formula>20</formula>
    </cfRule>
  </conditionalFormatting>
  <conditionalFormatting sqref="A216:IC233">
    <cfRule type="cellIs" dxfId="43" priority="43" operator="between">
      <formula>20</formula>
      <formula>50</formula>
    </cfRule>
  </conditionalFormatting>
  <conditionalFormatting sqref="A216:IC233">
    <cfRule type="cellIs" dxfId="44" priority="44" operator="between">
      <formula>50</formula>
      <formula>100</formula>
    </cfRule>
  </conditionalFormatting>
  <conditionalFormatting sqref="A216:IC233">
    <cfRule type="cellIs" dxfId="44" priority="45" operator="between">
      <formula>100</formula>
      <formula>250</formula>
    </cfRule>
  </conditionalFormatting>
  <conditionalFormatting sqref="A216:IC233">
    <cfRule type="cellIs" dxfId="22" priority="46" operator="between">
      <formula>250</formula>
      <formula>500</formula>
    </cfRule>
  </conditionalFormatting>
  <conditionalFormatting sqref="A216:IC233">
    <cfRule type="cellIs" dxfId="28" priority="47" operator="between">
      <formula>500</formula>
      <formula>1000</formula>
    </cfRule>
  </conditionalFormatting>
  <conditionalFormatting sqref="A216:IC233">
    <cfRule type="cellIs" dxfId="38" priority="48" operator="between">
      <formula>1000</formula>
      <formula>2500</formula>
    </cfRule>
  </conditionalFormatting>
  <conditionalFormatting sqref="A216:IC233">
    <cfRule type="cellIs" dxfId="24" priority="49" operator="between">
      <formula>2500</formula>
      <formula>5000</formula>
    </cfRule>
  </conditionalFormatting>
  <conditionalFormatting sqref="B9:HR24 B26:HR27 B32:IC47 B132:IC147">
    <cfRule type="cellIs" dxfId="24" priority="50" operator="between">
      <formula>10001</formula>
      <formula>20000</formula>
    </cfRule>
  </conditionalFormatting>
  <conditionalFormatting sqref="B9:HR24 B26:HR27 B32:IC47 B132:IC147">
    <cfRule type="cellIs" dxfId="45" priority="51" operator="greaterThanOrEqual">
      <formula>20001</formula>
    </cfRule>
  </conditionalFormatting>
  <conditionalFormatting sqref="A216:IC233">
    <cfRule type="cellIs" dxfId="45" priority="52" operator="between">
      <formula>5000</formula>
      <formula>10000</formula>
    </cfRule>
  </conditionalFormatting>
  <conditionalFormatting sqref="B152:HR167">
    <cfRule type="cellIs" dxfId="9" priority="53" operator="between">
      <formula>501</formula>
      <formula>1000</formula>
    </cfRule>
  </conditionalFormatting>
  <hyperlinks>
    <hyperlink display="MENU" location="'Wzrost w województwach'!A2:A3" ref="A1"/>
    <hyperlink display="NOWE PRZYPADKI" location="'Wzrost w województwach'!A8:A27" ref="C2"/>
    <hyperlink display="SUMA PRZYPADKÓW" location="'Wzrost w województwach'!A31:A47" ref="G2"/>
    <hyperlink display="NOWE ZGONY" location="'Wzrost w województwach'!A51:A67" ref="K2"/>
    <hyperlink display="SUMA ZGONÓW" location="'Wzrost w województwach'!A71:A87" ref="O2"/>
    <hyperlink display="NOWE WYZDROWENIA" location="'Wzrost w województwach'!A91:A107" ref="S2"/>
    <hyperlink display="SUMA WYZDROWIEŃ" location="'Wzrost w województwach'!A111:A127" ref="W2"/>
    <hyperlink display="(kliknij)" location="'Wzrost w województwach'!A2:A3" ref="A4"/>
    <hyperlink r:id="rId1" ref="A95"/>
    <hyperlink r:id="rId2" ref="A120"/>
  </hyperlinks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F9000"/>
    <outlinePr summaryBelow="0" summaryRight="0"/>
  </sheetPr>
  <sheetViews>
    <sheetView workbookViewId="0"/>
  </sheetViews>
  <sheetFormatPr customHeight="1" defaultColWidth="14.43" defaultRowHeight="15.75"/>
  <cols>
    <col customWidth="1" min="8" max="8" width="31.86"/>
  </cols>
  <sheetData>
    <row r="1">
      <c r="A1" s="532"/>
      <c r="B1" s="532"/>
      <c r="I1" s="533" t="s">
        <v>190</v>
      </c>
    </row>
    <row r="2">
      <c r="B2" s="534" t="s">
        <v>191</v>
      </c>
    </row>
    <row r="6">
      <c r="B6" s="535" t="s">
        <v>192</v>
      </c>
    </row>
    <row r="7" ht="33.0" customHeight="1">
      <c r="B7" s="536" t="s">
        <v>193</v>
      </c>
    </row>
    <row r="8">
      <c r="B8" s="537"/>
    </row>
  </sheetData>
  <mergeCells count="7">
    <mergeCell ref="A1:A8"/>
    <mergeCell ref="B1:H1"/>
    <mergeCell ref="I1:I8"/>
    <mergeCell ref="B2:H5"/>
    <mergeCell ref="B6:H6"/>
    <mergeCell ref="B7:H7"/>
    <mergeCell ref="B8:H8"/>
  </mergeCells>
  <hyperlinks>
    <hyperlink r:id="rId1" ref="I1"/>
    <hyperlink r:id="rId2" ref="B7"/>
  </hyperlinks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7F6000"/>
    <outlinePr summaryBelow="0" summaryRight="0"/>
  </sheetPr>
  <sheetViews>
    <sheetView workbookViewId="0"/>
  </sheetViews>
  <sheetFormatPr customHeight="1" defaultColWidth="14.43" defaultRowHeight="15.75"/>
  <cols>
    <col customWidth="1" min="1" max="1" width="3.0"/>
    <col customWidth="1" min="2" max="2" width="25.71"/>
    <col customWidth="1" min="9" max="9" width="7.29"/>
    <col customWidth="1" min="10" max="10" width="3.57"/>
    <col customWidth="1" min="11" max="11" width="32.0"/>
    <col customWidth="1" min="13" max="13" width="10.0"/>
    <col customWidth="1" min="14" max="14" width="3.86"/>
    <col customWidth="1" min="15" max="15" width="19.43"/>
    <col customWidth="1" min="16" max="16" width="7.71"/>
    <col customWidth="1" min="17" max="17" width="1.0"/>
    <col customWidth="1" min="18" max="18" width="9.29"/>
    <col customWidth="1" min="19" max="21" width="6.86"/>
    <col customWidth="1" min="22" max="33" width="0.43"/>
  </cols>
  <sheetData>
    <row r="1" ht="11.25" customHeight="1">
      <c r="A1" s="538" t="s">
        <v>194</v>
      </c>
      <c r="B1" s="539"/>
      <c r="C1" s="539"/>
      <c r="D1" s="539"/>
      <c r="E1" s="539"/>
      <c r="F1" s="539"/>
      <c r="G1" s="539"/>
      <c r="H1" s="539"/>
      <c r="I1" s="539"/>
      <c r="J1" s="539"/>
      <c r="K1" s="539"/>
      <c r="L1" s="540" t="s">
        <v>159</v>
      </c>
      <c r="M1" s="539"/>
      <c r="N1" s="541">
        <v>1.0</v>
      </c>
      <c r="O1" s="542" t="s">
        <v>195</v>
      </c>
      <c r="P1" s="539"/>
      <c r="Q1" s="539"/>
      <c r="R1" s="539"/>
      <c r="S1" s="539"/>
      <c r="T1" s="539"/>
      <c r="U1" s="543"/>
      <c r="V1" s="544"/>
      <c r="W1" s="544"/>
      <c r="X1" s="544"/>
      <c r="Y1" s="544"/>
      <c r="Z1" s="544"/>
      <c r="AA1" s="544"/>
      <c r="AB1" s="544"/>
      <c r="AC1" s="544"/>
      <c r="AD1" s="544"/>
      <c r="AE1" s="544"/>
      <c r="AF1" s="544"/>
      <c r="AG1" s="544"/>
    </row>
    <row r="2" ht="11.25" customHeight="1">
      <c r="A2" s="391"/>
      <c r="N2" s="545">
        <v>2.0</v>
      </c>
      <c r="O2" s="546" t="s">
        <v>196</v>
      </c>
      <c r="U2" s="260"/>
      <c r="V2" s="544"/>
      <c r="W2" s="544"/>
      <c r="X2" s="544"/>
      <c r="Y2" s="544"/>
      <c r="Z2" s="544"/>
      <c r="AA2" s="544"/>
      <c r="AB2" s="544"/>
      <c r="AC2" s="544"/>
      <c r="AD2" s="544"/>
      <c r="AE2" s="544"/>
      <c r="AF2" s="544"/>
      <c r="AG2" s="544"/>
    </row>
    <row r="3" ht="11.25" customHeight="1">
      <c r="A3" s="391"/>
      <c r="N3" s="545">
        <v>3.0</v>
      </c>
      <c r="O3" s="546" t="s">
        <v>197</v>
      </c>
      <c r="U3" s="260"/>
      <c r="V3" s="544"/>
      <c r="W3" s="544"/>
      <c r="X3" s="544"/>
      <c r="Y3" s="544"/>
      <c r="Z3" s="544"/>
      <c r="AA3" s="544"/>
      <c r="AB3" s="544"/>
      <c r="AC3" s="544"/>
      <c r="AD3" s="544"/>
      <c r="AE3" s="544"/>
      <c r="AF3" s="544"/>
      <c r="AG3" s="544"/>
    </row>
    <row r="4" ht="11.25" customHeight="1">
      <c r="A4" s="391"/>
      <c r="N4" s="545">
        <v>4.0</v>
      </c>
      <c r="O4" s="546" t="s">
        <v>198</v>
      </c>
      <c r="U4" s="260"/>
      <c r="V4" s="544"/>
      <c r="W4" s="544"/>
      <c r="X4" s="544"/>
      <c r="Y4" s="544"/>
      <c r="Z4" s="544"/>
      <c r="AA4" s="544"/>
      <c r="AB4" s="544"/>
      <c r="AC4" s="544"/>
      <c r="AD4" s="544"/>
      <c r="AE4" s="544"/>
      <c r="AF4" s="544"/>
      <c r="AG4" s="544"/>
    </row>
    <row r="5" ht="11.25" customHeight="1">
      <c r="A5" s="391"/>
      <c r="N5" s="545">
        <v>5.0</v>
      </c>
      <c r="O5" s="546" t="s">
        <v>49</v>
      </c>
      <c r="U5" s="260"/>
      <c r="V5" s="544"/>
      <c r="W5" s="544"/>
      <c r="X5" s="544"/>
      <c r="Y5" s="544"/>
      <c r="Z5" s="544"/>
      <c r="AA5" s="544"/>
      <c r="AB5" s="544"/>
      <c r="AC5" s="544"/>
      <c r="AD5" s="544"/>
      <c r="AE5" s="544"/>
      <c r="AF5" s="544"/>
      <c r="AG5" s="544"/>
    </row>
    <row r="6" ht="11.25" customHeight="1">
      <c r="A6" s="391"/>
      <c r="L6" s="547" t="s">
        <v>167</v>
      </c>
      <c r="N6" s="545">
        <v>6.0</v>
      </c>
      <c r="O6" s="546" t="s">
        <v>199</v>
      </c>
      <c r="U6" s="260"/>
      <c r="V6" s="544"/>
      <c r="W6" s="544"/>
      <c r="X6" s="544"/>
      <c r="Y6" s="544"/>
      <c r="Z6" s="544"/>
      <c r="AA6" s="544"/>
      <c r="AB6" s="544"/>
      <c r="AC6" s="544"/>
      <c r="AD6" s="544"/>
      <c r="AE6" s="544"/>
      <c r="AF6" s="544"/>
      <c r="AG6" s="544"/>
    </row>
    <row r="7" ht="11.25" customHeight="1">
      <c r="A7" s="391"/>
      <c r="N7" s="545">
        <v>7.0</v>
      </c>
      <c r="O7" s="546" t="s">
        <v>200</v>
      </c>
      <c r="U7" s="260"/>
      <c r="V7" s="544"/>
      <c r="W7" s="544"/>
      <c r="X7" s="544"/>
      <c r="Y7" s="544"/>
      <c r="Z7" s="544"/>
      <c r="AA7" s="544"/>
      <c r="AB7" s="544"/>
      <c r="AC7" s="544"/>
      <c r="AD7" s="544"/>
      <c r="AE7" s="544"/>
      <c r="AF7" s="544"/>
      <c r="AG7" s="544"/>
    </row>
    <row r="8" ht="11.25" customHeight="1">
      <c r="A8" s="391"/>
      <c r="N8" s="545">
        <v>8.0</v>
      </c>
      <c r="O8" s="546" t="s">
        <v>201</v>
      </c>
      <c r="U8" s="260"/>
      <c r="V8" s="544"/>
      <c r="W8" s="544"/>
      <c r="X8" s="544"/>
      <c r="Y8" s="544"/>
      <c r="Z8" s="544"/>
      <c r="AA8" s="544"/>
      <c r="AB8" s="544"/>
      <c r="AC8" s="544"/>
      <c r="AD8" s="544"/>
      <c r="AE8" s="544"/>
      <c r="AF8" s="544"/>
      <c r="AG8" s="544"/>
    </row>
    <row r="9" ht="11.25" customHeight="1">
      <c r="A9" s="391"/>
      <c r="N9" s="545">
        <v>9.0</v>
      </c>
      <c r="O9" s="546" t="s">
        <v>202</v>
      </c>
      <c r="U9" s="260"/>
      <c r="V9" s="544"/>
      <c r="W9" s="544"/>
      <c r="X9" s="544"/>
      <c r="Y9" s="544"/>
      <c r="Z9" s="544"/>
      <c r="AA9" s="544"/>
      <c r="AB9" s="544"/>
      <c r="AC9" s="544"/>
      <c r="AD9" s="544"/>
      <c r="AE9" s="544"/>
      <c r="AF9" s="544"/>
      <c r="AG9" s="544"/>
    </row>
    <row r="10" ht="1.5" customHeight="1">
      <c r="A10" s="548"/>
      <c r="B10" s="549"/>
      <c r="C10" s="549"/>
      <c r="D10" s="549"/>
      <c r="E10" s="549"/>
      <c r="F10" s="549"/>
      <c r="G10" s="549"/>
      <c r="H10" s="549"/>
      <c r="I10" s="549"/>
      <c r="J10" s="549"/>
      <c r="K10" s="549"/>
      <c r="L10" s="549"/>
      <c r="M10" s="549"/>
      <c r="N10" s="550"/>
      <c r="O10" s="551"/>
      <c r="P10" s="549"/>
      <c r="Q10" s="549"/>
      <c r="R10" s="549"/>
      <c r="S10" s="549"/>
      <c r="T10" s="549"/>
      <c r="U10" s="552"/>
      <c r="V10" s="544"/>
      <c r="W10" s="544"/>
      <c r="X10" s="544"/>
      <c r="Y10" s="544"/>
      <c r="Z10" s="544"/>
      <c r="AA10" s="544"/>
      <c r="AB10" s="544"/>
      <c r="AC10" s="544"/>
      <c r="AD10" s="544"/>
      <c r="AE10" s="544"/>
      <c r="AF10" s="544"/>
      <c r="AG10" s="544"/>
    </row>
    <row r="11">
      <c r="A11" s="553"/>
      <c r="V11" s="553"/>
      <c r="W11" s="553"/>
      <c r="X11" s="553"/>
      <c r="Y11" s="553"/>
      <c r="Z11" s="553"/>
      <c r="AA11" s="553"/>
      <c r="AB11" s="553"/>
      <c r="AC11" s="553"/>
      <c r="AD11" s="553"/>
      <c r="AE11" s="553"/>
      <c r="AF11" s="553"/>
      <c r="AG11" s="553"/>
    </row>
    <row r="12">
      <c r="A12" s="554"/>
      <c r="V12" s="554"/>
      <c r="W12" s="554"/>
      <c r="X12" s="554"/>
      <c r="Y12" s="554"/>
      <c r="Z12" s="554"/>
      <c r="AA12" s="554"/>
      <c r="AB12" s="554"/>
      <c r="AC12" s="554"/>
      <c r="AD12" s="554"/>
      <c r="AE12" s="554"/>
      <c r="AF12" s="554"/>
      <c r="AG12" s="554"/>
    </row>
    <row r="13">
      <c r="V13" s="554"/>
      <c r="W13" s="554"/>
      <c r="X13" s="554"/>
      <c r="Y13" s="554"/>
      <c r="Z13" s="554"/>
      <c r="AA13" s="554"/>
      <c r="AB13" s="554"/>
      <c r="AC13" s="554"/>
      <c r="AD13" s="554"/>
      <c r="AE13" s="554"/>
      <c r="AF13" s="554"/>
      <c r="AG13" s="554"/>
    </row>
    <row r="14">
      <c r="V14" s="554"/>
      <c r="W14" s="554"/>
      <c r="X14" s="554"/>
      <c r="Y14" s="554"/>
      <c r="Z14" s="554"/>
      <c r="AA14" s="554"/>
      <c r="AB14" s="554"/>
      <c r="AC14" s="554"/>
      <c r="AD14" s="554"/>
      <c r="AE14" s="554"/>
      <c r="AF14" s="554"/>
      <c r="AG14" s="554"/>
    </row>
    <row r="15">
      <c r="V15" s="554"/>
      <c r="W15" s="554"/>
      <c r="X15" s="554"/>
      <c r="Y15" s="554"/>
      <c r="Z15" s="554"/>
      <c r="AA15" s="554"/>
      <c r="AB15" s="554"/>
      <c r="AC15" s="554"/>
      <c r="AD15" s="554"/>
      <c r="AE15" s="554"/>
      <c r="AF15" s="554"/>
      <c r="AG15" s="554"/>
    </row>
    <row r="16">
      <c r="V16" s="554"/>
      <c r="W16" s="554"/>
      <c r="X16" s="554"/>
      <c r="Y16" s="554"/>
      <c r="Z16" s="554"/>
      <c r="AA16" s="554"/>
      <c r="AB16" s="554"/>
      <c r="AC16" s="554"/>
      <c r="AD16" s="554"/>
      <c r="AE16" s="554"/>
      <c r="AF16" s="554"/>
      <c r="AG16" s="554"/>
    </row>
    <row r="17">
      <c r="V17" s="554"/>
      <c r="W17" s="554"/>
      <c r="X17" s="554"/>
      <c r="Y17" s="554"/>
      <c r="Z17" s="554"/>
      <c r="AA17" s="554"/>
      <c r="AB17" s="554"/>
      <c r="AC17" s="554"/>
      <c r="AD17" s="554"/>
      <c r="AE17" s="554"/>
      <c r="AF17" s="554"/>
      <c r="AG17" s="554"/>
    </row>
    <row r="18">
      <c r="V18" s="554"/>
      <c r="W18" s="554"/>
      <c r="X18" s="554"/>
      <c r="Y18" s="554"/>
      <c r="Z18" s="554"/>
      <c r="AA18" s="554"/>
      <c r="AB18" s="554"/>
      <c r="AC18" s="554"/>
      <c r="AD18" s="554"/>
      <c r="AE18" s="554"/>
      <c r="AF18" s="554"/>
      <c r="AG18" s="554"/>
    </row>
    <row r="19">
      <c r="V19" s="554"/>
      <c r="W19" s="554"/>
      <c r="X19" s="554"/>
      <c r="Y19" s="554"/>
      <c r="Z19" s="554"/>
      <c r="AA19" s="554"/>
      <c r="AB19" s="554"/>
      <c r="AC19" s="554"/>
      <c r="AD19" s="554"/>
      <c r="AE19" s="554"/>
      <c r="AF19" s="554"/>
      <c r="AG19" s="554"/>
    </row>
    <row r="20">
      <c r="V20" s="554"/>
      <c r="W20" s="554"/>
      <c r="X20" s="554"/>
      <c r="Y20" s="554"/>
      <c r="Z20" s="554"/>
      <c r="AA20" s="554"/>
      <c r="AB20" s="554"/>
      <c r="AC20" s="554"/>
      <c r="AD20" s="554"/>
      <c r="AE20" s="554"/>
      <c r="AF20" s="554"/>
      <c r="AG20" s="554"/>
    </row>
    <row r="21">
      <c r="V21" s="554"/>
      <c r="W21" s="554"/>
      <c r="X21" s="554"/>
      <c r="Y21" s="554"/>
      <c r="Z21" s="554"/>
      <c r="AA21" s="554"/>
      <c r="AB21" s="554"/>
      <c r="AC21" s="554"/>
      <c r="AD21" s="554"/>
      <c r="AE21" s="554"/>
      <c r="AF21" s="554"/>
      <c r="AG21" s="554"/>
    </row>
    <row r="22">
      <c r="V22" s="554"/>
      <c r="W22" s="554"/>
      <c r="X22" s="554"/>
      <c r="Y22" s="554"/>
      <c r="Z22" s="554"/>
      <c r="AA22" s="554"/>
      <c r="AB22" s="554"/>
      <c r="AC22" s="554"/>
      <c r="AD22" s="554"/>
      <c r="AE22" s="554"/>
      <c r="AF22" s="554"/>
      <c r="AG22" s="554"/>
    </row>
    <row r="23">
      <c r="V23" s="554"/>
      <c r="W23" s="554"/>
      <c r="X23" s="554"/>
      <c r="Y23" s="554"/>
      <c r="Z23" s="554"/>
      <c r="AA23" s="554"/>
      <c r="AB23" s="554"/>
      <c r="AC23" s="554"/>
      <c r="AD23" s="554"/>
      <c r="AE23" s="554"/>
      <c r="AF23" s="554"/>
      <c r="AG23" s="554"/>
    </row>
    <row r="24">
      <c r="V24" s="554"/>
      <c r="W24" s="554"/>
      <c r="X24" s="554"/>
      <c r="Y24" s="554"/>
      <c r="Z24" s="554"/>
      <c r="AA24" s="554"/>
      <c r="AB24" s="554"/>
      <c r="AC24" s="554"/>
      <c r="AD24" s="554"/>
      <c r="AE24" s="554"/>
      <c r="AF24" s="554"/>
      <c r="AG24" s="554"/>
    </row>
    <row r="25">
      <c r="V25" s="554"/>
      <c r="W25" s="554"/>
      <c r="X25" s="554"/>
      <c r="Y25" s="554"/>
      <c r="Z25" s="554"/>
      <c r="AA25" s="554"/>
      <c r="AB25" s="554"/>
      <c r="AC25" s="554"/>
      <c r="AD25" s="554"/>
      <c r="AE25" s="554"/>
      <c r="AF25" s="554"/>
      <c r="AG25" s="554"/>
    </row>
    <row r="26">
      <c r="V26" s="554"/>
      <c r="W26" s="554"/>
      <c r="X26" s="554"/>
      <c r="Y26" s="554"/>
      <c r="Z26" s="554"/>
      <c r="AA26" s="554"/>
      <c r="AB26" s="554"/>
      <c r="AC26" s="554"/>
      <c r="AD26" s="554"/>
      <c r="AE26" s="554"/>
      <c r="AF26" s="554"/>
      <c r="AG26" s="554"/>
    </row>
    <row r="27">
      <c r="V27" s="554"/>
      <c r="W27" s="554"/>
      <c r="X27" s="554"/>
      <c r="Y27" s="554"/>
      <c r="Z27" s="554"/>
      <c r="AA27" s="554"/>
      <c r="AB27" s="554"/>
      <c r="AC27" s="554"/>
      <c r="AD27" s="554"/>
      <c r="AE27" s="554"/>
      <c r="AF27" s="554"/>
      <c r="AG27" s="554"/>
    </row>
    <row r="28">
      <c r="V28" s="554"/>
      <c r="W28" s="554"/>
      <c r="X28" s="554"/>
      <c r="Y28" s="554"/>
      <c r="Z28" s="554"/>
      <c r="AA28" s="554"/>
      <c r="AB28" s="554"/>
      <c r="AC28" s="554"/>
      <c r="AD28" s="554"/>
      <c r="AE28" s="554"/>
      <c r="AF28" s="554"/>
      <c r="AG28" s="554"/>
    </row>
    <row r="29">
      <c r="V29" s="554"/>
      <c r="W29" s="554"/>
      <c r="X29" s="554"/>
      <c r="Y29" s="554"/>
      <c r="Z29" s="554"/>
      <c r="AA29" s="554"/>
      <c r="AB29" s="554"/>
      <c r="AC29" s="554"/>
      <c r="AD29" s="554"/>
      <c r="AE29" s="554"/>
      <c r="AF29" s="554"/>
      <c r="AG29" s="554"/>
    </row>
    <row r="30">
      <c r="V30" s="554"/>
      <c r="W30" s="554"/>
      <c r="X30" s="554"/>
      <c r="Y30" s="554"/>
      <c r="Z30" s="554"/>
      <c r="AA30" s="554"/>
      <c r="AB30" s="554"/>
      <c r="AC30" s="554"/>
      <c r="AD30" s="554"/>
      <c r="AE30" s="554"/>
      <c r="AF30" s="554"/>
      <c r="AG30" s="554"/>
    </row>
    <row r="31">
      <c r="V31" s="554"/>
      <c r="W31" s="554"/>
      <c r="X31" s="554"/>
      <c r="Y31" s="554"/>
      <c r="Z31" s="554"/>
      <c r="AA31" s="554"/>
      <c r="AB31" s="554"/>
      <c r="AC31" s="554"/>
      <c r="AD31" s="554"/>
      <c r="AE31" s="554"/>
      <c r="AF31" s="554"/>
      <c r="AG31" s="554"/>
    </row>
    <row r="32">
      <c r="V32" s="554"/>
      <c r="W32" s="554"/>
      <c r="X32" s="554"/>
      <c r="Y32" s="554"/>
      <c r="Z32" s="554"/>
      <c r="AA32" s="554"/>
      <c r="AB32" s="554"/>
      <c r="AC32" s="554"/>
      <c r="AD32" s="554"/>
      <c r="AE32" s="554"/>
      <c r="AF32" s="554"/>
      <c r="AG32" s="554"/>
    </row>
    <row r="33">
      <c r="V33" s="554"/>
      <c r="W33" s="554"/>
      <c r="X33" s="554"/>
      <c r="Y33" s="554"/>
      <c r="Z33" s="554"/>
      <c r="AA33" s="554"/>
      <c r="AB33" s="554"/>
      <c r="AC33" s="554"/>
      <c r="AD33" s="554"/>
      <c r="AE33" s="554"/>
      <c r="AF33" s="554"/>
      <c r="AG33" s="554"/>
    </row>
    <row r="34">
      <c r="V34" s="554"/>
      <c r="W34" s="554"/>
      <c r="X34" s="554"/>
      <c r="Y34" s="554"/>
      <c r="Z34" s="554"/>
      <c r="AA34" s="554"/>
      <c r="AB34" s="554"/>
      <c r="AC34" s="554"/>
      <c r="AD34" s="554"/>
      <c r="AE34" s="554"/>
      <c r="AF34" s="554"/>
      <c r="AG34" s="554"/>
    </row>
    <row r="35">
      <c r="V35" s="554"/>
      <c r="W35" s="554"/>
      <c r="X35" s="554"/>
      <c r="Y35" s="554"/>
      <c r="Z35" s="554"/>
      <c r="AA35" s="554"/>
      <c r="AB35" s="554"/>
      <c r="AC35" s="554"/>
      <c r="AD35" s="554"/>
      <c r="AE35" s="554"/>
      <c r="AF35" s="554"/>
      <c r="AG35" s="554"/>
    </row>
    <row r="36">
      <c r="V36" s="554"/>
      <c r="W36" s="554"/>
      <c r="X36" s="554"/>
      <c r="Y36" s="554"/>
      <c r="Z36" s="554"/>
      <c r="AA36" s="554"/>
      <c r="AB36" s="554"/>
      <c r="AC36" s="554"/>
      <c r="AD36" s="554"/>
      <c r="AE36" s="554"/>
      <c r="AF36" s="554"/>
      <c r="AG36" s="554"/>
    </row>
    <row r="37">
      <c r="V37" s="554"/>
      <c r="W37" s="554"/>
      <c r="X37" s="554"/>
      <c r="Y37" s="554"/>
      <c r="Z37" s="554"/>
      <c r="AA37" s="554"/>
      <c r="AB37" s="554"/>
      <c r="AC37" s="554"/>
      <c r="AD37" s="554"/>
      <c r="AE37" s="554"/>
      <c r="AF37" s="554"/>
      <c r="AG37" s="554"/>
    </row>
    <row r="38">
      <c r="V38" s="554"/>
      <c r="W38" s="554"/>
      <c r="X38" s="554"/>
      <c r="Y38" s="554"/>
      <c r="Z38" s="554"/>
      <c r="AA38" s="554"/>
      <c r="AB38" s="554"/>
      <c r="AC38" s="554"/>
      <c r="AD38" s="554"/>
      <c r="AE38" s="554"/>
      <c r="AF38" s="554"/>
      <c r="AG38" s="554"/>
    </row>
    <row r="39">
      <c r="V39" s="554"/>
      <c r="W39" s="554"/>
      <c r="X39" s="554"/>
      <c r="Y39" s="554"/>
      <c r="Z39" s="554"/>
      <c r="AA39" s="554"/>
      <c r="AB39" s="554"/>
      <c r="AC39" s="554"/>
      <c r="AD39" s="554"/>
      <c r="AE39" s="554"/>
      <c r="AF39" s="554"/>
      <c r="AG39" s="554"/>
    </row>
    <row r="40">
      <c r="V40" s="554"/>
      <c r="W40" s="554"/>
      <c r="X40" s="554"/>
      <c r="Y40" s="554"/>
      <c r="Z40" s="554"/>
      <c r="AA40" s="554"/>
      <c r="AB40" s="554"/>
      <c r="AC40" s="554"/>
      <c r="AD40" s="554"/>
      <c r="AE40" s="554"/>
      <c r="AF40" s="554"/>
      <c r="AG40" s="554"/>
    </row>
    <row r="41">
      <c r="V41" s="554"/>
      <c r="W41" s="554"/>
      <c r="X41" s="554"/>
      <c r="Y41" s="554"/>
      <c r="Z41" s="554"/>
      <c r="AA41" s="554"/>
      <c r="AB41" s="554"/>
      <c r="AC41" s="554"/>
      <c r="AD41" s="554"/>
      <c r="AE41" s="554"/>
      <c r="AF41" s="554"/>
      <c r="AG41" s="554"/>
    </row>
    <row r="42">
      <c r="V42" s="554"/>
      <c r="W42" s="554"/>
      <c r="X42" s="554"/>
      <c r="Y42" s="554"/>
      <c r="Z42" s="554"/>
      <c r="AA42" s="554"/>
      <c r="AB42" s="554"/>
      <c r="AC42" s="554"/>
      <c r="AD42" s="554"/>
      <c r="AE42" s="554"/>
      <c r="AF42" s="554"/>
      <c r="AG42" s="554"/>
    </row>
    <row r="43">
      <c r="V43" s="554"/>
      <c r="W43" s="554"/>
      <c r="X43" s="554"/>
      <c r="Y43" s="554"/>
      <c r="Z43" s="554"/>
      <c r="AA43" s="554"/>
      <c r="AB43" s="554"/>
      <c r="AC43" s="554"/>
      <c r="AD43" s="554"/>
      <c r="AE43" s="554"/>
      <c r="AF43" s="554"/>
      <c r="AG43" s="554"/>
    </row>
    <row r="44">
      <c r="V44" s="554"/>
      <c r="W44" s="554"/>
      <c r="X44" s="554"/>
      <c r="Y44" s="554"/>
      <c r="Z44" s="554"/>
      <c r="AA44" s="554"/>
      <c r="AB44" s="554"/>
      <c r="AC44" s="554"/>
      <c r="AD44" s="554"/>
      <c r="AE44" s="554"/>
      <c r="AF44" s="554"/>
      <c r="AG44" s="554"/>
    </row>
    <row r="45">
      <c r="V45" s="554"/>
      <c r="W45" s="554"/>
      <c r="X45" s="554"/>
      <c r="Y45" s="554"/>
      <c r="Z45" s="554"/>
      <c r="AA45" s="554"/>
      <c r="AB45" s="554"/>
      <c r="AC45" s="554"/>
      <c r="AD45" s="554"/>
      <c r="AE45" s="554"/>
      <c r="AF45" s="554"/>
      <c r="AG45" s="554"/>
    </row>
    <row r="46">
      <c r="V46" s="554"/>
      <c r="W46" s="554"/>
      <c r="X46" s="554"/>
      <c r="Y46" s="554"/>
      <c r="Z46" s="554"/>
      <c r="AA46" s="554"/>
      <c r="AB46" s="554"/>
      <c r="AC46" s="554"/>
      <c r="AD46" s="554"/>
      <c r="AE46" s="554"/>
      <c r="AF46" s="554"/>
      <c r="AG46" s="554"/>
    </row>
    <row r="47">
      <c r="V47" s="554"/>
      <c r="W47" s="554"/>
      <c r="X47" s="554"/>
      <c r="Y47" s="554"/>
      <c r="Z47" s="554"/>
      <c r="AA47" s="554"/>
      <c r="AB47" s="554"/>
      <c r="AC47" s="554"/>
      <c r="AD47" s="554"/>
      <c r="AE47" s="554"/>
      <c r="AF47" s="554"/>
      <c r="AG47" s="554"/>
    </row>
    <row r="48">
      <c r="V48" s="554"/>
      <c r="W48" s="554"/>
      <c r="X48" s="554"/>
      <c r="Y48" s="554"/>
      <c r="Z48" s="554"/>
      <c r="AA48" s="554"/>
      <c r="AB48" s="554"/>
      <c r="AC48" s="554"/>
      <c r="AD48" s="554"/>
      <c r="AE48" s="554"/>
      <c r="AF48" s="554"/>
      <c r="AG48" s="554"/>
    </row>
    <row r="49">
      <c r="V49" s="554"/>
      <c r="W49" s="554"/>
      <c r="X49" s="554"/>
      <c r="Y49" s="554"/>
      <c r="Z49" s="554"/>
      <c r="AA49" s="554"/>
      <c r="AB49" s="554"/>
      <c r="AC49" s="554"/>
      <c r="AD49" s="554"/>
      <c r="AE49" s="554"/>
      <c r="AF49" s="554"/>
      <c r="AG49" s="554"/>
    </row>
    <row r="50">
      <c r="V50" s="554"/>
      <c r="W50" s="554"/>
      <c r="X50" s="554"/>
      <c r="Y50" s="554"/>
      <c r="Z50" s="554"/>
      <c r="AA50" s="554"/>
      <c r="AB50" s="554"/>
      <c r="AC50" s="554"/>
      <c r="AD50" s="554"/>
      <c r="AE50" s="554"/>
      <c r="AF50" s="554"/>
      <c r="AG50" s="554"/>
    </row>
    <row r="51">
      <c r="V51" s="554"/>
      <c r="W51" s="554"/>
      <c r="X51" s="554"/>
      <c r="Y51" s="554"/>
      <c r="Z51" s="554"/>
      <c r="AA51" s="554"/>
      <c r="AB51" s="554"/>
      <c r="AC51" s="554"/>
      <c r="AD51" s="554"/>
      <c r="AE51" s="554"/>
      <c r="AF51" s="554"/>
      <c r="AG51" s="554"/>
    </row>
    <row r="52">
      <c r="V52" s="554"/>
      <c r="W52" s="554"/>
      <c r="X52" s="554"/>
      <c r="Y52" s="554"/>
      <c r="Z52" s="554"/>
      <c r="AA52" s="554"/>
      <c r="AB52" s="554"/>
      <c r="AC52" s="554"/>
      <c r="AD52" s="554"/>
      <c r="AE52" s="554"/>
      <c r="AF52" s="554"/>
      <c r="AG52" s="554"/>
    </row>
    <row r="53">
      <c r="V53" s="554"/>
      <c r="W53" s="554"/>
      <c r="X53" s="554"/>
      <c r="Y53" s="554"/>
      <c r="Z53" s="554"/>
      <c r="AA53" s="554"/>
      <c r="AB53" s="554"/>
      <c r="AC53" s="554"/>
      <c r="AD53" s="554"/>
      <c r="AE53" s="554"/>
      <c r="AF53" s="554"/>
      <c r="AG53" s="554"/>
    </row>
    <row r="54">
      <c r="V54" s="554"/>
      <c r="W54" s="554"/>
      <c r="X54" s="554"/>
      <c r="Y54" s="554"/>
      <c r="Z54" s="554"/>
      <c r="AA54" s="554"/>
      <c r="AB54" s="554"/>
      <c r="AC54" s="554"/>
      <c r="AD54" s="554"/>
      <c r="AE54" s="554"/>
      <c r="AF54" s="554"/>
      <c r="AG54" s="554"/>
    </row>
    <row r="55">
      <c r="V55" s="554"/>
      <c r="W55" s="554"/>
      <c r="X55" s="554"/>
      <c r="Y55" s="554"/>
      <c r="Z55" s="554"/>
      <c r="AA55" s="554"/>
      <c r="AB55" s="554"/>
      <c r="AC55" s="554"/>
      <c r="AD55" s="554"/>
      <c r="AE55" s="554"/>
      <c r="AF55" s="554"/>
      <c r="AG55" s="554"/>
    </row>
    <row r="56">
      <c r="V56" s="554"/>
      <c r="W56" s="554"/>
      <c r="X56" s="554"/>
      <c r="Y56" s="554"/>
      <c r="Z56" s="554"/>
      <c r="AA56" s="554"/>
      <c r="AB56" s="554"/>
      <c r="AC56" s="554"/>
      <c r="AD56" s="554"/>
      <c r="AE56" s="554"/>
      <c r="AF56" s="554"/>
      <c r="AG56" s="554"/>
    </row>
    <row r="57" ht="9.0" customHeight="1">
      <c r="A57" s="555"/>
      <c r="V57" s="555"/>
      <c r="W57" s="555"/>
      <c r="X57" s="555"/>
      <c r="Y57" s="555"/>
      <c r="Z57" s="555"/>
      <c r="AA57" s="555"/>
      <c r="AB57" s="555"/>
      <c r="AC57" s="555"/>
      <c r="AD57" s="555"/>
      <c r="AE57" s="555"/>
      <c r="AF57" s="555"/>
      <c r="AG57" s="555"/>
    </row>
    <row r="58">
      <c r="A58" s="556"/>
      <c r="B58" s="557" t="s">
        <v>203</v>
      </c>
      <c r="N58" s="558"/>
      <c r="O58" s="559" t="s">
        <v>204</v>
      </c>
      <c r="U58" s="560">
        <v>1.0</v>
      </c>
      <c r="V58" s="561"/>
      <c r="W58" s="561"/>
      <c r="X58" s="561"/>
      <c r="Y58" s="561"/>
      <c r="Z58" s="561"/>
      <c r="AA58" s="561"/>
      <c r="AB58" s="561"/>
      <c r="AC58" s="561"/>
      <c r="AD58" s="561"/>
      <c r="AE58" s="561"/>
      <c r="AF58" s="561"/>
      <c r="AG58" s="561"/>
    </row>
    <row r="59">
      <c r="N59" s="562"/>
      <c r="O59" s="559" t="s">
        <v>205</v>
      </c>
      <c r="U59" s="563"/>
      <c r="V59" s="561"/>
      <c r="W59" s="561"/>
      <c r="X59" s="561"/>
      <c r="Y59" s="561"/>
      <c r="Z59" s="561"/>
      <c r="AA59" s="561"/>
      <c r="AB59" s="561"/>
      <c r="AC59" s="561"/>
      <c r="AD59" s="561"/>
      <c r="AE59" s="561"/>
      <c r="AF59" s="561"/>
      <c r="AG59" s="561"/>
    </row>
    <row r="60">
      <c r="A60" s="564"/>
      <c r="V60" s="564"/>
      <c r="W60" s="564"/>
      <c r="X60" s="564"/>
      <c r="Y60" s="564"/>
      <c r="Z60" s="564"/>
      <c r="AA60" s="564"/>
      <c r="AB60" s="564"/>
      <c r="AC60" s="564"/>
      <c r="AD60" s="564"/>
      <c r="AE60" s="564"/>
      <c r="AF60" s="564"/>
      <c r="AG60" s="564"/>
    </row>
    <row r="61">
      <c r="V61" s="564"/>
      <c r="W61" s="564"/>
      <c r="X61" s="564"/>
      <c r="Y61" s="564"/>
      <c r="Z61" s="564"/>
      <c r="AA61" s="564"/>
      <c r="AB61" s="564"/>
      <c r="AC61" s="564"/>
      <c r="AD61" s="564"/>
      <c r="AE61" s="564"/>
      <c r="AF61" s="564"/>
      <c r="AG61" s="564"/>
    </row>
    <row r="62">
      <c r="V62" s="564"/>
      <c r="W62" s="564"/>
      <c r="X62" s="564"/>
      <c r="Y62" s="564"/>
      <c r="Z62" s="564"/>
      <c r="AA62" s="564"/>
      <c r="AB62" s="564"/>
      <c r="AC62" s="564"/>
      <c r="AD62" s="564"/>
      <c r="AE62" s="564"/>
      <c r="AF62" s="564"/>
      <c r="AG62" s="564"/>
    </row>
    <row r="63">
      <c r="V63" s="564"/>
      <c r="W63" s="564"/>
      <c r="X63" s="564"/>
      <c r="Y63" s="564"/>
      <c r="Z63" s="564"/>
      <c r="AA63" s="564"/>
      <c r="AB63" s="564"/>
      <c r="AC63" s="564"/>
      <c r="AD63" s="564"/>
      <c r="AE63" s="564"/>
      <c r="AF63" s="564"/>
      <c r="AG63" s="564"/>
    </row>
    <row r="64">
      <c r="V64" s="564"/>
      <c r="W64" s="564"/>
      <c r="X64" s="564"/>
      <c r="Y64" s="564"/>
      <c r="Z64" s="564"/>
      <c r="AA64" s="564"/>
      <c r="AB64" s="564"/>
      <c r="AC64" s="564"/>
      <c r="AD64" s="564"/>
      <c r="AE64" s="564"/>
      <c r="AF64" s="564"/>
      <c r="AG64" s="564"/>
    </row>
    <row r="65">
      <c r="V65" s="564"/>
      <c r="W65" s="564"/>
      <c r="X65" s="564"/>
      <c r="Y65" s="564"/>
      <c r="Z65" s="564"/>
      <c r="AA65" s="564"/>
      <c r="AB65" s="564"/>
      <c r="AC65" s="564"/>
      <c r="AD65" s="564"/>
      <c r="AE65" s="564"/>
      <c r="AF65" s="564"/>
      <c r="AG65" s="564"/>
    </row>
    <row r="66">
      <c r="V66" s="564"/>
      <c r="W66" s="564"/>
      <c r="X66" s="564"/>
      <c r="Y66" s="564"/>
      <c r="Z66" s="564"/>
      <c r="AA66" s="564"/>
      <c r="AB66" s="564"/>
      <c r="AC66" s="564"/>
      <c r="AD66" s="564"/>
      <c r="AE66" s="564"/>
      <c r="AF66" s="564"/>
      <c r="AG66" s="564"/>
    </row>
    <row r="67">
      <c r="V67" s="564"/>
      <c r="W67" s="564"/>
      <c r="X67" s="564"/>
      <c r="Y67" s="564"/>
      <c r="Z67" s="564"/>
      <c r="AA67" s="564"/>
      <c r="AB67" s="564"/>
      <c r="AC67" s="564"/>
      <c r="AD67" s="564"/>
      <c r="AE67" s="564"/>
      <c r="AF67" s="564"/>
      <c r="AG67" s="564"/>
    </row>
    <row r="68">
      <c r="V68" s="564"/>
      <c r="W68" s="564"/>
      <c r="X68" s="564"/>
      <c r="Y68" s="564"/>
      <c r="Z68" s="564"/>
      <c r="AA68" s="564"/>
      <c r="AB68" s="564"/>
      <c r="AC68" s="564"/>
      <c r="AD68" s="564"/>
      <c r="AE68" s="564"/>
      <c r="AF68" s="564"/>
      <c r="AG68" s="564"/>
    </row>
    <row r="69">
      <c r="V69" s="564"/>
      <c r="W69" s="564"/>
      <c r="X69" s="564"/>
      <c r="Y69" s="564"/>
      <c r="Z69" s="564"/>
      <c r="AA69" s="564"/>
      <c r="AB69" s="564"/>
      <c r="AC69" s="564"/>
      <c r="AD69" s="564"/>
      <c r="AE69" s="564"/>
      <c r="AF69" s="564"/>
      <c r="AG69" s="564"/>
    </row>
    <row r="70">
      <c r="V70" s="564"/>
      <c r="W70" s="564"/>
      <c r="X70" s="564"/>
      <c r="Y70" s="564"/>
      <c r="Z70" s="564"/>
      <c r="AA70" s="564"/>
      <c r="AB70" s="564"/>
      <c r="AC70" s="564"/>
      <c r="AD70" s="564"/>
      <c r="AE70" s="564"/>
      <c r="AF70" s="564"/>
      <c r="AG70" s="564"/>
    </row>
    <row r="71">
      <c r="V71" s="564"/>
      <c r="W71" s="564"/>
      <c r="X71" s="564"/>
      <c r="Y71" s="564"/>
      <c r="Z71" s="564"/>
      <c r="AA71" s="564"/>
      <c r="AB71" s="564"/>
      <c r="AC71" s="564"/>
      <c r="AD71" s="564"/>
      <c r="AE71" s="564"/>
      <c r="AF71" s="564"/>
      <c r="AG71" s="564"/>
    </row>
    <row r="72">
      <c r="V72" s="564"/>
      <c r="W72" s="564"/>
      <c r="X72" s="564"/>
      <c r="Y72" s="564"/>
      <c r="Z72" s="564"/>
      <c r="AA72" s="564"/>
      <c r="AB72" s="564"/>
      <c r="AC72" s="564"/>
      <c r="AD72" s="564"/>
      <c r="AE72" s="564"/>
      <c r="AF72" s="564"/>
      <c r="AG72" s="564"/>
    </row>
    <row r="73">
      <c r="V73" s="564"/>
      <c r="W73" s="564"/>
      <c r="X73" s="564"/>
      <c r="Y73" s="564"/>
      <c r="Z73" s="564"/>
      <c r="AA73" s="564"/>
      <c r="AB73" s="564"/>
      <c r="AC73" s="564"/>
      <c r="AD73" s="564"/>
      <c r="AE73" s="564"/>
      <c r="AF73" s="564"/>
      <c r="AG73" s="564"/>
    </row>
    <row r="74">
      <c r="V74" s="564"/>
      <c r="W74" s="564"/>
      <c r="X74" s="564"/>
      <c r="Y74" s="564"/>
      <c r="Z74" s="564"/>
      <c r="AA74" s="564"/>
      <c r="AB74" s="564"/>
      <c r="AC74" s="564"/>
      <c r="AD74" s="564"/>
      <c r="AE74" s="564"/>
      <c r="AF74" s="564"/>
      <c r="AG74" s="564"/>
    </row>
    <row r="75">
      <c r="V75" s="564"/>
      <c r="W75" s="564"/>
      <c r="X75" s="564"/>
      <c r="Y75" s="564"/>
      <c r="Z75" s="564"/>
      <c r="AA75" s="564"/>
      <c r="AB75" s="564"/>
      <c r="AC75" s="564"/>
      <c r="AD75" s="564"/>
      <c r="AE75" s="564"/>
      <c r="AF75" s="564"/>
      <c r="AG75" s="564"/>
    </row>
    <row r="76">
      <c r="V76" s="564"/>
      <c r="W76" s="564"/>
      <c r="X76" s="564"/>
      <c r="Y76" s="564"/>
      <c r="Z76" s="564"/>
      <c r="AA76" s="564"/>
      <c r="AB76" s="564"/>
      <c r="AC76" s="564"/>
      <c r="AD76" s="564"/>
      <c r="AE76" s="564"/>
      <c r="AF76" s="564"/>
      <c r="AG76" s="564"/>
    </row>
    <row r="77">
      <c r="V77" s="564"/>
      <c r="W77" s="564"/>
      <c r="X77" s="564"/>
      <c r="Y77" s="564"/>
      <c r="Z77" s="564"/>
      <c r="AA77" s="564"/>
      <c r="AB77" s="564"/>
      <c r="AC77" s="564"/>
      <c r="AD77" s="564"/>
      <c r="AE77" s="564"/>
      <c r="AF77" s="564"/>
      <c r="AG77" s="564"/>
    </row>
    <row r="78">
      <c r="V78" s="564"/>
      <c r="W78" s="564"/>
      <c r="X78" s="564"/>
      <c r="Y78" s="564"/>
      <c r="Z78" s="564"/>
      <c r="AA78" s="564"/>
      <c r="AB78" s="564"/>
      <c r="AC78" s="564"/>
      <c r="AD78" s="564"/>
      <c r="AE78" s="564"/>
      <c r="AF78" s="564"/>
      <c r="AG78" s="564"/>
    </row>
    <row r="79">
      <c r="V79" s="564"/>
      <c r="W79" s="564"/>
      <c r="X79" s="564"/>
      <c r="Y79" s="564"/>
      <c r="Z79" s="564"/>
      <c r="AA79" s="564"/>
      <c r="AB79" s="564"/>
      <c r="AC79" s="564"/>
      <c r="AD79" s="564"/>
      <c r="AE79" s="564"/>
      <c r="AF79" s="564"/>
      <c r="AG79" s="564"/>
    </row>
    <row r="80">
      <c r="V80" s="564"/>
      <c r="W80" s="564"/>
      <c r="X80" s="564"/>
      <c r="Y80" s="564"/>
      <c r="Z80" s="564"/>
      <c r="AA80" s="564"/>
      <c r="AB80" s="564"/>
      <c r="AC80" s="564"/>
      <c r="AD80" s="564"/>
      <c r="AE80" s="564"/>
      <c r="AF80" s="564"/>
      <c r="AG80" s="564"/>
    </row>
    <row r="81">
      <c r="V81" s="564"/>
      <c r="W81" s="564"/>
      <c r="X81" s="564"/>
      <c r="Y81" s="564"/>
      <c r="Z81" s="564"/>
      <c r="AA81" s="564"/>
      <c r="AB81" s="564"/>
      <c r="AC81" s="564"/>
      <c r="AD81" s="564"/>
      <c r="AE81" s="564"/>
      <c r="AF81" s="564"/>
      <c r="AG81" s="564"/>
    </row>
    <row r="82">
      <c r="V82" s="564"/>
      <c r="W82" s="564"/>
      <c r="X82" s="564"/>
      <c r="Y82" s="564"/>
      <c r="Z82" s="564"/>
      <c r="AA82" s="564"/>
      <c r="AB82" s="564"/>
      <c r="AC82" s="564"/>
      <c r="AD82" s="564"/>
      <c r="AE82" s="564"/>
      <c r="AF82" s="564"/>
      <c r="AG82" s="564"/>
    </row>
    <row r="83">
      <c r="V83" s="564"/>
      <c r="W83" s="564"/>
      <c r="X83" s="564"/>
      <c r="Y83" s="564"/>
      <c r="Z83" s="564"/>
      <c r="AA83" s="564"/>
      <c r="AB83" s="564"/>
      <c r="AC83" s="564"/>
      <c r="AD83" s="564"/>
      <c r="AE83" s="564"/>
      <c r="AF83" s="564"/>
      <c r="AG83" s="564"/>
    </row>
    <row r="84">
      <c r="V84" s="564"/>
      <c r="W84" s="564"/>
      <c r="X84" s="564"/>
      <c r="Y84" s="564"/>
      <c r="Z84" s="564"/>
      <c r="AA84" s="564"/>
      <c r="AB84" s="564"/>
      <c r="AC84" s="564"/>
      <c r="AD84" s="564"/>
      <c r="AE84" s="564"/>
      <c r="AF84" s="564"/>
      <c r="AG84" s="564"/>
    </row>
    <row r="85">
      <c r="V85" s="564"/>
      <c r="W85" s="564"/>
      <c r="X85" s="564"/>
      <c r="Y85" s="564"/>
      <c r="Z85" s="564"/>
      <c r="AA85" s="564"/>
      <c r="AB85" s="564"/>
      <c r="AC85" s="564"/>
      <c r="AD85" s="564"/>
      <c r="AE85" s="564"/>
      <c r="AF85" s="564"/>
      <c r="AG85" s="564"/>
    </row>
    <row r="86">
      <c r="V86" s="564"/>
      <c r="W86" s="564"/>
      <c r="X86" s="564"/>
      <c r="Y86" s="564"/>
      <c r="Z86" s="564"/>
      <c r="AA86" s="564"/>
      <c r="AB86" s="564"/>
      <c r="AC86" s="564"/>
      <c r="AD86" s="564"/>
      <c r="AE86" s="564"/>
      <c r="AF86" s="564"/>
      <c r="AG86" s="564"/>
    </row>
    <row r="87">
      <c r="V87" s="564"/>
      <c r="W87" s="564"/>
      <c r="X87" s="564"/>
      <c r="Y87" s="564"/>
      <c r="Z87" s="564"/>
      <c r="AA87" s="564"/>
      <c r="AB87" s="564"/>
      <c r="AC87" s="564"/>
      <c r="AD87" s="564"/>
      <c r="AE87" s="564"/>
      <c r="AF87" s="564"/>
      <c r="AG87" s="564"/>
    </row>
    <row r="88">
      <c r="V88" s="564"/>
      <c r="W88" s="564"/>
      <c r="X88" s="564"/>
      <c r="Y88" s="564"/>
      <c r="Z88" s="564"/>
      <c r="AA88" s="564"/>
      <c r="AB88" s="564"/>
      <c r="AC88" s="564"/>
      <c r="AD88" s="564"/>
      <c r="AE88" s="564"/>
      <c r="AF88" s="564"/>
      <c r="AG88" s="564"/>
    </row>
    <row r="89">
      <c r="V89" s="564"/>
      <c r="W89" s="564"/>
      <c r="X89" s="564"/>
      <c r="Y89" s="564"/>
      <c r="Z89" s="564"/>
      <c r="AA89" s="564"/>
      <c r="AB89" s="564"/>
      <c r="AC89" s="564"/>
      <c r="AD89" s="564"/>
      <c r="AE89" s="564"/>
      <c r="AF89" s="564"/>
      <c r="AG89" s="564"/>
    </row>
    <row r="90">
      <c r="V90" s="564"/>
      <c r="W90" s="564"/>
      <c r="X90" s="564"/>
      <c r="Y90" s="564"/>
      <c r="Z90" s="564"/>
      <c r="AA90" s="564"/>
      <c r="AB90" s="564"/>
      <c r="AC90" s="564"/>
      <c r="AD90" s="564"/>
      <c r="AE90" s="564"/>
      <c r="AF90" s="564"/>
      <c r="AG90" s="564"/>
    </row>
    <row r="91">
      <c r="V91" s="564"/>
      <c r="W91" s="564"/>
      <c r="X91" s="564"/>
      <c r="Y91" s="564"/>
      <c r="Z91" s="564"/>
      <c r="AA91" s="564"/>
      <c r="AB91" s="564"/>
      <c r="AC91" s="564"/>
      <c r="AD91" s="564"/>
      <c r="AE91" s="564"/>
      <c r="AF91" s="564"/>
      <c r="AG91" s="564"/>
    </row>
    <row r="92">
      <c r="V92" s="564"/>
      <c r="W92" s="564"/>
      <c r="X92" s="564"/>
      <c r="Y92" s="564"/>
      <c r="Z92" s="564"/>
      <c r="AA92" s="564"/>
      <c r="AB92" s="564"/>
      <c r="AC92" s="564"/>
      <c r="AD92" s="564"/>
      <c r="AE92" s="564"/>
      <c r="AF92" s="564"/>
      <c r="AG92" s="564"/>
    </row>
    <row r="93">
      <c r="V93" s="564"/>
      <c r="W93" s="564"/>
      <c r="X93" s="564"/>
      <c r="Y93" s="564"/>
      <c r="Z93" s="564"/>
      <c r="AA93" s="564"/>
      <c r="AB93" s="564"/>
      <c r="AC93" s="564"/>
      <c r="AD93" s="564"/>
      <c r="AE93" s="564"/>
      <c r="AF93" s="564"/>
      <c r="AG93" s="564"/>
    </row>
    <row r="94">
      <c r="V94" s="564"/>
      <c r="W94" s="564"/>
      <c r="X94" s="564"/>
      <c r="Y94" s="564"/>
      <c r="Z94" s="564"/>
      <c r="AA94" s="564"/>
      <c r="AB94" s="564"/>
      <c r="AC94" s="564"/>
      <c r="AD94" s="564"/>
      <c r="AE94" s="564"/>
      <c r="AF94" s="564"/>
      <c r="AG94" s="564"/>
    </row>
    <row r="95">
      <c r="V95" s="564"/>
      <c r="W95" s="564"/>
      <c r="X95" s="564"/>
      <c r="Y95" s="564"/>
      <c r="Z95" s="564"/>
      <c r="AA95" s="564"/>
      <c r="AB95" s="564"/>
      <c r="AC95" s="564"/>
      <c r="AD95" s="564"/>
      <c r="AE95" s="564"/>
      <c r="AF95" s="564"/>
      <c r="AG95" s="564"/>
    </row>
    <row r="96">
      <c r="V96" s="564"/>
      <c r="W96" s="564"/>
      <c r="X96" s="564"/>
      <c r="Y96" s="564"/>
      <c r="Z96" s="564"/>
      <c r="AA96" s="564"/>
      <c r="AB96" s="564"/>
      <c r="AC96" s="564"/>
      <c r="AD96" s="564"/>
      <c r="AE96" s="564"/>
      <c r="AF96" s="564"/>
      <c r="AG96" s="564"/>
    </row>
    <row r="97">
      <c r="V97" s="564"/>
      <c r="W97" s="564"/>
      <c r="X97" s="564"/>
      <c r="Y97" s="564"/>
      <c r="Z97" s="564"/>
      <c r="AA97" s="564"/>
      <c r="AB97" s="564"/>
      <c r="AC97" s="564"/>
      <c r="AD97" s="564"/>
      <c r="AE97" s="564"/>
      <c r="AF97" s="564"/>
      <c r="AG97" s="564"/>
    </row>
    <row r="98">
      <c r="V98" s="564"/>
      <c r="W98" s="564"/>
      <c r="X98" s="564"/>
      <c r="Y98" s="564"/>
      <c r="Z98" s="564"/>
      <c r="AA98" s="564"/>
      <c r="AB98" s="564"/>
      <c r="AC98" s="564"/>
      <c r="AD98" s="564"/>
      <c r="AE98" s="564"/>
      <c r="AF98" s="564"/>
      <c r="AG98" s="564"/>
    </row>
    <row r="99">
      <c r="V99" s="564"/>
      <c r="W99" s="564"/>
      <c r="X99" s="564"/>
      <c r="Y99" s="564"/>
      <c r="Z99" s="564"/>
      <c r="AA99" s="564"/>
      <c r="AB99" s="564"/>
      <c r="AC99" s="564"/>
      <c r="AD99" s="564"/>
      <c r="AE99" s="564"/>
      <c r="AF99" s="564"/>
      <c r="AG99" s="564"/>
    </row>
    <row r="100">
      <c r="V100" s="564"/>
      <c r="W100" s="564"/>
      <c r="X100" s="564"/>
      <c r="Y100" s="564"/>
      <c r="Z100" s="564"/>
      <c r="AA100" s="564"/>
      <c r="AB100" s="564"/>
      <c r="AC100" s="564"/>
      <c r="AD100" s="564"/>
      <c r="AE100" s="564"/>
      <c r="AF100" s="564"/>
      <c r="AG100" s="564"/>
    </row>
    <row r="101">
      <c r="V101" s="564"/>
      <c r="W101" s="564"/>
      <c r="X101" s="564"/>
      <c r="Y101" s="564"/>
      <c r="Z101" s="564"/>
      <c r="AA101" s="564"/>
      <c r="AB101" s="564"/>
      <c r="AC101" s="564"/>
      <c r="AD101" s="564"/>
      <c r="AE101" s="564"/>
      <c r="AF101" s="564"/>
      <c r="AG101" s="564"/>
    </row>
    <row r="102">
      <c r="V102" s="564"/>
      <c r="W102" s="564"/>
      <c r="X102" s="564"/>
      <c r="Y102" s="564"/>
      <c r="Z102" s="564"/>
      <c r="AA102" s="564"/>
      <c r="AB102" s="564"/>
      <c r="AC102" s="564"/>
      <c r="AD102" s="564"/>
      <c r="AE102" s="564"/>
      <c r="AF102" s="564"/>
      <c r="AG102" s="564"/>
    </row>
    <row r="103">
      <c r="V103" s="564"/>
      <c r="W103" s="564"/>
      <c r="X103" s="564"/>
      <c r="Y103" s="564"/>
      <c r="Z103" s="564"/>
      <c r="AA103" s="564"/>
      <c r="AB103" s="564"/>
      <c r="AC103" s="564"/>
      <c r="AD103" s="564"/>
      <c r="AE103" s="564"/>
      <c r="AF103" s="564"/>
      <c r="AG103" s="564"/>
    </row>
    <row r="104">
      <c r="V104" s="564"/>
      <c r="W104" s="564"/>
      <c r="X104" s="564"/>
      <c r="Y104" s="564"/>
      <c r="Z104" s="564"/>
      <c r="AA104" s="564"/>
      <c r="AB104" s="564"/>
      <c r="AC104" s="564"/>
      <c r="AD104" s="564"/>
      <c r="AE104" s="564"/>
      <c r="AF104" s="564"/>
      <c r="AG104" s="564"/>
    </row>
    <row r="105" ht="9.0" customHeight="1">
      <c r="A105" s="555"/>
      <c r="V105" s="555"/>
      <c r="W105" s="555"/>
      <c r="X105" s="555"/>
      <c r="Y105" s="555"/>
      <c r="Z105" s="555"/>
      <c r="AA105" s="555"/>
      <c r="AB105" s="555"/>
      <c r="AC105" s="555"/>
      <c r="AD105" s="555"/>
      <c r="AE105" s="555"/>
      <c r="AF105" s="555"/>
      <c r="AG105" s="555"/>
    </row>
    <row r="106" hidden="1">
      <c r="A106" s="565"/>
      <c r="B106" s="566" t="s">
        <v>206</v>
      </c>
      <c r="U106" s="560"/>
      <c r="V106" s="561"/>
      <c r="W106" s="561"/>
      <c r="X106" s="561"/>
      <c r="Y106" s="561"/>
      <c r="Z106" s="561"/>
      <c r="AA106" s="561"/>
      <c r="AB106" s="561"/>
      <c r="AC106" s="561"/>
      <c r="AD106" s="561"/>
      <c r="AE106" s="561"/>
      <c r="AF106" s="561"/>
      <c r="AG106" s="561"/>
    </row>
    <row r="107" hidden="1">
      <c r="U107" s="563"/>
      <c r="V107" s="561"/>
      <c r="W107" s="561"/>
      <c r="X107" s="561"/>
      <c r="Y107" s="561"/>
      <c r="Z107" s="561"/>
      <c r="AA107" s="561"/>
      <c r="AB107" s="561"/>
      <c r="AC107" s="561"/>
      <c r="AD107" s="561"/>
      <c r="AE107" s="561"/>
      <c r="AF107" s="561"/>
      <c r="AG107" s="561"/>
    </row>
    <row r="108">
      <c r="A108" s="556"/>
      <c r="B108" s="557" t="s">
        <v>207</v>
      </c>
      <c r="U108" s="560">
        <v>2.0</v>
      </c>
      <c r="V108" s="561"/>
      <c r="W108" s="561"/>
      <c r="X108" s="561"/>
      <c r="Y108" s="561"/>
      <c r="Z108" s="561"/>
      <c r="AA108" s="561"/>
      <c r="AB108" s="561"/>
      <c r="AC108" s="561"/>
      <c r="AD108" s="561"/>
      <c r="AE108" s="561"/>
      <c r="AF108" s="561"/>
      <c r="AG108" s="561"/>
    </row>
    <row r="109">
      <c r="U109" s="563"/>
      <c r="V109" s="561"/>
      <c r="W109" s="561"/>
      <c r="X109" s="561"/>
      <c r="Y109" s="561"/>
      <c r="Z109" s="561"/>
      <c r="AA109" s="561"/>
      <c r="AB109" s="561"/>
      <c r="AC109" s="561"/>
      <c r="AD109" s="561"/>
      <c r="AE109" s="561"/>
      <c r="AF109" s="561"/>
      <c r="AG109" s="561"/>
    </row>
    <row r="110">
      <c r="A110" s="564"/>
      <c r="V110" s="564"/>
      <c r="W110" s="564"/>
      <c r="X110" s="564"/>
      <c r="Y110" s="564"/>
      <c r="Z110" s="564"/>
      <c r="AA110" s="564"/>
      <c r="AB110" s="564"/>
      <c r="AC110" s="564"/>
      <c r="AD110" s="564"/>
      <c r="AE110" s="564"/>
      <c r="AF110" s="564"/>
      <c r="AG110" s="564"/>
    </row>
    <row r="111">
      <c r="V111" s="564"/>
      <c r="W111" s="564"/>
      <c r="X111" s="564"/>
      <c r="Y111" s="564"/>
      <c r="Z111" s="564"/>
      <c r="AA111" s="564"/>
      <c r="AB111" s="564"/>
      <c r="AC111" s="564"/>
      <c r="AD111" s="564"/>
      <c r="AE111" s="564"/>
      <c r="AF111" s="564"/>
      <c r="AG111" s="564"/>
    </row>
    <row r="112">
      <c r="V112" s="564"/>
      <c r="W112" s="564"/>
      <c r="X112" s="564"/>
      <c r="Y112" s="564"/>
      <c r="Z112" s="564"/>
      <c r="AA112" s="564"/>
      <c r="AB112" s="564"/>
      <c r="AC112" s="564"/>
      <c r="AD112" s="564"/>
      <c r="AE112" s="564"/>
      <c r="AF112" s="564"/>
      <c r="AG112" s="564"/>
    </row>
    <row r="113">
      <c r="V113" s="564"/>
      <c r="W113" s="564"/>
      <c r="X113" s="564"/>
      <c r="Y113" s="564"/>
      <c r="Z113" s="564"/>
      <c r="AA113" s="564"/>
      <c r="AB113" s="564"/>
      <c r="AC113" s="564"/>
      <c r="AD113" s="564"/>
      <c r="AE113" s="564"/>
      <c r="AF113" s="564"/>
      <c r="AG113" s="564"/>
    </row>
    <row r="114">
      <c r="V114" s="564"/>
      <c r="W114" s="564"/>
      <c r="X114" s="564"/>
      <c r="Y114" s="564"/>
      <c r="Z114" s="564"/>
      <c r="AA114" s="564"/>
      <c r="AB114" s="564"/>
      <c r="AC114" s="564"/>
      <c r="AD114" s="564"/>
      <c r="AE114" s="564"/>
      <c r="AF114" s="564"/>
      <c r="AG114" s="564"/>
    </row>
    <row r="115">
      <c r="V115" s="564"/>
      <c r="W115" s="564"/>
      <c r="X115" s="564"/>
      <c r="Y115" s="564"/>
      <c r="Z115" s="564"/>
      <c r="AA115" s="564"/>
      <c r="AB115" s="564"/>
      <c r="AC115" s="564"/>
      <c r="AD115" s="564"/>
      <c r="AE115" s="564"/>
      <c r="AF115" s="564"/>
      <c r="AG115" s="564"/>
    </row>
    <row r="116">
      <c r="V116" s="564"/>
      <c r="W116" s="564"/>
      <c r="X116" s="564"/>
      <c r="Y116" s="564"/>
      <c r="Z116" s="564"/>
      <c r="AA116" s="564"/>
      <c r="AB116" s="564"/>
      <c r="AC116" s="564"/>
      <c r="AD116" s="564"/>
      <c r="AE116" s="564"/>
      <c r="AF116" s="564"/>
      <c r="AG116" s="564"/>
    </row>
    <row r="117">
      <c r="V117" s="564"/>
      <c r="W117" s="564"/>
      <c r="X117" s="564"/>
      <c r="Y117" s="564"/>
      <c r="Z117" s="564"/>
      <c r="AA117" s="564"/>
      <c r="AB117" s="564"/>
      <c r="AC117" s="564"/>
      <c r="AD117" s="564"/>
      <c r="AE117" s="564"/>
      <c r="AF117" s="564"/>
      <c r="AG117" s="564"/>
    </row>
    <row r="118">
      <c r="V118" s="564"/>
      <c r="W118" s="564"/>
      <c r="X118" s="564"/>
      <c r="Y118" s="564"/>
      <c r="Z118" s="564"/>
      <c r="AA118" s="564"/>
      <c r="AB118" s="564"/>
      <c r="AC118" s="564"/>
      <c r="AD118" s="564"/>
      <c r="AE118" s="564"/>
      <c r="AF118" s="564"/>
      <c r="AG118" s="564"/>
    </row>
    <row r="119">
      <c r="V119" s="564"/>
      <c r="W119" s="564"/>
      <c r="X119" s="564"/>
      <c r="Y119" s="564"/>
      <c r="Z119" s="564"/>
      <c r="AA119" s="564"/>
      <c r="AB119" s="564"/>
      <c r="AC119" s="564"/>
      <c r="AD119" s="564"/>
      <c r="AE119" s="564"/>
      <c r="AF119" s="564"/>
      <c r="AG119" s="564"/>
    </row>
    <row r="120">
      <c r="V120" s="564"/>
      <c r="W120" s="564"/>
      <c r="X120" s="564"/>
      <c r="Y120" s="564"/>
      <c r="Z120" s="564"/>
      <c r="AA120" s="564"/>
      <c r="AB120" s="564"/>
      <c r="AC120" s="564"/>
      <c r="AD120" s="564"/>
      <c r="AE120" s="564"/>
      <c r="AF120" s="564"/>
      <c r="AG120" s="564"/>
    </row>
    <row r="121">
      <c r="V121" s="564"/>
      <c r="W121" s="564"/>
      <c r="X121" s="564"/>
      <c r="Y121" s="564"/>
      <c r="Z121" s="564"/>
      <c r="AA121" s="564"/>
      <c r="AB121" s="564"/>
      <c r="AC121" s="564"/>
      <c r="AD121" s="564"/>
      <c r="AE121" s="564"/>
      <c r="AF121" s="564"/>
      <c r="AG121" s="564"/>
    </row>
    <row r="122">
      <c r="V122" s="564"/>
      <c r="W122" s="564"/>
      <c r="X122" s="564"/>
      <c r="Y122" s="564"/>
      <c r="Z122" s="564"/>
      <c r="AA122" s="564"/>
      <c r="AB122" s="564"/>
      <c r="AC122" s="564"/>
      <c r="AD122" s="564"/>
      <c r="AE122" s="564"/>
      <c r="AF122" s="564"/>
      <c r="AG122" s="564"/>
    </row>
    <row r="123">
      <c r="V123" s="564"/>
      <c r="W123" s="564"/>
      <c r="X123" s="564"/>
      <c r="Y123" s="564"/>
      <c r="Z123" s="564"/>
      <c r="AA123" s="564"/>
      <c r="AB123" s="564"/>
      <c r="AC123" s="564"/>
      <c r="AD123" s="564"/>
      <c r="AE123" s="564"/>
      <c r="AF123" s="564"/>
      <c r="AG123" s="564"/>
    </row>
    <row r="124">
      <c r="V124" s="564"/>
      <c r="W124" s="564"/>
      <c r="X124" s="564"/>
      <c r="Y124" s="564"/>
      <c r="Z124" s="564"/>
      <c r="AA124" s="564"/>
      <c r="AB124" s="564"/>
      <c r="AC124" s="564"/>
      <c r="AD124" s="564"/>
      <c r="AE124" s="564"/>
      <c r="AF124" s="564"/>
      <c r="AG124" s="564"/>
    </row>
    <row r="125">
      <c r="V125" s="564"/>
      <c r="W125" s="564"/>
      <c r="X125" s="564"/>
      <c r="Y125" s="564"/>
      <c r="Z125" s="564"/>
      <c r="AA125" s="564"/>
      <c r="AB125" s="564"/>
      <c r="AC125" s="564"/>
      <c r="AD125" s="564"/>
      <c r="AE125" s="564"/>
      <c r="AF125" s="564"/>
      <c r="AG125" s="564"/>
    </row>
    <row r="126">
      <c r="V126" s="564"/>
      <c r="W126" s="564"/>
      <c r="X126" s="564"/>
      <c r="Y126" s="564"/>
      <c r="Z126" s="564"/>
      <c r="AA126" s="564"/>
      <c r="AB126" s="564"/>
      <c r="AC126" s="564"/>
      <c r="AD126" s="564"/>
      <c r="AE126" s="564"/>
      <c r="AF126" s="564"/>
      <c r="AG126" s="564"/>
    </row>
    <row r="127">
      <c r="V127" s="564"/>
      <c r="W127" s="564"/>
      <c r="X127" s="564"/>
      <c r="Y127" s="564"/>
      <c r="Z127" s="564"/>
      <c r="AA127" s="564"/>
      <c r="AB127" s="564"/>
      <c r="AC127" s="564"/>
      <c r="AD127" s="564"/>
      <c r="AE127" s="564"/>
      <c r="AF127" s="564"/>
      <c r="AG127" s="564"/>
    </row>
    <row r="128">
      <c r="V128" s="564"/>
      <c r="W128" s="564"/>
      <c r="X128" s="564"/>
      <c r="Y128" s="564"/>
      <c r="Z128" s="564"/>
      <c r="AA128" s="564"/>
      <c r="AB128" s="564"/>
      <c r="AC128" s="564"/>
      <c r="AD128" s="564"/>
      <c r="AE128" s="564"/>
      <c r="AF128" s="564"/>
      <c r="AG128" s="564"/>
    </row>
    <row r="129">
      <c r="V129" s="564"/>
      <c r="W129" s="564"/>
      <c r="X129" s="564"/>
      <c r="Y129" s="564"/>
      <c r="Z129" s="564"/>
      <c r="AA129" s="564"/>
      <c r="AB129" s="564"/>
      <c r="AC129" s="564"/>
      <c r="AD129" s="564"/>
      <c r="AE129" s="564"/>
      <c r="AF129" s="564"/>
      <c r="AG129" s="564"/>
    </row>
    <row r="130">
      <c r="V130" s="564"/>
      <c r="W130" s="564"/>
      <c r="X130" s="564"/>
      <c r="Y130" s="564"/>
      <c r="Z130" s="564"/>
      <c r="AA130" s="564"/>
      <c r="AB130" s="564"/>
      <c r="AC130" s="564"/>
      <c r="AD130" s="564"/>
      <c r="AE130" s="564"/>
      <c r="AF130" s="564"/>
      <c r="AG130" s="564"/>
    </row>
    <row r="131">
      <c r="V131" s="564"/>
      <c r="W131" s="564"/>
      <c r="X131" s="564"/>
      <c r="Y131" s="564"/>
      <c r="Z131" s="564"/>
      <c r="AA131" s="564"/>
      <c r="AB131" s="564"/>
      <c r="AC131" s="564"/>
      <c r="AD131" s="564"/>
      <c r="AE131" s="564"/>
      <c r="AF131" s="564"/>
      <c r="AG131" s="564"/>
    </row>
    <row r="132">
      <c r="V132" s="564"/>
      <c r="W132" s="564"/>
      <c r="X132" s="564"/>
      <c r="Y132" s="564"/>
      <c r="Z132" s="564"/>
      <c r="AA132" s="564"/>
      <c r="AB132" s="564"/>
      <c r="AC132" s="564"/>
      <c r="AD132" s="564"/>
      <c r="AE132" s="564"/>
      <c r="AF132" s="564"/>
      <c r="AG132" s="564"/>
    </row>
    <row r="133">
      <c r="V133" s="564"/>
      <c r="W133" s="564"/>
      <c r="X133" s="564"/>
      <c r="Y133" s="564"/>
      <c r="Z133" s="564"/>
      <c r="AA133" s="564"/>
      <c r="AB133" s="564"/>
      <c r="AC133" s="564"/>
      <c r="AD133" s="564"/>
      <c r="AE133" s="564"/>
      <c r="AF133" s="564"/>
      <c r="AG133" s="564"/>
    </row>
    <row r="134">
      <c r="V134" s="564"/>
      <c r="W134" s="564"/>
      <c r="X134" s="564"/>
      <c r="Y134" s="564"/>
      <c r="Z134" s="564"/>
      <c r="AA134" s="564"/>
      <c r="AB134" s="564"/>
      <c r="AC134" s="564"/>
      <c r="AD134" s="564"/>
      <c r="AE134" s="564"/>
      <c r="AF134" s="564"/>
      <c r="AG134" s="564"/>
    </row>
    <row r="135">
      <c r="V135" s="564"/>
      <c r="W135" s="564"/>
      <c r="X135" s="564"/>
      <c r="Y135" s="564"/>
      <c r="Z135" s="564"/>
      <c r="AA135" s="564"/>
      <c r="AB135" s="564"/>
      <c r="AC135" s="564"/>
      <c r="AD135" s="564"/>
      <c r="AE135" s="564"/>
      <c r="AF135" s="564"/>
      <c r="AG135" s="564"/>
    </row>
    <row r="136">
      <c r="V136" s="564"/>
      <c r="W136" s="564"/>
      <c r="X136" s="564"/>
      <c r="Y136" s="564"/>
      <c r="Z136" s="564"/>
      <c r="AA136" s="564"/>
      <c r="AB136" s="564"/>
      <c r="AC136" s="564"/>
      <c r="AD136" s="564"/>
      <c r="AE136" s="564"/>
      <c r="AF136" s="564"/>
      <c r="AG136" s="564"/>
    </row>
    <row r="137">
      <c r="V137" s="564"/>
      <c r="W137" s="564"/>
      <c r="X137" s="564"/>
      <c r="Y137" s="564"/>
      <c r="Z137" s="564"/>
      <c r="AA137" s="564"/>
      <c r="AB137" s="564"/>
      <c r="AC137" s="564"/>
      <c r="AD137" s="564"/>
      <c r="AE137" s="564"/>
      <c r="AF137" s="564"/>
      <c r="AG137" s="564"/>
    </row>
    <row r="138">
      <c r="V138" s="564"/>
      <c r="W138" s="564"/>
      <c r="X138" s="564"/>
      <c r="Y138" s="564"/>
      <c r="Z138" s="564"/>
      <c r="AA138" s="564"/>
      <c r="AB138" s="564"/>
      <c r="AC138" s="564"/>
      <c r="AD138" s="564"/>
      <c r="AE138" s="564"/>
      <c r="AF138" s="564"/>
      <c r="AG138" s="564"/>
    </row>
    <row r="139">
      <c r="V139" s="564"/>
      <c r="W139" s="564"/>
      <c r="X139" s="564"/>
      <c r="Y139" s="564"/>
      <c r="Z139" s="564"/>
      <c r="AA139" s="564"/>
      <c r="AB139" s="564"/>
      <c r="AC139" s="564"/>
      <c r="AD139" s="564"/>
      <c r="AE139" s="564"/>
      <c r="AF139" s="564"/>
      <c r="AG139" s="564"/>
    </row>
    <row r="140">
      <c r="V140" s="564"/>
      <c r="W140" s="564"/>
      <c r="X140" s="564"/>
      <c r="Y140" s="564"/>
      <c r="Z140" s="564"/>
      <c r="AA140" s="564"/>
      <c r="AB140" s="564"/>
      <c r="AC140" s="564"/>
      <c r="AD140" s="564"/>
      <c r="AE140" s="564"/>
      <c r="AF140" s="564"/>
      <c r="AG140" s="564"/>
    </row>
    <row r="141">
      <c r="V141" s="564"/>
      <c r="W141" s="564"/>
      <c r="X141" s="564"/>
      <c r="Y141" s="564"/>
      <c r="Z141" s="564"/>
      <c r="AA141" s="564"/>
      <c r="AB141" s="564"/>
      <c r="AC141" s="564"/>
      <c r="AD141" s="564"/>
      <c r="AE141" s="564"/>
      <c r="AF141" s="564"/>
      <c r="AG141" s="564"/>
    </row>
    <row r="142">
      <c r="V142" s="564"/>
      <c r="W142" s="564"/>
      <c r="X142" s="564"/>
      <c r="Y142" s="564"/>
      <c r="Z142" s="564"/>
      <c r="AA142" s="564"/>
      <c r="AB142" s="564"/>
      <c r="AC142" s="564"/>
      <c r="AD142" s="564"/>
      <c r="AE142" s="564"/>
      <c r="AF142" s="564"/>
      <c r="AG142" s="564"/>
    </row>
    <row r="143">
      <c r="V143" s="564"/>
      <c r="W143" s="564"/>
      <c r="X143" s="564"/>
      <c r="Y143" s="564"/>
      <c r="Z143" s="564"/>
      <c r="AA143" s="564"/>
      <c r="AB143" s="564"/>
      <c r="AC143" s="564"/>
      <c r="AD143" s="564"/>
      <c r="AE143" s="564"/>
      <c r="AF143" s="564"/>
      <c r="AG143" s="564"/>
    </row>
    <row r="144">
      <c r="V144" s="564"/>
      <c r="W144" s="564"/>
      <c r="X144" s="564"/>
      <c r="Y144" s="564"/>
      <c r="Z144" s="564"/>
      <c r="AA144" s="564"/>
      <c r="AB144" s="564"/>
      <c r="AC144" s="564"/>
      <c r="AD144" s="564"/>
      <c r="AE144" s="564"/>
      <c r="AF144" s="564"/>
      <c r="AG144" s="564"/>
    </row>
    <row r="145">
      <c r="V145" s="564"/>
      <c r="W145" s="564"/>
      <c r="X145" s="564"/>
      <c r="Y145" s="564"/>
      <c r="Z145" s="564"/>
      <c r="AA145" s="564"/>
      <c r="AB145" s="564"/>
      <c r="AC145" s="564"/>
      <c r="AD145" s="564"/>
      <c r="AE145" s="564"/>
      <c r="AF145" s="564"/>
      <c r="AG145" s="564"/>
    </row>
    <row r="146">
      <c r="V146" s="564"/>
      <c r="W146" s="564"/>
      <c r="X146" s="564"/>
      <c r="Y146" s="564"/>
      <c r="Z146" s="564"/>
      <c r="AA146" s="564"/>
      <c r="AB146" s="564"/>
      <c r="AC146" s="564"/>
      <c r="AD146" s="564"/>
      <c r="AE146" s="564"/>
      <c r="AF146" s="564"/>
      <c r="AG146" s="564"/>
    </row>
    <row r="147">
      <c r="V147" s="564"/>
      <c r="W147" s="564"/>
      <c r="X147" s="564"/>
      <c r="Y147" s="564"/>
      <c r="Z147" s="564"/>
      <c r="AA147" s="564"/>
      <c r="AB147" s="564"/>
      <c r="AC147" s="564"/>
      <c r="AD147" s="564"/>
      <c r="AE147" s="564"/>
      <c r="AF147" s="564"/>
      <c r="AG147" s="564"/>
    </row>
    <row r="148">
      <c r="V148" s="564"/>
      <c r="W148" s="564"/>
      <c r="X148" s="564"/>
      <c r="Y148" s="564"/>
      <c r="Z148" s="564"/>
      <c r="AA148" s="564"/>
      <c r="AB148" s="564"/>
      <c r="AC148" s="564"/>
      <c r="AD148" s="564"/>
      <c r="AE148" s="564"/>
      <c r="AF148" s="564"/>
      <c r="AG148" s="564"/>
    </row>
    <row r="149">
      <c r="V149" s="564"/>
      <c r="W149" s="564"/>
      <c r="X149" s="564"/>
      <c r="Y149" s="564"/>
      <c r="Z149" s="564"/>
      <c r="AA149" s="564"/>
      <c r="AB149" s="564"/>
      <c r="AC149" s="564"/>
      <c r="AD149" s="564"/>
      <c r="AE149" s="564"/>
      <c r="AF149" s="564"/>
      <c r="AG149" s="564"/>
    </row>
    <row r="150">
      <c r="V150" s="564"/>
      <c r="W150" s="564"/>
      <c r="X150" s="564"/>
      <c r="Y150" s="564"/>
      <c r="Z150" s="564"/>
      <c r="AA150" s="564"/>
      <c r="AB150" s="564"/>
      <c r="AC150" s="564"/>
      <c r="AD150" s="564"/>
      <c r="AE150" s="564"/>
      <c r="AF150" s="564"/>
      <c r="AG150" s="564"/>
    </row>
    <row r="151">
      <c r="V151" s="564"/>
      <c r="W151" s="564"/>
      <c r="X151" s="564"/>
      <c r="Y151" s="564"/>
      <c r="Z151" s="564"/>
      <c r="AA151" s="564"/>
      <c r="AB151" s="564"/>
      <c r="AC151" s="564"/>
      <c r="AD151" s="564"/>
      <c r="AE151" s="564"/>
      <c r="AF151" s="564"/>
      <c r="AG151" s="564"/>
    </row>
    <row r="152">
      <c r="V152" s="564"/>
      <c r="W152" s="564"/>
      <c r="X152" s="564"/>
      <c r="Y152" s="564"/>
      <c r="Z152" s="564"/>
      <c r="AA152" s="564"/>
      <c r="AB152" s="564"/>
      <c r="AC152" s="564"/>
      <c r="AD152" s="564"/>
      <c r="AE152" s="564"/>
      <c r="AF152" s="564"/>
      <c r="AG152" s="564"/>
    </row>
    <row r="153">
      <c r="V153" s="564"/>
      <c r="W153" s="564"/>
      <c r="X153" s="564"/>
      <c r="Y153" s="564"/>
      <c r="Z153" s="564"/>
      <c r="AA153" s="564"/>
      <c r="AB153" s="564"/>
      <c r="AC153" s="564"/>
      <c r="AD153" s="564"/>
      <c r="AE153" s="564"/>
      <c r="AF153" s="564"/>
      <c r="AG153" s="564"/>
    </row>
    <row r="154">
      <c r="V154" s="564"/>
      <c r="W154" s="564"/>
      <c r="X154" s="564"/>
      <c r="Y154" s="564"/>
      <c r="Z154" s="564"/>
      <c r="AA154" s="564"/>
      <c r="AB154" s="564"/>
      <c r="AC154" s="564"/>
      <c r="AD154" s="564"/>
      <c r="AE154" s="564"/>
      <c r="AF154" s="564"/>
      <c r="AG154" s="564"/>
    </row>
    <row r="155" ht="9.0" customHeight="1">
      <c r="A155" s="555"/>
      <c r="V155" s="555"/>
      <c r="W155" s="555"/>
      <c r="X155" s="555"/>
      <c r="Y155" s="555"/>
      <c r="Z155" s="555"/>
      <c r="AA155" s="555"/>
      <c r="AB155" s="555"/>
      <c r="AC155" s="555"/>
      <c r="AD155" s="555"/>
      <c r="AE155" s="555"/>
      <c r="AF155" s="555"/>
      <c r="AG155" s="555"/>
    </row>
    <row r="156">
      <c r="A156" s="556"/>
      <c r="B156" s="557" t="s">
        <v>208</v>
      </c>
      <c r="N156" s="567"/>
      <c r="O156" s="559" t="s">
        <v>204</v>
      </c>
      <c r="U156" s="560">
        <v>3.0</v>
      </c>
      <c r="V156" s="561"/>
      <c r="W156" s="561"/>
      <c r="X156" s="561"/>
      <c r="Y156" s="561"/>
      <c r="Z156" s="561"/>
      <c r="AA156" s="561"/>
      <c r="AB156" s="561"/>
      <c r="AC156" s="561"/>
      <c r="AD156" s="561"/>
      <c r="AE156" s="561"/>
      <c r="AF156" s="561"/>
      <c r="AG156" s="561"/>
    </row>
    <row r="157">
      <c r="N157" s="568"/>
      <c r="O157" s="559" t="s">
        <v>205</v>
      </c>
      <c r="U157" s="563"/>
      <c r="V157" s="561"/>
      <c r="W157" s="561"/>
      <c r="X157" s="561"/>
      <c r="Y157" s="561"/>
      <c r="Z157" s="561"/>
      <c r="AA157" s="561"/>
      <c r="AB157" s="561"/>
      <c r="AC157" s="561"/>
      <c r="AD157" s="561"/>
      <c r="AE157" s="561"/>
      <c r="AF157" s="561"/>
      <c r="AG157" s="561"/>
    </row>
    <row r="158">
      <c r="A158" s="564"/>
      <c r="V158" s="564"/>
      <c r="W158" s="564"/>
      <c r="X158" s="564"/>
      <c r="Y158" s="564"/>
      <c r="Z158" s="564"/>
      <c r="AA158" s="564"/>
      <c r="AB158" s="564"/>
      <c r="AC158" s="564"/>
      <c r="AD158" s="564"/>
      <c r="AE158" s="564"/>
      <c r="AF158" s="564"/>
      <c r="AG158" s="564"/>
    </row>
    <row r="159">
      <c r="V159" s="564"/>
      <c r="W159" s="564"/>
      <c r="X159" s="564"/>
      <c r="Y159" s="564"/>
      <c r="Z159" s="564"/>
      <c r="AA159" s="564"/>
      <c r="AB159" s="564"/>
      <c r="AC159" s="564"/>
      <c r="AD159" s="564"/>
      <c r="AE159" s="564"/>
      <c r="AF159" s="564"/>
      <c r="AG159" s="564"/>
    </row>
    <row r="160">
      <c r="V160" s="564"/>
      <c r="W160" s="564"/>
      <c r="X160" s="564"/>
      <c r="Y160" s="564"/>
      <c r="Z160" s="564"/>
      <c r="AA160" s="564"/>
      <c r="AB160" s="564"/>
      <c r="AC160" s="564"/>
      <c r="AD160" s="564"/>
      <c r="AE160" s="564"/>
      <c r="AF160" s="564"/>
      <c r="AG160" s="564"/>
    </row>
    <row r="161">
      <c r="V161" s="564"/>
      <c r="W161" s="564"/>
      <c r="X161" s="564"/>
      <c r="Y161" s="564"/>
      <c r="Z161" s="564"/>
      <c r="AA161" s="564"/>
      <c r="AB161" s="564"/>
      <c r="AC161" s="564"/>
      <c r="AD161" s="564"/>
      <c r="AE161" s="564"/>
      <c r="AF161" s="564"/>
      <c r="AG161" s="564"/>
    </row>
    <row r="162">
      <c r="V162" s="564"/>
      <c r="W162" s="564"/>
      <c r="X162" s="564"/>
      <c r="Y162" s="564"/>
      <c r="Z162" s="564"/>
      <c r="AA162" s="564"/>
      <c r="AB162" s="564"/>
      <c r="AC162" s="564"/>
      <c r="AD162" s="564"/>
      <c r="AE162" s="564"/>
      <c r="AF162" s="564"/>
      <c r="AG162" s="564"/>
    </row>
    <row r="163">
      <c r="V163" s="564"/>
      <c r="W163" s="564"/>
      <c r="X163" s="564"/>
      <c r="Y163" s="564"/>
      <c r="Z163" s="564"/>
      <c r="AA163" s="564"/>
      <c r="AB163" s="564"/>
      <c r="AC163" s="564"/>
      <c r="AD163" s="564"/>
      <c r="AE163" s="564"/>
      <c r="AF163" s="564"/>
      <c r="AG163" s="564"/>
    </row>
    <row r="164">
      <c r="V164" s="564"/>
      <c r="W164" s="564"/>
      <c r="X164" s="564"/>
      <c r="Y164" s="564"/>
      <c r="Z164" s="564"/>
      <c r="AA164" s="564"/>
      <c r="AB164" s="564"/>
      <c r="AC164" s="564"/>
      <c r="AD164" s="564"/>
      <c r="AE164" s="564"/>
      <c r="AF164" s="564"/>
      <c r="AG164" s="564"/>
    </row>
    <row r="165">
      <c r="V165" s="564"/>
      <c r="W165" s="564"/>
      <c r="X165" s="564"/>
      <c r="Y165" s="564"/>
      <c r="Z165" s="564"/>
      <c r="AA165" s="564"/>
      <c r="AB165" s="564"/>
      <c r="AC165" s="564"/>
      <c r="AD165" s="564"/>
      <c r="AE165" s="564"/>
      <c r="AF165" s="564"/>
      <c r="AG165" s="564"/>
    </row>
    <row r="166">
      <c r="V166" s="564"/>
      <c r="W166" s="564"/>
      <c r="X166" s="564"/>
      <c r="Y166" s="564"/>
      <c r="Z166" s="564"/>
      <c r="AA166" s="564"/>
      <c r="AB166" s="564"/>
      <c r="AC166" s="564"/>
      <c r="AD166" s="564"/>
      <c r="AE166" s="564"/>
      <c r="AF166" s="564"/>
      <c r="AG166" s="564"/>
    </row>
    <row r="167">
      <c r="V167" s="564"/>
      <c r="W167" s="564"/>
      <c r="X167" s="564"/>
      <c r="Y167" s="564"/>
      <c r="Z167" s="564"/>
      <c r="AA167" s="564"/>
      <c r="AB167" s="564"/>
      <c r="AC167" s="564"/>
      <c r="AD167" s="564"/>
      <c r="AE167" s="564"/>
      <c r="AF167" s="564"/>
      <c r="AG167" s="564"/>
    </row>
    <row r="168">
      <c r="V168" s="564"/>
      <c r="W168" s="564"/>
      <c r="X168" s="564"/>
      <c r="Y168" s="564"/>
      <c r="Z168" s="564"/>
      <c r="AA168" s="564"/>
      <c r="AB168" s="564"/>
      <c r="AC168" s="564"/>
      <c r="AD168" s="564"/>
      <c r="AE168" s="564"/>
      <c r="AF168" s="564"/>
      <c r="AG168" s="564"/>
    </row>
    <row r="169">
      <c r="V169" s="564"/>
      <c r="W169" s="564"/>
      <c r="X169" s="564"/>
      <c r="Y169" s="564"/>
      <c r="Z169" s="564"/>
      <c r="AA169" s="564"/>
      <c r="AB169" s="564"/>
      <c r="AC169" s="564"/>
      <c r="AD169" s="564"/>
      <c r="AE169" s="564"/>
      <c r="AF169" s="564"/>
      <c r="AG169" s="564"/>
    </row>
    <row r="170">
      <c r="V170" s="564"/>
      <c r="W170" s="564"/>
      <c r="X170" s="564"/>
      <c r="Y170" s="564"/>
      <c r="Z170" s="564"/>
      <c r="AA170" s="564"/>
      <c r="AB170" s="564"/>
      <c r="AC170" s="564"/>
      <c r="AD170" s="564"/>
      <c r="AE170" s="564"/>
      <c r="AF170" s="564"/>
      <c r="AG170" s="564"/>
    </row>
    <row r="171">
      <c r="V171" s="564"/>
      <c r="W171" s="564"/>
      <c r="X171" s="564"/>
      <c r="Y171" s="564"/>
      <c r="Z171" s="564"/>
      <c r="AA171" s="564"/>
      <c r="AB171" s="564"/>
      <c r="AC171" s="564"/>
      <c r="AD171" s="564"/>
      <c r="AE171" s="564"/>
      <c r="AF171" s="564"/>
      <c r="AG171" s="564"/>
    </row>
    <row r="172">
      <c r="V172" s="564"/>
      <c r="W172" s="564"/>
      <c r="X172" s="564"/>
      <c r="Y172" s="564"/>
      <c r="Z172" s="564"/>
      <c r="AA172" s="564"/>
      <c r="AB172" s="564"/>
      <c r="AC172" s="564"/>
      <c r="AD172" s="564"/>
      <c r="AE172" s="564"/>
      <c r="AF172" s="564"/>
      <c r="AG172" s="564"/>
    </row>
    <row r="173">
      <c r="V173" s="564"/>
      <c r="W173" s="564"/>
      <c r="X173" s="564"/>
      <c r="Y173" s="564"/>
      <c r="Z173" s="564"/>
      <c r="AA173" s="564"/>
      <c r="AB173" s="564"/>
      <c r="AC173" s="564"/>
      <c r="AD173" s="564"/>
      <c r="AE173" s="564"/>
      <c r="AF173" s="564"/>
      <c r="AG173" s="564"/>
    </row>
    <row r="174">
      <c r="V174" s="564"/>
      <c r="W174" s="564"/>
      <c r="X174" s="564"/>
      <c r="Y174" s="564"/>
      <c r="Z174" s="564"/>
      <c r="AA174" s="564"/>
      <c r="AB174" s="564"/>
      <c r="AC174" s="564"/>
      <c r="AD174" s="564"/>
      <c r="AE174" s="564"/>
      <c r="AF174" s="564"/>
      <c r="AG174" s="564"/>
    </row>
    <row r="175">
      <c r="V175" s="564"/>
      <c r="W175" s="564"/>
      <c r="X175" s="564"/>
      <c r="Y175" s="564"/>
      <c r="Z175" s="564"/>
      <c r="AA175" s="564"/>
      <c r="AB175" s="564"/>
      <c r="AC175" s="564"/>
      <c r="AD175" s="564"/>
      <c r="AE175" s="564"/>
      <c r="AF175" s="564"/>
      <c r="AG175" s="564"/>
    </row>
    <row r="176">
      <c r="V176" s="564"/>
      <c r="W176" s="564"/>
      <c r="X176" s="564"/>
      <c r="Y176" s="564"/>
      <c r="Z176" s="564"/>
      <c r="AA176" s="564"/>
      <c r="AB176" s="564"/>
      <c r="AC176" s="564"/>
      <c r="AD176" s="564"/>
      <c r="AE176" s="564"/>
      <c r="AF176" s="564"/>
      <c r="AG176" s="564"/>
    </row>
    <row r="177">
      <c r="V177" s="564"/>
      <c r="W177" s="564"/>
      <c r="X177" s="564"/>
      <c r="Y177" s="564"/>
      <c r="Z177" s="564"/>
      <c r="AA177" s="564"/>
      <c r="AB177" s="564"/>
      <c r="AC177" s="564"/>
      <c r="AD177" s="564"/>
      <c r="AE177" s="564"/>
      <c r="AF177" s="564"/>
      <c r="AG177" s="564"/>
    </row>
    <row r="178">
      <c r="V178" s="564"/>
      <c r="W178" s="564"/>
      <c r="X178" s="564"/>
      <c r="Y178" s="564"/>
      <c r="Z178" s="564"/>
      <c r="AA178" s="564"/>
      <c r="AB178" s="564"/>
      <c r="AC178" s="564"/>
      <c r="AD178" s="564"/>
      <c r="AE178" s="564"/>
      <c r="AF178" s="564"/>
      <c r="AG178" s="564"/>
    </row>
    <row r="179">
      <c r="V179" s="564"/>
      <c r="W179" s="564"/>
      <c r="X179" s="564"/>
      <c r="Y179" s="564"/>
      <c r="Z179" s="564"/>
      <c r="AA179" s="564"/>
      <c r="AB179" s="564"/>
      <c r="AC179" s="564"/>
      <c r="AD179" s="564"/>
      <c r="AE179" s="564"/>
      <c r="AF179" s="564"/>
      <c r="AG179" s="564"/>
    </row>
    <row r="180">
      <c r="V180" s="564"/>
      <c r="W180" s="564"/>
      <c r="X180" s="564"/>
      <c r="Y180" s="564"/>
      <c r="Z180" s="564"/>
      <c r="AA180" s="564"/>
      <c r="AB180" s="564"/>
      <c r="AC180" s="564"/>
      <c r="AD180" s="564"/>
      <c r="AE180" s="564"/>
      <c r="AF180" s="564"/>
      <c r="AG180" s="564"/>
    </row>
    <row r="181">
      <c r="V181" s="564"/>
      <c r="W181" s="564"/>
      <c r="X181" s="564"/>
      <c r="Y181" s="564"/>
      <c r="Z181" s="564"/>
      <c r="AA181" s="564"/>
      <c r="AB181" s="564"/>
      <c r="AC181" s="564"/>
      <c r="AD181" s="564"/>
      <c r="AE181" s="564"/>
      <c r="AF181" s="564"/>
      <c r="AG181" s="564"/>
    </row>
    <row r="182">
      <c r="V182" s="564"/>
      <c r="W182" s="564"/>
      <c r="X182" s="564"/>
      <c r="Y182" s="564"/>
      <c r="Z182" s="564"/>
      <c r="AA182" s="564"/>
      <c r="AB182" s="564"/>
      <c r="AC182" s="564"/>
      <c r="AD182" s="564"/>
      <c r="AE182" s="564"/>
      <c r="AF182" s="564"/>
      <c r="AG182" s="564"/>
    </row>
    <row r="183">
      <c r="V183" s="564"/>
      <c r="W183" s="564"/>
      <c r="X183" s="564"/>
      <c r="Y183" s="564"/>
      <c r="Z183" s="564"/>
      <c r="AA183" s="564"/>
      <c r="AB183" s="564"/>
      <c r="AC183" s="564"/>
      <c r="AD183" s="564"/>
      <c r="AE183" s="564"/>
      <c r="AF183" s="564"/>
      <c r="AG183" s="564"/>
    </row>
    <row r="184">
      <c r="V184" s="564"/>
      <c r="W184" s="564"/>
      <c r="X184" s="564"/>
      <c r="Y184" s="564"/>
      <c r="Z184" s="564"/>
      <c r="AA184" s="564"/>
      <c r="AB184" s="564"/>
      <c r="AC184" s="564"/>
      <c r="AD184" s="564"/>
      <c r="AE184" s="564"/>
      <c r="AF184" s="564"/>
      <c r="AG184" s="564"/>
    </row>
    <row r="185">
      <c r="V185" s="564"/>
      <c r="W185" s="564"/>
      <c r="X185" s="564"/>
      <c r="Y185" s="564"/>
      <c r="Z185" s="564"/>
      <c r="AA185" s="564"/>
      <c r="AB185" s="564"/>
      <c r="AC185" s="564"/>
      <c r="AD185" s="564"/>
      <c r="AE185" s="564"/>
      <c r="AF185" s="564"/>
      <c r="AG185" s="564"/>
    </row>
    <row r="186">
      <c r="V186" s="564"/>
      <c r="W186" s="564"/>
      <c r="X186" s="564"/>
      <c r="Y186" s="564"/>
      <c r="Z186" s="564"/>
      <c r="AA186" s="564"/>
      <c r="AB186" s="564"/>
      <c r="AC186" s="564"/>
      <c r="AD186" s="564"/>
      <c r="AE186" s="564"/>
      <c r="AF186" s="564"/>
      <c r="AG186" s="564"/>
    </row>
    <row r="187">
      <c r="V187" s="564"/>
      <c r="W187" s="564"/>
      <c r="X187" s="564"/>
      <c r="Y187" s="564"/>
      <c r="Z187" s="564"/>
      <c r="AA187" s="564"/>
      <c r="AB187" s="564"/>
      <c r="AC187" s="564"/>
      <c r="AD187" s="564"/>
      <c r="AE187" s="564"/>
      <c r="AF187" s="564"/>
      <c r="AG187" s="564"/>
    </row>
    <row r="188">
      <c r="V188" s="564"/>
      <c r="W188" s="564"/>
      <c r="X188" s="564"/>
      <c r="Y188" s="564"/>
      <c r="Z188" s="564"/>
      <c r="AA188" s="564"/>
      <c r="AB188" s="564"/>
      <c r="AC188" s="564"/>
      <c r="AD188" s="564"/>
      <c r="AE188" s="564"/>
      <c r="AF188" s="564"/>
      <c r="AG188" s="564"/>
    </row>
    <row r="189">
      <c r="V189" s="564"/>
      <c r="W189" s="564"/>
      <c r="X189" s="564"/>
      <c r="Y189" s="564"/>
      <c r="Z189" s="564"/>
      <c r="AA189" s="564"/>
      <c r="AB189" s="564"/>
      <c r="AC189" s="564"/>
      <c r="AD189" s="564"/>
      <c r="AE189" s="564"/>
      <c r="AF189" s="564"/>
      <c r="AG189" s="564"/>
    </row>
    <row r="190">
      <c r="V190" s="564"/>
      <c r="W190" s="564"/>
      <c r="X190" s="564"/>
      <c r="Y190" s="564"/>
      <c r="Z190" s="564"/>
      <c r="AA190" s="564"/>
      <c r="AB190" s="564"/>
      <c r="AC190" s="564"/>
      <c r="AD190" s="564"/>
      <c r="AE190" s="564"/>
      <c r="AF190" s="564"/>
      <c r="AG190" s="564"/>
    </row>
    <row r="191">
      <c r="V191" s="564"/>
      <c r="W191" s="564"/>
      <c r="X191" s="564"/>
      <c r="Y191" s="564"/>
      <c r="Z191" s="564"/>
      <c r="AA191" s="564"/>
      <c r="AB191" s="564"/>
      <c r="AC191" s="564"/>
      <c r="AD191" s="564"/>
      <c r="AE191" s="564"/>
      <c r="AF191" s="564"/>
      <c r="AG191" s="564"/>
    </row>
    <row r="192">
      <c r="V192" s="564"/>
      <c r="W192" s="564"/>
      <c r="X192" s="564"/>
      <c r="Y192" s="564"/>
      <c r="Z192" s="564"/>
      <c r="AA192" s="564"/>
      <c r="AB192" s="564"/>
      <c r="AC192" s="564"/>
      <c r="AD192" s="564"/>
      <c r="AE192" s="564"/>
      <c r="AF192" s="564"/>
      <c r="AG192" s="564"/>
    </row>
    <row r="193">
      <c r="V193" s="564"/>
      <c r="W193" s="564"/>
      <c r="X193" s="564"/>
      <c r="Y193" s="564"/>
      <c r="Z193" s="564"/>
      <c r="AA193" s="564"/>
      <c r="AB193" s="564"/>
      <c r="AC193" s="564"/>
      <c r="AD193" s="564"/>
      <c r="AE193" s="564"/>
      <c r="AF193" s="564"/>
      <c r="AG193" s="564"/>
    </row>
    <row r="194">
      <c r="V194" s="564"/>
      <c r="W194" s="564"/>
      <c r="X194" s="564"/>
      <c r="Y194" s="564"/>
      <c r="Z194" s="564"/>
      <c r="AA194" s="564"/>
      <c r="AB194" s="564"/>
      <c r="AC194" s="564"/>
      <c r="AD194" s="564"/>
      <c r="AE194" s="564"/>
      <c r="AF194" s="564"/>
      <c r="AG194" s="564"/>
    </row>
    <row r="195">
      <c r="V195" s="564"/>
      <c r="W195" s="564"/>
      <c r="X195" s="564"/>
      <c r="Y195" s="564"/>
      <c r="Z195" s="564"/>
      <c r="AA195" s="564"/>
      <c r="AB195" s="564"/>
      <c r="AC195" s="564"/>
      <c r="AD195" s="564"/>
      <c r="AE195" s="564"/>
      <c r="AF195" s="564"/>
      <c r="AG195" s="564"/>
    </row>
    <row r="196">
      <c r="V196" s="564"/>
      <c r="W196" s="564"/>
      <c r="X196" s="564"/>
      <c r="Y196" s="564"/>
      <c r="Z196" s="564"/>
      <c r="AA196" s="564"/>
      <c r="AB196" s="564"/>
      <c r="AC196" s="564"/>
      <c r="AD196" s="564"/>
      <c r="AE196" s="564"/>
      <c r="AF196" s="564"/>
      <c r="AG196" s="564"/>
    </row>
    <row r="197">
      <c r="V197" s="564"/>
      <c r="W197" s="564"/>
      <c r="X197" s="564"/>
      <c r="Y197" s="564"/>
      <c r="Z197" s="564"/>
      <c r="AA197" s="564"/>
      <c r="AB197" s="564"/>
      <c r="AC197" s="564"/>
      <c r="AD197" s="564"/>
      <c r="AE197" s="564"/>
      <c r="AF197" s="564"/>
      <c r="AG197" s="564"/>
    </row>
    <row r="198">
      <c r="V198" s="564"/>
      <c r="W198" s="564"/>
      <c r="X198" s="564"/>
      <c r="Y198" s="564"/>
      <c r="Z198" s="564"/>
      <c r="AA198" s="564"/>
      <c r="AB198" s="564"/>
      <c r="AC198" s="564"/>
      <c r="AD198" s="564"/>
      <c r="AE198" s="564"/>
      <c r="AF198" s="564"/>
      <c r="AG198" s="564"/>
    </row>
    <row r="199">
      <c r="V199" s="564"/>
      <c r="W199" s="564"/>
      <c r="X199" s="564"/>
      <c r="Y199" s="564"/>
      <c r="Z199" s="564"/>
      <c r="AA199" s="564"/>
      <c r="AB199" s="564"/>
      <c r="AC199" s="564"/>
      <c r="AD199" s="564"/>
      <c r="AE199" s="564"/>
      <c r="AF199" s="564"/>
      <c r="AG199" s="564"/>
    </row>
    <row r="200">
      <c r="V200" s="564"/>
      <c r="W200" s="564"/>
      <c r="X200" s="564"/>
      <c r="Y200" s="564"/>
      <c r="Z200" s="564"/>
      <c r="AA200" s="564"/>
      <c r="AB200" s="564"/>
      <c r="AC200" s="564"/>
      <c r="AD200" s="564"/>
      <c r="AE200" s="564"/>
      <c r="AF200" s="564"/>
      <c r="AG200" s="564"/>
    </row>
    <row r="201">
      <c r="V201" s="564"/>
      <c r="W201" s="564"/>
      <c r="X201" s="564"/>
      <c r="Y201" s="564"/>
      <c r="Z201" s="564"/>
      <c r="AA201" s="564"/>
      <c r="AB201" s="564"/>
      <c r="AC201" s="564"/>
      <c r="AD201" s="564"/>
      <c r="AE201" s="564"/>
      <c r="AF201" s="564"/>
      <c r="AG201" s="564"/>
    </row>
    <row r="202">
      <c r="V202" s="564"/>
      <c r="W202" s="564"/>
      <c r="X202" s="564"/>
      <c r="Y202" s="564"/>
      <c r="Z202" s="564"/>
      <c r="AA202" s="564"/>
      <c r="AB202" s="564"/>
      <c r="AC202" s="564"/>
      <c r="AD202" s="564"/>
      <c r="AE202" s="564"/>
      <c r="AF202" s="564"/>
      <c r="AG202" s="564"/>
    </row>
    <row r="203" ht="9.0" customHeight="1">
      <c r="A203" s="555"/>
      <c r="V203" s="555"/>
      <c r="W203" s="555"/>
      <c r="X203" s="555"/>
      <c r="Y203" s="555"/>
      <c r="Z203" s="555"/>
      <c r="AA203" s="555"/>
      <c r="AB203" s="555"/>
      <c r="AC203" s="555"/>
      <c r="AD203" s="555"/>
      <c r="AE203" s="555"/>
      <c r="AF203" s="555"/>
      <c r="AG203" s="555"/>
    </row>
    <row r="204">
      <c r="A204" s="556"/>
      <c r="B204" s="557" t="s">
        <v>209</v>
      </c>
      <c r="N204" s="567"/>
      <c r="O204" s="559" t="s">
        <v>204</v>
      </c>
      <c r="U204" s="560">
        <v>4.0</v>
      </c>
      <c r="V204" s="561"/>
      <c r="W204" s="561"/>
      <c r="X204" s="561"/>
      <c r="Y204" s="561"/>
      <c r="Z204" s="561"/>
      <c r="AA204" s="561"/>
      <c r="AB204" s="561"/>
      <c r="AC204" s="561"/>
      <c r="AD204" s="561"/>
      <c r="AE204" s="561"/>
      <c r="AF204" s="561"/>
      <c r="AG204" s="561"/>
    </row>
    <row r="205">
      <c r="N205" s="568"/>
      <c r="O205" s="559" t="s">
        <v>205</v>
      </c>
      <c r="U205" s="563"/>
      <c r="V205" s="561"/>
      <c r="W205" s="561"/>
      <c r="X205" s="561"/>
      <c r="Y205" s="561"/>
      <c r="Z205" s="561"/>
      <c r="AA205" s="561"/>
      <c r="AB205" s="561"/>
      <c r="AC205" s="561"/>
      <c r="AD205" s="561"/>
      <c r="AE205" s="561"/>
      <c r="AF205" s="561"/>
      <c r="AG205" s="561"/>
    </row>
    <row r="206">
      <c r="A206" s="564"/>
      <c r="V206" s="564"/>
      <c r="W206" s="564"/>
      <c r="X206" s="564"/>
      <c r="Y206" s="564"/>
      <c r="Z206" s="564"/>
      <c r="AA206" s="564"/>
      <c r="AB206" s="564"/>
      <c r="AC206" s="564"/>
      <c r="AD206" s="564"/>
      <c r="AE206" s="564"/>
      <c r="AF206" s="564"/>
      <c r="AG206" s="564"/>
    </row>
    <row r="207">
      <c r="V207" s="564"/>
      <c r="W207" s="564"/>
      <c r="X207" s="564"/>
      <c r="Y207" s="564"/>
      <c r="Z207" s="564"/>
      <c r="AA207" s="564"/>
      <c r="AB207" s="564"/>
      <c r="AC207" s="564"/>
      <c r="AD207" s="564"/>
      <c r="AE207" s="564"/>
      <c r="AF207" s="564"/>
      <c r="AG207" s="564"/>
    </row>
    <row r="208">
      <c r="V208" s="564"/>
      <c r="W208" s="564"/>
      <c r="X208" s="564"/>
      <c r="Y208" s="564"/>
      <c r="Z208" s="564"/>
      <c r="AA208" s="564"/>
      <c r="AB208" s="564"/>
      <c r="AC208" s="564"/>
      <c r="AD208" s="564"/>
      <c r="AE208" s="564"/>
      <c r="AF208" s="564"/>
      <c r="AG208" s="564"/>
    </row>
    <row r="209">
      <c r="V209" s="564"/>
      <c r="W209" s="564"/>
      <c r="X209" s="564"/>
      <c r="Y209" s="564"/>
      <c r="Z209" s="564"/>
      <c r="AA209" s="564"/>
      <c r="AB209" s="564"/>
      <c r="AC209" s="564"/>
      <c r="AD209" s="564"/>
      <c r="AE209" s="564"/>
      <c r="AF209" s="564"/>
      <c r="AG209" s="564"/>
    </row>
    <row r="210">
      <c r="V210" s="564"/>
      <c r="W210" s="564"/>
      <c r="X210" s="564"/>
      <c r="Y210" s="564"/>
      <c r="Z210" s="564"/>
      <c r="AA210" s="564"/>
      <c r="AB210" s="564"/>
      <c r="AC210" s="564"/>
      <c r="AD210" s="564"/>
      <c r="AE210" s="564"/>
      <c r="AF210" s="564"/>
      <c r="AG210" s="564"/>
    </row>
    <row r="211">
      <c r="V211" s="564"/>
      <c r="W211" s="564"/>
      <c r="X211" s="564"/>
      <c r="Y211" s="564"/>
      <c r="Z211" s="564"/>
      <c r="AA211" s="564"/>
      <c r="AB211" s="564"/>
      <c r="AC211" s="564"/>
      <c r="AD211" s="564"/>
      <c r="AE211" s="564"/>
      <c r="AF211" s="564"/>
      <c r="AG211" s="564"/>
    </row>
    <row r="212">
      <c r="V212" s="564"/>
      <c r="W212" s="564"/>
      <c r="X212" s="564"/>
      <c r="Y212" s="564"/>
      <c r="Z212" s="564"/>
      <c r="AA212" s="564"/>
      <c r="AB212" s="564"/>
      <c r="AC212" s="564"/>
      <c r="AD212" s="564"/>
      <c r="AE212" s="564"/>
      <c r="AF212" s="564"/>
      <c r="AG212" s="564"/>
    </row>
    <row r="213">
      <c r="V213" s="564"/>
      <c r="W213" s="564"/>
      <c r="X213" s="564"/>
      <c r="Y213" s="564"/>
      <c r="Z213" s="564"/>
      <c r="AA213" s="564"/>
      <c r="AB213" s="564"/>
      <c r="AC213" s="564"/>
      <c r="AD213" s="564"/>
      <c r="AE213" s="564"/>
      <c r="AF213" s="564"/>
      <c r="AG213" s="564"/>
    </row>
    <row r="214">
      <c r="V214" s="564"/>
      <c r="W214" s="564"/>
      <c r="X214" s="564"/>
      <c r="Y214" s="564"/>
      <c r="Z214" s="564"/>
      <c r="AA214" s="564"/>
      <c r="AB214" s="564"/>
      <c r="AC214" s="564"/>
      <c r="AD214" s="564"/>
      <c r="AE214" s="564"/>
      <c r="AF214" s="564"/>
      <c r="AG214" s="564"/>
    </row>
    <row r="215">
      <c r="V215" s="564"/>
      <c r="W215" s="564"/>
      <c r="X215" s="564"/>
      <c r="Y215" s="564"/>
      <c r="Z215" s="564"/>
      <c r="AA215" s="564"/>
      <c r="AB215" s="564"/>
      <c r="AC215" s="564"/>
      <c r="AD215" s="564"/>
      <c r="AE215" s="564"/>
      <c r="AF215" s="564"/>
      <c r="AG215" s="564"/>
    </row>
    <row r="216">
      <c r="V216" s="564"/>
      <c r="W216" s="564"/>
      <c r="X216" s="564"/>
      <c r="Y216" s="564"/>
      <c r="Z216" s="564"/>
      <c r="AA216" s="564"/>
      <c r="AB216" s="564"/>
      <c r="AC216" s="564"/>
      <c r="AD216" s="564"/>
      <c r="AE216" s="564"/>
      <c r="AF216" s="564"/>
      <c r="AG216" s="564"/>
    </row>
    <row r="217">
      <c r="V217" s="564"/>
      <c r="W217" s="564"/>
      <c r="X217" s="564"/>
      <c r="Y217" s="564"/>
      <c r="Z217" s="564"/>
      <c r="AA217" s="564"/>
      <c r="AB217" s="564"/>
      <c r="AC217" s="564"/>
      <c r="AD217" s="564"/>
      <c r="AE217" s="564"/>
      <c r="AF217" s="564"/>
      <c r="AG217" s="564"/>
    </row>
    <row r="218">
      <c r="V218" s="564"/>
      <c r="W218" s="564"/>
      <c r="X218" s="564"/>
      <c r="Y218" s="564"/>
      <c r="Z218" s="564"/>
      <c r="AA218" s="564"/>
      <c r="AB218" s="564"/>
      <c r="AC218" s="564"/>
      <c r="AD218" s="564"/>
      <c r="AE218" s="564"/>
      <c r="AF218" s="564"/>
      <c r="AG218" s="564"/>
    </row>
    <row r="219">
      <c r="V219" s="564"/>
      <c r="W219" s="564"/>
      <c r="X219" s="564"/>
      <c r="Y219" s="564"/>
      <c r="Z219" s="564"/>
      <c r="AA219" s="564"/>
      <c r="AB219" s="564"/>
      <c r="AC219" s="564"/>
      <c r="AD219" s="564"/>
      <c r="AE219" s="564"/>
      <c r="AF219" s="564"/>
      <c r="AG219" s="564"/>
    </row>
    <row r="220">
      <c r="V220" s="564"/>
      <c r="W220" s="564"/>
      <c r="X220" s="564"/>
      <c r="Y220" s="564"/>
      <c r="Z220" s="564"/>
      <c r="AA220" s="564"/>
      <c r="AB220" s="564"/>
      <c r="AC220" s="564"/>
      <c r="AD220" s="564"/>
      <c r="AE220" s="564"/>
      <c r="AF220" s="564"/>
      <c r="AG220" s="564"/>
    </row>
    <row r="221">
      <c r="V221" s="564"/>
      <c r="W221" s="564"/>
      <c r="X221" s="564"/>
      <c r="Y221" s="564"/>
      <c r="Z221" s="564"/>
      <c r="AA221" s="564"/>
      <c r="AB221" s="564"/>
      <c r="AC221" s="564"/>
      <c r="AD221" s="564"/>
      <c r="AE221" s="564"/>
      <c r="AF221" s="564"/>
      <c r="AG221" s="564"/>
    </row>
    <row r="222">
      <c r="V222" s="564"/>
      <c r="W222" s="564"/>
      <c r="X222" s="564"/>
      <c r="Y222" s="564"/>
      <c r="Z222" s="564"/>
      <c r="AA222" s="564"/>
      <c r="AB222" s="564"/>
      <c r="AC222" s="564"/>
      <c r="AD222" s="564"/>
      <c r="AE222" s="564"/>
      <c r="AF222" s="564"/>
      <c r="AG222" s="564"/>
    </row>
    <row r="223">
      <c r="V223" s="564"/>
      <c r="W223" s="564"/>
      <c r="X223" s="564"/>
      <c r="Y223" s="564"/>
      <c r="Z223" s="564"/>
      <c r="AA223" s="564"/>
      <c r="AB223" s="564"/>
      <c r="AC223" s="564"/>
      <c r="AD223" s="564"/>
      <c r="AE223" s="564"/>
      <c r="AF223" s="564"/>
      <c r="AG223" s="564"/>
    </row>
    <row r="224">
      <c r="V224" s="564"/>
      <c r="W224" s="564"/>
      <c r="X224" s="564"/>
      <c r="Y224" s="564"/>
      <c r="Z224" s="564"/>
      <c r="AA224" s="564"/>
      <c r="AB224" s="564"/>
      <c r="AC224" s="564"/>
      <c r="AD224" s="564"/>
      <c r="AE224" s="564"/>
      <c r="AF224" s="564"/>
      <c r="AG224" s="564"/>
    </row>
    <row r="225">
      <c r="V225" s="564"/>
      <c r="W225" s="564"/>
      <c r="X225" s="564"/>
      <c r="Y225" s="564"/>
      <c r="Z225" s="564"/>
      <c r="AA225" s="564"/>
      <c r="AB225" s="564"/>
      <c r="AC225" s="564"/>
      <c r="AD225" s="564"/>
      <c r="AE225" s="564"/>
      <c r="AF225" s="564"/>
      <c r="AG225" s="564"/>
    </row>
    <row r="226">
      <c r="V226" s="564"/>
      <c r="W226" s="564"/>
      <c r="X226" s="564"/>
      <c r="Y226" s="564"/>
      <c r="Z226" s="564"/>
      <c r="AA226" s="564"/>
      <c r="AB226" s="564"/>
      <c r="AC226" s="564"/>
      <c r="AD226" s="564"/>
      <c r="AE226" s="564"/>
      <c r="AF226" s="564"/>
      <c r="AG226" s="564"/>
    </row>
    <row r="227">
      <c r="V227" s="564"/>
      <c r="W227" s="564"/>
      <c r="X227" s="564"/>
      <c r="Y227" s="564"/>
      <c r="Z227" s="564"/>
      <c r="AA227" s="564"/>
      <c r="AB227" s="564"/>
      <c r="AC227" s="564"/>
      <c r="AD227" s="564"/>
      <c r="AE227" s="564"/>
      <c r="AF227" s="564"/>
      <c r="AG227" s="564"/>
    </row>
    <row r="228">
      <c r="V228" s="564"/>
      <c r="W228" s="564"/>
      <c r="X228" s="564"/>
      <c r="Y228" s="564"/>
      <c r="Z228" s="564"/>
      <c r="AA228" s="564"/>
      <c r="AB228" s="564"/>
      <c r="AC228" s="564"/>
      <c r="AD228" s="564"/>
      <c r="AE228" s="564"/>
      <c r="AF228" s="564"/>
      <c r="AG228" s="564"/>
    </row>
    <row r="229">
      <c r="V229" s="564"/>
      <c r="W229" s="564"/>
      <c r="X229" s="564"/>
      <c r="Y229" s="564"/>
      <c r="Z229" s="564"/>
      <c r="AA229" s="564"/>
      <c r="AB229" s="564"/>
      <c r="AC229" s="564"/>
      <c r="AD229" s="564"/>
      <c r="AE229" s="564"/>
      <c r="AF229" s="564"/>
      <c r="AG229" s="564"/>
    </row>
    <row r="230">
      <c r="V230" s="564"/>
      <c r="W230" s="564"/>
      <c r="X230" s="564"/>
      <c r="Y230" s="564"/>
      <c r="Z230" s="564"/>
      <c r="AA230" s="564"/>
      <c r="AB230" s="564"/>
      <c r="AC230" s="564"/>
      <c r="AD230" s="564"/>
      <c r="AE230" s="564"/>
      <c r="AF230" s="564"/>
      <c r="AG230" s="564"/>
    </row>
    <row r="231">
      <c r="V231" s="564"/>
      <c r="W231" s="564"/>
      <c r="X231" s="564"/>
      <c r="Y231" s="564"/>
      <c r="Z231" s="564"/>
      <c r="AA231" s="564"/>
      <c r="AB231" s="564"/>
      <c r="AC231" s="564"/>
      <c r="AD231" s="564"/>
      <c r="AE231" s="564"/>
      <c r="AF231" s="564"/>
      <c r="AG231" s="564"/>
    </row>
    <row r="232">
      <c r="V232" s="564"/>
      <c r="W232" s="564"/>
      <c r="X232" s="564"/>
      <c r="Y232" s="564"/>
      <c r="Z232" s="564"/>
      <c r="AA232" s="564"/>
      <c r="AB232" s="564"/>
      <c r="AC232" s="564"/>
      <c r="AD232" s="564"/>
      <c r="AE232" s="564"/>
      <c r="AF232" s="564"/>
      <c r="AG232" s="564"/>
    </row>
    <row r="233">
      <c r="V233" s="564"/>
      <c r="W233" s="564"/>
      <c r="X233" s="564"/>
      <c r="Y233" s="564"/>
      <c r="Z233" s="564"/>
      <c r="AA233" s="564"/>
      <c r="AB233" s="564"/>
      <c r="AC233" s="564"/>
      <c r="AD233" s="564"/>
      <c r="AE233" s="564"/>
      <c r="AF233" s="564"/>
      <c r="AG233" s="564"/>
    </row>
    <row r="234">
      <c r="V234" s="564"/>
      <c r="W234" s="564"/>
      <c r="X234" s="564"/>
      <c r="Y234" s="564"/>
      <c r="Z234" s="564"/>
      <c r="AA234" s="564"/>
      <c r="AB234" s="564"/>
      <c r="AC234" s="564"/>
      <c r="AD234" s="564"/>
      <c r="AE234" s="564"/>
      <c r="AF234" s="564"/>
      <c r="AG234" s="564"/>
    </row>
    <row r="235">
      <c r="V235" s="564"/>
      <c r="W235" s="564"/>
      <c r="X235" s="564"/>
      <c r="Y235" s="564"/>
      <c r="Z235" s="564"/>
      <c r="AA235" s="564"/>
      <c r="AB235" s="564"/>
      <c r="AC235" s="564"/>
      <c r="AD235" s="564"/>
      <c r="AE235" s="564"/>
      <c r="AF235" s="564"/>
      <c r="AG235" s="564"/>
    </row>
    <row r="236">
      <c r="V236" s="564"/>
      <c r="W236" s="564"/>
      <c r="X236" s="564"/>
      <c r="Y236" s="564"/>
      <c r="Z236" s="564"/>
      <c r="AA236" s="564"/>
      <c r="AB236" s="564"/>
      <c r="AC236" s="564"/>
      <c r="AD236" s="564"/>
      <c r="AE236" s="564"/>
      <c r="AF236" s="564"/>
      <c r="AG236" s="564"/>
    </row>
    <row r="237">
      <c r="V237" s="564"/>
      <c r="W237" s="564"/>
      <c r="X237" s="564"/>
      <c r="Y237" s="564"/>
      <c r="Z237" s="564"/>
      <c r="AA237" s="564"/>
      <c r="AB237" s="564"/>
      <c r="AC237" s="564"/>
      <c r="AD237" s="564"/>
      <c r="AE237" s="564"/>
      <c r="AF237" s="564"/>
      <c r="AG237" s="564"/>
    </row>
    <row r="238">
      <c r="V238" s="564"/>
      <c r="W238" s="564"/>
      <c r="X238" s="564"/>
      <c r="Y238" s="564"/>
      <c r="Z238" s="564"/>
      <c r="AA238" s="564"/>
      <c r="AB238" s="564"/>
      <c r="AC238" s="564"/>
      <c r="AD238" s="564"/>
      <c r="AE238" s="564"/>
      <c r="AF238" s="564"/>
      <c r="AG238" s="564"/>
    </row>
    <row r="239">
      <c r="V239" s="564"/>
      <c r="W239" s="564"/>
      <c r="X239" s="564"/>
      <c r="Y239" s="564"/>
      <c r="Z239" s="564"/>
      <c r="AA239" s="564"/>
      <c r="AB239" s="564"/>
      <c r="AC239" s="564"/>
      <c r="AD239" s="564"/>
      <c r="AE239" s="564"/>
      <c r="AF239" s="564"/>
      <c r="AG239" s="564"/>
    </row>
    <row r="240">
      <c r="V240" s="564"/>
      <c r="W240" s="564"/>
      <c r="X240" s="564"/>
      <c r="Y240" s="564"/>
      <c r="Z240" s="564"/>
      <c r="AA240" s="564"/>
      <c r="AB240" s="564"/>
      <c r="AC240" s="564"/>
      <c r="AD240" s="564"/>
      <c r="AE240" s="564"/>
      <c r="AF240" s="564"/>
      <c r="AG240" s="564"/>
    </row>
    <row r="241">
      <c r="V241" s="564"/>
      <c r="W241" s="564"/>
      <c r="X241" s="564"/>
      <c r="Y241" s="564"/>
      <c r="Z241" s="564"/>
      <c r="AA241" s="564"/>
      <c r="AB241" s="564"/>
      <c r="AC241" s="564"/>
      <c r="AD241" s="564"/>
      <c r="AE241" s="564"/>
      <c r="AF241" s="564"/>
      <c r="AG241" s="564"/>
    </row>
    <row r="242">
      <c r="V242" s="564"/>
      <c r="W242" s="564"/>
      <c r="X242" s="564"/>
      <c r="Y242" s="564"/>
      <c r="Z242" s="564"/>
      <c r="AA242" s="564"/>
      <c r="AB242" s="564"/>
      <c r="AC242" s="564"/>
      <c r="AD242" s="564"/>
      <c r="AE242" s="564"/>
      <c r="AF242" s="564"/>
      <c r="AG242" s="564"/>
    </row>
    <row r="243">
      <c r="V243" s="564"/>
      <c r="W243" s="564"/>
      <c r="X243" s="564"/>
      <c r="Y243" s="564"/>
      <c r="Z243" s="564"/>
      <c r="AA243" s="564"/>
      <c r="AB243" s="564"/>
      <c r="AC243" s="564"/>
      <c r="AD243" s="564"/>
      <c r="AE243" s="564"/>
      <c r="AF243" s="564"/>
      <c r="AG243" s="564"/>
    </row>
    <row r="244">
      <c r="V244" s="564"/>
      <c r="W244" s="564"/>
      <c r="X244" s="564"/>
      <c r="Y244" s="564"/>
      <c r="Z244" s="564"/>
      <c r="AA244" s="564"/>
      <c r="AB244" s="564"/>
      <c r="AC244" s="564"/>
      <c r="AD244" s="564"/>
      <c r="AE244" s="564"/>
      <c r="AF244" s="564"/>
      <c r="AG244" s="564"/>
    </row>
    <row r="245">
      <c r="V245" s="564"/>
      <c r="W245" s="564"/>
      <c r="X245" s="564"/>
      <c r="Y245" s="564"/>
      <c r="Z245" s="564"/>
      <c r="AA245" s="564"/>
      <c r="AB245" s="564"/>
      <c r="AC245" s="564"/>
      <c r="AD245" s="564"/>
      <c r="AE245" s="564"/>
      <c r="AF245" s="564"/>
      <c r="AG245" s="564"/>
    </row>
    <row r="246">
      <c r="V246" s="564"/>
      <c r="W246" s="564"/>
      <c r="X246" s="564"/>
      <c r="Y246" s="564"/>
      <c r="Z246" s="564"/>
      <c r="AA246" s="564"/>
      <c r="AB246" s="564"/>
      <c r="AC246" s="564"/>
      <c r="AD246" s="564"/>
      <c r="AE246" s="564"/>
      <c r="AF246" s="564"/>
      <c r="AG246" s="564"/>
    </row>
    <row r="247">
      <c r="V247" s="564"/>
      <c r="W247" s="564"/>
      <c r="X247" s="564"/>
      <c r="Y247" s="564"/>
      <c r="Z247" s="564"/>
      <c r="AA247" s="564"/>
      <c r="AB247" s="564"/>
      <c r="AC247" s="564"/>
      <c r="AD247" s="564"/>
      <c r="AE247" s="564"/>
      <c r="AF247" s="564"/>
      <c r="AG247" s="564"/>
    </row>
    <row r="248">
      <c r="V248" s="564"/>
      <c r="W248" s="564"/>
      <c r="X248" s="564"/>
      <c r="Y248" s="564"/>
      <c r="Z248" s="564"/>
      <c r="AA248" s="564"/>
      <c r="AB248" s="564"/>
      <c r="AC248" s="564"/>
      <c r="AD248" s="564"/>
      <c r="AE248" s="564"/>
      <c r="AF248" s="564"/>
      <c r="AG248" s="564"/>
    </row>
    <row r="249">
      <c r="V249" s="564"/>
      <c r="W249" s="564"/>
      <c r="X249" s="564"/>
      <c r="Y249" s="564"/>
      <c r="Z249" s="564"/>
      <c r="AA249" s="564"/>
      <c r="AB249" s="564"/>
      <c r="AC249" s="564"/>
      <c r="AD249" s="564"/>
      <c r="AE249" s="564"/>
      <c r="AF249" s="564"/>
      <c r="AG249" s="564"/>
    </row>
    <row r="250">
      <c r="V250" s="564"/>
      <c r="W250" s="564"/>
      <c r="X250" s="564"/>
      <c r="Y250" s="564"/>
      <c r="Z250" s="564"/>
      <c r="AA250" s="564"/>
      <c r="AB250" s="564"/>
      <c r="AC250" s="564"/>
      <c r="AD250" s="564"/>
      <c r="AE250" s="564"/>
      <c r="AF250" s="564"/>
      <c r="AG250" s="564"/>
    </row>
    <row r="251" ht="9.0" customHeight="1">
      <c r="A251" s="569"/>
      <c r="V251" s="569"/>
      <c r="W251" s="569"/>
      <c r="X251" s="569"/>
      <c r="Y251" s="569"/>
      <c r="Z251" s="569"/>
      <c r="AA251" s="569"/>
      <c r="AB251" s="569"/>
      <c r="AC251" s="569"/>
      <c r="AD251" s="569"/>
      <c r="AE251" s="569"/>
      <c r="AF251" s="569"/>
      <c r="AG251" s="569"/>
    </row>
    <row r="252">
      <c r="A252" s="556"/>
      <c r="B252" s="557" t="s">
        <v>210</v>
      </c>
      <c r="N252" s="570"/>
      <c r="O252" s="559" t="s">
        <v>204</v>
      </c>
      <c r="U252" s="560">
        <v>5.0</v>
      </c>
      <c r="V252" s="561"/>
      <c r="W252" s="561"/>
      <c r="X252" s="561"/>
      <c r="Y252" s="561"/>
      <c r="Z252" s="561"/>
      <c r="AA252" s="561"/>
      <c r="AB252" s="561"/>
      <c r="AC252" s="561"/>
      <c r="AD252" s="561"/>
      <c r="AE252" s="561"/>
      <c r="AF252" s="561"/>
      <c r="AG252" s="561"/>
    </row>
    <row r="253">
      <c r="N253" s="571"/>
      <c r="O253" s="559" t="s">
        <v>205</v>
      </c>
      <c r="U253" s="563"/>
      <c r="V253" s="561"/>
      <c r="W253" s="561"/>
      <c r="X253" s="561"/>
      <c r="Y253" s="561"/>
      <c r="Z253" s="561"/>
      <c r="AA253" s="561"/>
      <c r="AB253" s="561"/>
      <c r="AC253" s="561"/>
      <c r="AD253" s="561"/>
      <c r="AE253" s="561"/>
      <c r="AF253" s="561"/>
      <c r="AG253" s="561"/>
    </row>
    <row r="254">
      <c r="A254" s="564"/>
      <c r="V254" s="564"/>
      <c r="W254" s="564"/>
      <c r="X254" s="564"/>
      <c r="Y254" s="564"/>
      <c r="Z254" s="564"/>
      <c r="AA254" s="564"/>
      <c r="AB254" s="564"/>
      <c r="AC254" s="564"/>
      <c r="AD254" s="564"/>
      <c r="AE254" s="564"/>
      <c r="AF254" s="564"/>
      <c r="AG254" s="564"/>
    </row>
    <row r="255">
      <c r="V255" s="564"/>
      <c r="W255" s="564"/>
      <c r="X255" s="564"/>
      <c r="Y255" s="564"/>
      <c r="Z255" s="564"/>
      <c r="AA255" s="564"/>
      <c r="AB255" s="564"/>
      <c r="AC255" s="564"/>
      <c r="AD255" s="564"/>
      <c r="AE255" s="564"/>
      <c r="AF255" s="564"/>
      <c r="AG255" s="564"/>
    </row>
    <row r="256">
      <c r="V256" s="564"/>
      <c r="W256" s="564"/>
      <c r="X256" s="564"/>
      <c r="Y256" s="564"/>
      <c r="Z256" s="564"/>
      <c r="AA256" s="564"/>
      <c r="AB256" s="564"/>
      <c r="AC256" s="564"/>
      <c r="AD256" s="564"/>
      <c r="AE256" s="564"/>
      <c r="AF256" s="564"/>
      <c r="AG256" s="564"/>
    </row>
    <row r="257">
      <c r="V257" s="564"/>
      <c r="W257" s="564"/>
      <c r="X257" s="564"/>
      <c r="Y257" s="564"/>
      <c r="Z257" s="564"/>
      <c r="AA257" s="564"/>
      <c r="AB257" s="564"/>
      <c r="AC257" s="564"/>
      <c r="AD257" s="564"/>
      <c r="AE257" s="564"/>
      <c r="AF257" s="564"/>
      <c r="AG257" s="564"/>
    </row>
    <row r="258">
      <c r="V258" s="564"/>
      <c r="W258" s="564"/>
      <c r="X258" s="564"/>
      <c r="Y258" s="564"/>
      <c r="Z258" s="564"/>
      <c r="AA258" s="564"/>
      <c r="AB258" s="564"/>
      <c r="AC258" s="564"/>
      <c r="AD258" s="564"/>
      <c r="AE258" s="564"/>
      <c r="AF258" s="564"/>
      <c r="AG258" s="564"/>
    </row>
    <row r="259">
      <c r="V259" s="564"/>
      <c r="W259" s="564"/>
      <c r="X259" s="564"/>
      <c r="Y259" s="564"/>
      <c r="Z259" s="564"/>
      <c r="AA259" s="564"/>
      <c r="AB259" s="564"/>
      <c r="AC259" s="564"/>
      <c r="AD259" s="564"/>
      <c r="AE259" s="564"/>
      <c r="AF259" s="564"/>
      <c r="AG259" s="564"/>
    </row>
    <row r="260">
      <c r="V260" s="564"/>
      <c r="W260" s="564"/>
      <c r="X260" s="564"/>
      <c r="Y260" s="564"/>
      <c r="Z260" s="564"/>
      <c r="AA260" s="564"/>
      <c r="AB260" s="564"/>
      <c r="AC260" s="564"/>
      <c r="AD260" s="564"/>
      <c r="AE260" s="564"/>
      <c r="AF260" s="564"/>
      <c r="AG260" s="564"/>
    </row>
    <row r="261">
      <c r="V261" s="564"/>
      <c r="W261" s="564"/>
      <c r="X261" s="564"/>
      <c r="Y261" s="564"/>
      <c r="Z261" s="564"/>
      <c r="AA261" s="564"/>
      <c r="AB261" s="564"/>
      <c r="AC261" s="564"/>
      <c r="AD261" s="564"/>
      <c r="AE261" s="564"/>
      <c r="AF261" s="564"/>
      <c r="AG261" s="564"/>
    </row>
    <row r="262">
      <c r="V262" s="564"/>
      <c r="W262" s="564"/>
      <c r="X262" s="564"/>
      <c r="Y262" s="564"/>
      <c r="Z262" s="564"/>
      <c r="AA262" s="564"/>
      <c r="AB262" s="564"/>
      <c r="AC262" s="564"/>
      <c r="AD262" s="564"/>
      <c r="AE262" s="564"/>
      <c r="AF262" s="564"/>
      <c r="AG262" s="564"/>
    </row>
    <row r="263">
      <c r="V263" s="564"/>
      <c r="W263" s="564"/>
      <c r="X263" s="564"/>
      <c r="Y263" s="564"/>
      <c r="Z263" s="564"/>
      <c r="AA263" s="564"/>
      <c r="AB263" s="564"/>
      <c r="AC263" s="564"/>
      <c r="AD263" s="564"/>
      <c r="AE263" s="564"/>
      <c r="AF263" s="564"/>
      <c r="AG263" s="564"/>
    </row>
    <row r="264">
      <c r="V264" s="564"/>
      <c r="W264" s="564"/>
      <c r="X264" s="564"/>
      <c r="Y264" s="564"/>
      <c r="Z264" s="564"/>
      <c r="AA264" s="564"/>
      <c r="AB264" s="564"/>
      <c r="AC264" s="564"/>
      <c r="AD264" s="564"/>
      <c r="AE264" s="564"/>
      <c r="AF264" s="564"/>
      <c r="AG264" s="564"/>
    </row>
    <row r="265">
      <c r="V265" s="564"/>
      <c r="W265" s="564"/>
      <c r="X265" s="564"/>
      <c r="Y265" s="564"/>
      <c r="Z265" s="564"/>
      <c r="AA265" s="564"/>
      <c r="AB265" s="564"/>
      <c r="AC265" s="564"/>
      <c r="AD265" s="564"/>
      <c r="AE265" s="564"/>
      <c r="AF265" s="564"/>
      <c r="AG265" s="564"/>
    </row>
    <row r="266">
      <c r="V266" s="564"/>
      <c r="W266" s="564"/>
      <c r="X266" s="564"/>
      <c r="Y266" s="564"/>
      <c r="Z266" s="564"/>
      <c r="AA266" s="564"/>
      <c r="AB266" s="564"/>
      <c r="AC266" s="564"/>
      <c r="AD266" s="564"/>
      <c r="AE266" s="564"/>
      <c r="AF266" s="564"/>
      <c r="AG266" s="564"/>
    </row>
    <row r="267">
      <c r="V267" s="564"/>
      <c r="W267" s="564"/>
      <c r="X267" s="564"/>
      <c r="Y267" s="564"/>
      <c r="Z267" s="564"/>
      <c r="AA267" s="564"/>
      <c r="AB267" s="564"/>
      <c r="AC267" s="564"/>
      <c r="AD267" s="564"/>
      <c r="AE267" s="564"/>
      <c r="AF267" s="564"/>
      <c r="AG267" s="564"/>
    </row>
    <row r="268">
      <c r="V268" s="564"/>
      <c r="W268" s="564"/>
      <c r="X268" s="564"/>
      <c r="Y268" s="564"/>
      <c r="Z268" s="564"/>
      <c r="AA268" s="564"/>
      <c r="AB268" s="564"/>
      <c r="AC268" s="564"/>
      <c r="AD268" s="564"/>
      <c r="AE268" s="564"/>
      <c r="AF268" s="564"/>
      <c r="AG268" s="564"/>
    </row>
    <row r="269">
      <c r="V269" s="564"/>
      <c r="W269" s="564"/>
      <c r="X269" s="564"/>
      <c r="Y269" s="564"/>
      <c r="Z269" s="564"/>
      <c r="AA269" s="564"/>
      <c r="AB269" s="564"/>
      <c r="AC269" s="564"/>
      <c r="AD269" s="564"/>
      <c r="AE269" s="564"/>
      <c r="AF269" s="564"/>
      <c r="AG269" s="564"/>
    </row>
    <row r="270">
      <c r="V270" s="564"/>
      <c r="W270" s="564"/>
      <c r="X270" s="564"/>
      <c r="Y270" s="564"/>
      <c r="Z270" s="564"/>
      <c r="AA270" s="564"/>
      <c r="AB270" s="564"/>
      <c r="AC270" s="564"/>
      <c r="AD270" s="564"/>
      <c r="AE270" s="564"/>
      <c r="AF270" s="564"/>
      <c r="AG270" s="564"/>
    </row>
    <row r="271">
      <c r="V271" s="564"/>
      <c r="W271" s="564"/>
      <c r="X271" s="564"/>
      <c r="Y271" s="564"/>
      <c r="Z271" s="564"/>
      <c r="AA271" s="564"/>
      <c r="AB271" s="564"/>
      <c r="AC271" s="564"/>
      <c r="AD271" s="564"/>
      <c r="AE271" s="564"/>
      <c r="AF271" s="564"/>
      <c r="AG271" s="564"/>
    </row>
    <row r="272">
      <c r="V272" s="564"/>
      <c r="W272" s="564"/>
      <c r="X272" s="564"/>
      <c r="Y272" s="564"/>
      <c r="Z272" s="564"/>
      <c r="AA272" s="564"/>
      <c r="AB272" s="564"/>
      <c r="AC272" s="564"/>
      <c r="AD272" s="564"/>
      <c r="AE272" s="564"/>
      <c r="AF272" s="564"/>
      <c r="AG272" s="564"/>
    </row>
    <row r="273">
      <c r="V273" s="564"/>
      <c r="W273" s="564"/>
      <c r="X273" s="564"/>
      <c r="Y273" s="564"/>
      <c r="Z273" s="564"/>
      <c r="AA273" s="564"/>
      <c r="AB273" s="564"/>
      <c r="AC273" s="564"/>
      <c r="AD273" s="564"/>
      <c r="AE273" s="564"/>
      <c r="AF273" s="564"/>
      <c r="AG273" s="564"/>
    </row>
    <row r="274">
      <c r="V274" s="564"/>
      <c r="W274" s="564"/>
      <c r="X274" s="564"/>
      <c r="Y274" s="564"/>
      <c r="Z274" s="564"/>
      <c r="AA274" s="564"/>
      <c r="AB274" s="564"/>
      <c r="AC274" s="564"/>
      <c r="AD274" s="564"/>
      <c r="AE274" s="564"/>
      <c r="AF274" s="564"/>
      <c r="AG274" s="564"/>
    </row>
    <row r="275">
      <c r="V275" s="564"/>
      <c r="W275" s="564"/>
      <c r="X275" s="564"/>
      <c r="Y275" s="564"/>
      <c r="Z275" s="564"/>
      <c r="AA275" s="564"/>
      <c r="AB275" s="564"/>
      <c r="AC275" s="564"/>
      <c r="AD275" s="564"/>
      <c r="AE275" s="564"/>
      <c r="AF275" s="564"/>
      <c r="AG275" s="564"/>
    </row>
    <row r="276">
      <c r="V276" s="564"/>
      <c r="W276" s="564"/>
      <c r="X276" s="564"/>
      <c r="Y276" s="564"/>
      <c r="Z276" s="564"/>
      <c r="AA276" s="564"/>
      <c r="AB276" s="564"/>
      <c r="AC276" s="564"/>
      <c r="AD276" s="564"/>
      <c r="AE276" s="564"/>
      <c r="AF276" s="564"/>
      <c r="AG276" s="564"/>
    </row>
    <row r="277">
      <c r="V277" s="564"/>
      <c r="W277" s="564"/>
      <c r="X277" s="564"/>
      <c r="Y277" s="564"/>
      <c r="Z277" s="564"/>
      <c r="AA277" s="564"/>
      <c r="AB277" s="564"/>
      <c r="AC277" s="564"/>
      <c r="AD277" s="564"/>
      <c r="AE277" s="564"/>
      <c r="AF277" s="564"/>
      <c r="AG277" s="564"/>
    </row>
    <row r="278">
      <c r="V278" s="564"/>
      <c r="W278" s="564"/>
      <c r="X278" s="564"/>
      <c r="Y278" s="564"/>
      <c r="Z278" s="564"/>
      <c r="AA278" s="564"/>
      <c r="AB278" s="564"/>
      <c r="AC278" s="564"/>
      <c r="AD278" s="564"/>
      <c r="AE278" s="564"/>
      <c r="AF278" s="564"/>
      <c r="AG278" s="564"/>
    </row>
    <row r="279">
      <c r="V279" s="564"/>
      <c r="W279" s="564"/>
      <c r="X279" s="564"/>
      <c r="Y279" s="564"/>
      <c r="Z279" s="564"/>
      <c r="AA279" s="564"/>
      <c r="AB279" s="564"/>
      <c r="AC279" s="564"/>
      <c r="AD279" s="564"/>
      <c r="AE279" s="564"/>
      <c r="AF279" s="564"/>
      <c r="AG279" s="564"/>
    </row>
    <row r="280">
      <c r="V280" s="564"/>
      <c r="W280" s="564"/>
      <c r="X280" s="564"/>
      <c r="Y280" s="564"/>
      <c r="Z280" s="564"/>
      <c r="AA280" s="564"/>
      <c r="AB280" s="564"/>
      <c r="AC280" s="564"/>
      <c r="AD280" s="564"/>
      <c r="AE280" s="564"/>
      <c r="AF280" s="564"/>
      <c r="AG280" s="564"/>
    </row>
    <row r="281">
      <c r="V281" s="564"/>
      <c r="W281" s="564"/>
      <c r="X281" s="564"/>
      <c r="Y281" s="564"/>
      <c r="Z281" s="564"/>
      <c r="AA281" s="564"/>
      <c r="AB281" s="564"/>
      <c r="AC281" s="564"/>
      <c r="AD281" s="564"/>
      <c r="AE281" s="564"/>
      <c r="AF281" s="564"/>
      <c r="AG281" s="564"/>
    </row>
    <row r="282">
      <c r="V282" s="564"/>
      <c r="W282" s="564"/>
      <c r="X282" s="564"/>
      <c r="Y282" s="564"/>
      <c r="Z282" s="564"/>
      <c r="AA282" s="564"/>
      <c r="AB282" s="564"/>
      <c r="AC282" s="564"/>
      <c r="AD282" s="564"/>
      <c r="AE282" s="564"/>
      <c r="AF282" s="564"/>
      <c r="AG282" s="564"/>
    </row>
    <row r="283">
      <c r="V283" s="564"/>
      <c r="W283" s="564"/>
      <c r="X283" s="564"/>
      <c r="Y283" s="564"/>
      <c r="Z283" s="564"/>
      <c r="AA283" s="564"/>
      <c r="AB283" s="564"/>
      <c r="AC283" s="564"/>
      <c r="AD283" s="564"/>
      <c r="AE283" s="564"/>
      <c r="AF283" s="564"/>
      <c r="AG283" s="564"/>
    </row>
    <row r="284">
      <c r="V284" s="564"/>
      <c r="W284" s="564"/>
      <c r="X284" s="564"/>
      <c r="Y284" s="564"/>
      <c r="Z284" s="564"/>
      <c r="AA284" s="564"/>
      <c r="AB284" s="564"/>
      <c r="AC284" s="564"/>
      <c r="AD284" s="564"/>
      <c r="AE284" s="564"/>
      <c r="AF284" s="564"/>
      <c r="AG284" s="564"/>
    </row>
    <row r="285">
      <c r="V285" s="564"/>
      <c r="W285" s="564"/>
      <c r="X285" s="564"/>
      <c r="Y285" s="564"/>
      <c r="Z285" s="564"/>
      <c r="AA285" s="564"/>
      <c r="AB285" s="564"/>
      <c r="AC285" s="564"/>
      <c r="AD285" s="564"/>
      <c r="AE285" s="564"/>
      <c r="AF285" s="564"/>
      <c r="AG285" s="564"/>
    </row>
    <row r="286">
      <c r="V286" s="564"/>
      <c r="W286" s="564"/>
      <c r="X286" s="564"/>
      <c r="Y286" s="564"/>
      <c r="Z286" s="564"/>
      <c r="AA286" s="564"/>
      <c r="AB286" s="564"/>
      <c r="AC286" s="564"/>
      <c r="AD286" s="564"/>
      <c r="AE286" s="564"/>
      <c r="AF286" s="564"/>
      <c r="AG286" s="564"/>
    </row>
    <row r="287">
      <c r="V287" s="564"/>
      <c r="W287" s="564"/>
      <c r="X287" s="564"/>
      <c r="Y287" s="564"/>
      <c r="Z287" s="564"/>
      <c r="AA287" s="564"/>
      <c r="AB287" s="564"/>
      <c r="AC287" s="564"/>
      <c r="AD287" s="564"/>
      <c r="AE287" s="564"/>
      <c r="AF287" s="564"/>
      <c r="AG287" s="564"/>
    </row>
    <row r="288">
      <c r="V288" s="564"/>
      <c r="W288" s="564"/>
      <c r="X288" s="564"/>
      <c r="Y288" s="564"/>
      <c r="Z288" s="564"/>
      <c r="AA288" s="564"/>
      <c r="AB288" s="564"/>
      <c r="AC288" s="564"/>
      <c r="AD288" s="564"/>
      <c r="AE288" s="564"/>
      <c r="AF288" s="564"/>
      <c r="AG288" s="564"/>
    </row>
    <row r="289">
      <c r="V289" s="564"/>
      <c r="W289" s="564"/>
      <c r="X289" s="564"/>
      <c r="Y289" s="564"/>
      <c r="Z289" s="564"/>
      <c r="AA289" s="564"/>
      <c r="AB289" s="564"/>
      <c r="AC289" s="564"/>
      <c r="AD289" s="564"/>
      <c r="AE289" s="564"/>
      <c r="AF289" s="564"/>
      <c r="AG289" s="564"/>
    </row>
    <row r="290">
      <c r="V290" s="564"/>
      <c r="W290" s="564"/>
      <c r="X290" s="564"/>
      <c r="Y290" s="564"/>
      <c r="Z290" s="564"/>
      <c r="AA290" s="564"/>
      <c r="AB290" s="564"/>
      <c r="AC290" s="564"/>
      <c r="AD290" s="564"/>
      <c r="AE290" s="564"/>
      <c r="AF290" s="564"/>
      <c r="AG290" s="564"/>
    </row>
    <row r="291">
      <c r="V291" s="564"/>
      <c r="W291" s="564"/>
      <c r="X291" s="564"/>
      <c r="Y291" s="564"/>
      <c r="Z291" s="564"/>
      <c r="AA291" s="564"/>
      <c r="AB291" s="564"/>
      <c r="AC291" s="564"/>
      <c r="AD291" s="564"/>
      <c r="AE291" s="564"/>
      <c r="AF291" s="564"/>
      <c r="AG291" s="564"/>
    </row>
    <row r="292">
      <c r="V292" s="564"/>
      <c r="W292" s="564"/>
      <c r="X292" s="564"/>
      <c r="Y292" s="564"/>
      <c r="Z292" s="564"/>
      <c r="AA292" s="564"/>
      <c r="AB292" s="564"/>
      <c r="AC292" s="564"/>
      <c r="AD292" s="564"/>
      <c r="AE292" s="564"/>
      <c r="AF292" s="564"/>
      <c r="AG292" s="564"/>
    </row>
    <row r="293">
      <c r="V293" s="564"/>
      <c r="W293" s="564"/>
      <c r="X293" s="564"/>
      <c r="Y293" s="564"/>
      <c r="Z293" s="564"/>
      <c r="AA293" s="564"/>
      <c r="AB293" s="564"/>
      <c r="AC293" s="564"/>
      <c r="AD293" s="564"/>
      <c r="AE293" s="564"/>
      <c r="AF293" s="564"/>
      <c r="AG293" s="564"/>
    </row>
    <row r="294">
      <c r="V294" s="564"/>
      <c r="W294" s="564"/>
      <c r="X294" s="564"/>
      <c r="Y294" s="564"/>
      <c r="Z294" s="564"/>
      <c r="AA294" s="564"/>
      <c r="AB294" s="564"/>
      <c r="AC294" s="564"/>
      <c r="AD294" s="564"/>
      <c r="AE294" s="564"/>
      <c r="AF294" s="564"/>
      <c r="AG294" s="564"/>
    </row>
    <row r="295">
      <c r="V295" s="564"/>
      <c r="W295" s="564"/>
      <c r="X295" s="564"/>
      <c r="Y295" s="564"/>
      <c r="Z295" s="564"/>
      <c r="AA295" s="564"/>
      <c r="AB295" s="564"/>
      <c r="AC295" s="564"/>
      <c r="AD295" s="564"/>
      <c r="AE295" s="564"/>
      <c r="AF295" s="564"/>
      <c r="AG295" s="564"/>
    </row>
    <row r="296">
      <c r="V296" s="564"/>
      <c r="W296" s="564"/>
      <c r="X296" s="564"/>
      <c r="Y296" s="564"/>
      <c r="Z296" s="564"/>
      <c r="AA296" s="564"/>
      <c r="AB296" s="564"/>
      <c r="AC296" s="564"/>
      <c r="AD296" s="564"/>
      <c r="AE296" s="564"/>
      <c r="AF296" s="564"/>
      <c r="AG296" s="564"/>
    </row>
    <row r="297">
      <c r="V297" s="564"/>
      <c r="W297" s="564"/>
      <c r="X297" s="564"/>
      <c r="Y297" s="564"/>
      <c r="Z297" s="564"/>
      <c r="AA297" s="564"/>
      <c r="AB297" s="564"/>
      <c r="AC297" s="564"/>
      <c r="AD297" s="564"/>
      <c r="AE297" s="564"/>
      <c r="AF297" s="564"/>
      <c r="AG297" s="564"/>
    </row>
    <row r="298">
      <c r="V298" s="564"/>
      <c r="W298" s="564"/>
      <c r="X298" s="564"/>
      <c r="Y298" s="564"/>
      <c r="Z298" s="564"/>
      <c r="AA298" s="564"/>
      <c r="AB298" s="564"/>
      <c r="AC298" s="564"/>
      <c r="AD298" s="564"/>
      <c r="AE298" s="564"/>
      <c r="AF298" s="564"/>
      <c r="AG298" s="564"/>
    </row>
    <row r="299" ht="9.0" customHeight="1">
      <c r="A299" s="569"/>
      <c r="V299" s="569"/>
      <c r="W299" s="569"/>
      <c r="X299" s="569"/>
      <c r="Y299" s="569"/>
      <c r="Z299" s="569"/>
      <c r="AA299" s="569"/>
      <c r="AB299" s="569"/>
      <c r="AC299" s="569"/>
      <c r="AD299" s="569"/>
      <c r="AE299" s="569"/>
      <c r="AF299" s="569"/>
      <c r="AG299" s="569"/>
    </row>
    <row r="300">
      <c r="A300" s="556"/>
      <c r="B300" s="557" t="s">
        <v>211</v>
      </c>
      <c r="N300" s="558"/>
      <c r="O300" s="559" t="s">
        <v>204</v>
      </c>
      <c r="U300" s="560">
        <v>6.0</v>
      </c>
      <c r="V300" s="561"/>
      <c r="W300" s="561"/>
      <c r="X300" s="561"/>
      <c r="Y300" s="561"/>
      <c r="Z300" s="561"/>
      <c r="AA300" s="561"/>
      <c r="AB300" s="561"/>
      <c r="AC300" s="561"/>
      <c r="AD300" s="561"/>
      <c r="AE300" s="561"/>
      <c r="AF300" s="561"/>
      <c r="AG300" s="561"/>
    </row>
    <row r="301">
      <c r="N301" s="562"/>
      <c r="O301" s="559" t="s">
        <v>205</v>
      </c>
      <c r="U301" s="563"/>
      <c r="V301" s="561"/>
      <c r="W301" s="561"/>
      <c r="X301" s="561"/>
      <c r="Y301" s="561"/>
      <c r="Z301" s="561"/>
      <c r="AA301" s="561"/>
      <c r="AB301" s="561"/>
      <c r="AC301" s="561"/>
      <c r="AD301" s="561"/>
      <c r="AE301" s="561"/>
      <c r="AF301" s="561"/>
      <c r="AG301" s="561"/>
    </row>
    <row r="302">
      <c r="A302" s="564"/>
      <c r="V302" s="564"/>
      <c r="W302" s="564"/>
      <c r="X302" s="564"/>
      <c r="Y302" s="564"/>
      <c r="Z302" s="564"/>
      <c r="AA302" s="564"/>
      <c r="AB302" s="564"/>
      <c r="AC302" s="564"/>
      <c r="AD302" s="564"/>
      <c r="AE302" s="564"/>
      <c r="AF302" s="564"/>
      <c r="AG302" s="564"/>
    </row>
    <row r="303">
      <c r="V303" s="564"/>
      <c r="W303" s="564"/>
      <c r="X303" s="564"/>
      <c r="Y303" s="564"/>
      <c r="Z303" s="564"/>
      <c r="AA303" s="564"/>
      <c r="AB303" s="564"/>
      <c r="AC303" s="564"/>
      <c r="AD303" s="564"/>
      <c r="AE303" s="564"/>
      <c r="AF303" s="564"/>
      <c r="AG303" s="564"/>
    </row>
    <row r="304">
      <c r="V304" s="564"/>
      <c r="W304" s="564"/>
      <c r="X304" s="564"/>
      <c r="Y304" s="564"/>
      <c r="Z304" s="564"/>
      <c r="AA304" s="564"/>
      <c r="AB304" s="564"/>
      <c r="AC304" s="564"/>
      <c r="AD304" s="564"/>
      <c r="AE304" s="564"/>
      <c r="AF304" s="564"/>
      <c r="AG304" s="564"/>
    </row>
    <row r="305">
      <c r="V305" s="564"/>
      <c r="W305" s="564"/>
      <c r="X305" s="564"/>
      <c r="Y305" s="564"/>
      <c r="Z305" s="564"/>
      <c r="AA305" s="564"/>
      <c r="AB305" s="564"/>
      <c r="AC305" s="564"/>
      <c r="AD305" s="564"/>
      <c r="AE305" s="564"/>
      <c r="AF305" s="564"/>
      <c r="AG305" s="564"/>
    </row>
    <row r="306">
      <c r="V306" s="564"/>
      <c r="W306" s="564"/>
      <c r="X306" s="564"/>
      <c r="Y306" s="564"/>
      <c r="Z306" s="564"/>
      <c r="AA306" s="564"/>
      <c r="AB306" s="564"/>
      <c r="AC306" s="564"/>
      <c r="AD306" s="564"/>
      <c r="AE306" s="564"/>
      <c r="AF306" s="564"/>
      <c r="AG306" s="564"/>
    </row>
    <row r="307">
      <c r="V307" s="564"/>
      <c r="W307" s="564"/>
      <c r="X307" s="564"/>
      <c r="Y307" s="564"/>
      <c r="Z307" s="564"/>
      <c r="AA307" s="564"/>
      <c r="AB307" s="564"/>
      <c r="AC307" s="564"/>
      <c r="AD307" s="564"/>
      <c r="AE307" s="564"/>
      <c r="AF307" s="564"/>
      <c r="AG307" s="564"/>
    </row>
    <row r="308">
      <c r="V308" s="564"/>
      <c r="W308" s="564"/>
      <c r="X308" s="564"/>
      <c r="Y308" s="564"/>
      <c r="Z308" s="564"/>
      <c r="AA308" s="564"/>
      <c r="AB308" s="564"/>
      <c r="AC308" s="564"/>
      <c r="AD308" s="564"/>
      <c r="AE308" s="564"/>
      <c r="AF308" s="564"/>
      <c r="AG308" s="564"/>
    </row>
    <row r="309">
      <c r="V309" s="564"/>
      <c r="W309" s="564"/>
      <c r="X309" s="564"/>
      <c r="Y309" s="564"/>
      <c r="Z309" s="564"/>
      <c r="AA309" s="564"/>
      <c r="AB309" s="564"/>
      <c r="AC309" s="564"/>
      <c r="AD309" s="564"/>
      <c r="AE309" s="564"/>
      <c r="AF309" s="564"/>
      <c r="AG309" s="564"/>
    </row>
    <row r="310">
      <c r="V310" s="564"/>
      <c r="W310" s="564"/>
      <c r="X310" s="564"/>
      <c r="Y310" s="564"/>
      <c r="Z310" s="564"/>
      <c r="AA310" s="564"/>
      <c r="AB310" s="564"/>
      <c r="AC310" s="564"/>
      <c r="AD310" s="564"/>
      <c r="AE310" s="564"/>
      <c r="AF310" s="564"/>
      <c r="AG310" s="564"/>
    </row>
    <row r="311">
      <c r="V311" s="564"/>
      <c r="W311" s="564"/>
      <c r="X311" s="564"/>
      <c r="Y311" s="564"/>
      <c r="Z311" s="564"/>
      <c r="AA311" s="564"/>
      <c r="AB311" s="564"/>
      <c r="AC311" s="564"/>
      <c r="AD311" s="564"/>
      <c r="AE311" s="564"/>
      <c r="AF311" s="564"/>
      <c r="AG311" s="564"/>
    </row>
    <row r="312">
      <c r="V312" s="564"/>
      <c r="W312" s="564"/>
      <c r="X312" s="564"/>
      <c r="Y312" s="564"/>
      <c r="Z312" s="564"/>
      <c r="AA312" s="564"/>
      <c r="AB312" s="564"/>
      <c r="AC312" s="564"/>
      <c r="AD312" s="564"/>
      <c r="AE312" s="564"/>
      <c r="AF312" s="564"/>
      <c r="AG312" s="564"/>
    </row>
    <row r="313">
      <c r="V313" s="564"/>
      <c r="W313" s="564"/>
      <c r="X313" s="564"/>
      <c r="Y313" s="564"/>
      <c r="Z313" s="564"/>
      <c r="AA313" s="564"/>
      <c r="AB313" s="564"/>
      <c r="AC313" s="564"/>
      <c r="AD313" s="564"/>
      <c r="AE313" s="564"/>
      <c r="AF313" s="564"/>
      <c r="AG313" s="564"/>
    </row>
    <row r="314">
      <c r="V314" s="564"/>
      <c r="W314" s="564"/>
      <c r="X314" s="564"/>
      <c r="Y314" s="564"/>
      <c r="Z314" s="564"/>
      <c r="AA314" s="564"/>
      <c r="AB314" s="564"/>
      <c r="AC314" s="564"/>
      <c r="AD314" s="564"/>
      <c r="AE314" s="564"/>
      <c r="AF314" s="564"/>
      <c r="AG314" s="564"/>
    </row>
    <row r="315">
      <c r="V315" s="564"/>
      <c r="W315" s="564"/>
      <c r="X315" s="564"/>
      <c r="Y315" s="564"/>
      <c r="Z315" s="564"/>
      <c r="AA315" s="564"/>
      <c r="AB315" s="564"/>
      <c r="AC315" s="564"/>
      <c r="AD315" s="564"/>
      <c r="AE315" s="564"/>
      <c r="AF315" s="564"/>
      <c r="AG315" s="564"/>
    </row>
    <row r="316">
      <c r="V316" s="564"/>
      <c r="W316" s="564"/>
      <c r="X316" s="564"/>
      <c r="Y316" s="564"/>
      <c r="Z316" s="564"/>
      <c r="AA316" s="564"/>
      <c r="AB316" s="564"/>
      <c r="AC316" s="564"/>
      <c r="AD316" s="564"/>
      <c r="AE316" s="564"/>
      <c r="AF316" s="564"/>
      <c r="AG316" s="564"/>
    </row>
    <row r="317">
      <c r="V317" s="564"/>
      <c r="W317" s="564"/>
      <c r="X317" s="564"/>
      <c r="Y317" s="564"/>
      <c r="Z317" s="564"/>
      <c r="AA317" s="564"/>
      <c r="AB317" s="564"/>
      <c r="AC317" s="564"/>
      <c r="AD317" s="564"/>
      <c r="AE317" s="564"/>
      <c r="AF317" s="564"/>
      <c r="AG317" s="564"/>
    </row>
    <row r="318">
      <c r="V318" s="564"/>
      <c r="W318" s="564"/>
      <c r="X318" s="564"/>
      <c r="Y318" s="564"/>
      <c r="Z318" s="564"/>
      <c r="AA318" s="564"/>
      <c r="AB318" s="564"/>
      <c r="AC318" s="564"/>
      <c r="AD318" s="564"/>
      <c r="AE318" s="564"/>
      <c r="AF318" s="564"/>
      <c r="AG318" s="564"/>
    </row>
    <row r="319">
      <c r="V319" s="564"/>
      <c r="W319" s="564"/>
      <c r="X319" s="564"/>
      <c r="Y319" s="564"/>
      <c r="Z319" s="564"/>
      <c r="AA319" s="564"/>
      <c r="AB319" s="564"/>
      <c r="AC319" s="564"/>
      <c r="AD319" s="564"/>
      <c r="AE319" s="564"/>
      <c r="AF319" s="564"/>
      <c r="AG319" s="564"/>
    </row>
    <row r="320">
      <c r="V320" s="564"/>
      <c r="W320" s="564"/>
      <c r="X320" s="564"/>
      <c r="Y320" s="564"/>
      <c r="Z320" s="564"/>
      <c r="AA320" s="564"/>
      <c r="AB320" s="564"/>
      <c r="AC320" s="564"/>
      <c r="AD320" s="564"/>
      <c r="AE320" s="564"/>
      <c r="AF320" s="564"/>
      <c r="AG320" s="564"/>
    </row>
    <row r="321">
      <c r="V321" s="564"/>
      <c r="W321" s="564"/>
      <c r="X321" s="564"/>
      <c r="Y321" s="564"/>
      <c r="Z321" s="564"/>
      <c r="AA321" s="564"/>
      <c r="AB321" s="564"/>
      <c r="AC321" s="564"/>
      <c r="AD321" s="564"/>
      <c r="AE321" s="564"/>
      <c r="AF321" s="564"/>
      <c r="AG321" s="564"/>
    </row>
    <row r="322">
      <c r="V322" s="564"/>
      <c r="W322" s="564"/>
      <c r="X322" s="564"/>
      <c r="Y322" s="564"/>
      <c r="Z322" s="564"/>
      <c r="AA322" s="564"/>
      <c r="AB322" s="564"/>
      <c r="AC322" s="564"/>
      <c r="AD322" s="564"/>
      <c r="AE322" s="564"/>
      <c r="AF322" s="564"/>
      <c r="AG322" s="564"/>
    </row>
    <row r="323">
      <c r="V323" s="564"/>
      <c r="W323" s="564"/>
      <c r="X323" s="564"/>
      <c r="Y323" s="564"/>
      <c r="Z323" s="564"/>
      <c r="AA323" s="564"/>
      <c r="AB323" s="564"/>
      <c r="AC323" s="564"/>
      <c r="AD323" s="564"/>
      <c r="AE323" s="564"/>
      <c r="AF323" s="564"/>
      <c r="AG323" s="564"/>
    </row>
    <row r="324">
      <c r="V324" s="564"/>
      <c r="W324" s="564"/>
      <c r="X324" s="564"/>
      <c r="Y324" s="564"/>
      <c r="Z324" s="564"/>
      <c r="AA324" s="564"/>
      <c r="AB324" s="564"/>
      <c r="AC324" s="564"/>
      <c r="AD324" s="564"/>
      <c r="AE324" s="564"/>
      <c r="AF324" s="564"/>
      <c r="AG324" s="564"/>
    </row>
    <row r="325">
      <c r="V325" s="564"/>
      <c r="W325" s="564"/>
      <c r="X325" s="564"/>
      <c r="Y325" s="564"/>
      <c r="Z325" s="564"/>
      <c r="AA325" s="564"/>
      <c r="AB325" s="564"/>
      <c r="AC325" s="564"/>
      <c r="AD325" s="564"/>
      <c r="AE325" s="564"/>
      <c r="AF325" s="564"/>
      <c r="AG325" s="564"/>
    </row>
    <row r="326">
      <c r="V326" s="564"/>
      <c r="W326" s="564"/>
      <c r="X326" s="564"/>
      <c r="Y326" s="564"/>
      <c r="Z326" s="564"/>
      <c r="AA326" s="564"/>
      <c r="AB326" s="564"/>
      <c r="AC326" s="564"/>
      <c r="AD326" s="564"/>
      <c r="AE326" s="564"/>
      <c r="AF326" s="564"/>
      <c r="AG326" s="564"/>
    </row>
    <row r="327">
      <c r="V327" s="564"/>
      <c r="W327" s="564"/>
      <c r="X327" s="564"/>
      <c r="Y327" s="564"/>
      <c r="Z327" s="564"/>
      <c r="AA327" s="564"/>
      <c r="AB327" s="564"/>
      <c r="AC327" s="564"/>
      <c r="AD327" s="564"/>
      <c r="AE327" s="564"/>
      <c r="AF327" s="564"/>
      <c r="AG327" s="564"/>
    </row>
    <row r="328">
      <c r="V328" s="564"/>
      <c r="W328" s="564"/>
      <c r="X328" s="564"/>
      <c r="Y328" s="564"/>
      <c r="Z328" s="564"/>
      <c r="AA328" s="564"/>
      <c r="AB328" s="564"/>
      <c r="AC328" s="564"/>
      <c r="AD328" s="564"/>
      <c r="AE328" s="564"/>
      <c r="AF328" s="564"/>
      <c r="AG328" s="564"/>
    </row>
    <row r="329">
      <c r="V329" s="564"/>
      <c r="W329" s="564"/>
      <c r="X329" s="564"/>
      <c r="Y329" s="564"/>
      <c r="Z329" s="564"/>
      <c r="AA329" s="564"/>
      <c r="AB329" s="564"/>
      <c r="AC329" s="564"/>
      <c r="AD329" s="564"/>
      <c r="AE329" s="564"/>
      <c r="AF329" s="564"/>
      <c r="AG329" s="564"/>
    </row>
    <row r="330">
      <c r="V330" s="564"/>
      <c r="W330" s="564"/>
      <c r="X330" s="564"/>
      <c r="Y330" s="564"/>
      <c r="Z330" s="564"/>
      <c r="AA330" s="564"/>
      <c r="AB330" s="564"/>
      <c r="AC330" s="564"/>
      <c r="AD330" s="564"/>
      <c r="AE330" s="564"/>
      <c r="AF330" s="564"/>
      <c r="AG330" s="564"/>
    </row>
    <row r="331">
      <c r="V331" s="564"/>
      <c r="W331" s="564"/>
      <c r="X331" s="564"/>
      <c r="Y331" s="564"/>
      <c r="Z331" s="564"/>
      <c r="AA331" s="564"/>
      <c r="AB331" s="564"/>
      <c r="AC331" s="564"/>
      <c r="AD331" s="564"/>
      <c r="AE331" s="564"/>
      <c r="AF331" s="564"/>
      <c r="AG331" s="564"/>
    </row>
    <row r="332">
      <c r="V332" s="564"/>
      <c r="W332" s="564"/>
      <c r="X332" s="564"/>
      <c r="Y332" s="564"/>
      <c r="Z332" s="564"/>
      <c r="AA332" s="564"/>
      <c r="AB332" s="564"/>
      <c r="AC332" s="564"/>
      <c r="AD332" s="564"/>
      <c r="AE332" s="564"/>
      <c r="AF332" s="564"/>
      <c r="AG332" s="564"/>
    </row>
    <row r="333">
      <c r="V333" s="564"/>
      <c r="W333" s="564"/>
      <c r="X333" s="564"/>
      <c r="Y333" s="564"/>
      <c r="Z333" s="564"/>
      <c r="AA333" s="564"/>
      <c r="AB333" s="564"/>
      <c r="AC333" s="564"/>
      <c r="AD333" s="564"/>
      <c r="AE333" s="564"/>
      <c r="AF333" s="564"/>
      <c r="AG333" s="564"/>
    </row>
    <row r="334">
      <c r="V334" s="564"/>
      <c r="W334" s="564"/>
      <c r="X334" s="564"/>
      <c r="Y334" s="564"/>
      <c r="Z334" s="564"/>
      <c r="AA334" s="564"/>
      <c r="AB334" s="564"/>
      <c r="AC334" s="564"/>
      <c r="AD334" s="564"/>
      <c r="AE334" s="564"/>
      <c r="AF334" s="564"/>
      <c r="AG334" s="564"/>
    </row>
    <row r="335">
      <c r="V335" s="564"/>
      <c r="W335" s="564"/>
      <c r="X335" s="564"/>
      <c r="Y335" s="564"/>
      <c r="Z335" s="564"/>
      <c r="AA335" s="564"/>
      <c r="AB335" s="564"/>
      <c r="AC335" s="564"/>
      <c r="AD335" s="564"/>
      <c r="AE335" s="564"/>
      <c r="AF335" s="564"/>
      <c r="AG335" s="564"/>
    </row>
    <row r="336">
      <c r="V336" s="564"/>
      <c r="W336" s="564"/>
      <c r="X336" s="564"/>
      <c r="Y336" s="564"/>
      <c r="Z336" s="564"/>
      <c r="AA336" s="564"/>
      <c r="AB336" s="564"/>
      <c r="AC336" s="564"/>
      <c r="AD336" s="564"/>
      <c r="AE336" s="564"/>
      <c r="AF336" s="564"/>
      <c r="AG336" s="564"/>
    </row>
    <row r="337">
      <c r="V337" s="564"/>
      <c r="W337" s="564"/>
      <c r="X337" s="564"/>
      <c r="Y337" s="564"/>
      <c r="Z337" s="564"/>
      <c r="AA337" s="564"/>
      <c r="AB337" s="564"/>
      <c r="AC337" s="564"/>
      <c r="AD337" s="564"/>
      <c r="AE337" s="564"/>
      <c r="AF337" s="564"/>
      <c r="AG337" s="564"/>
    </row>
    <row r="338">
      <c r="V338" s="564"/>
      <c r="W338" s="564"/>
      <c r="X338" s="564"/>
      <c r="Y338" s="564"/>
      <c r="Z338" s="564"/>
      <c r="AA338" s="564"/>
      <c r="AB338" s="564"/>
      <c r="AC338" s="564"/>
      <c r="AD338" s="564"/>
      <c r="AE338" s="564"/>
      <c r="AF338" s="564"/>
      <c r="AG338" s="564"/>
    </row>
    <row r="339">
      <c r="V339" s="564"/>
      <c r="W339" s="564"/>
      <c r="X339" s="564"/>
      <c r="Y339" s="564"/>
      <c r="Z339" s="564"/>
      <c r="AA339" s="564"/>
      <c r="AB339" s="564"/>
      <c r="AC339" s="564"/>
      <c r="AD339" s="564"/>
      <c r="AE339" s="564"/>
      <c r="AF339" s="564"/>
      <c r="AG339" s="564"/>
    </row>
    <row r="340">
      <c r="V340" s="564"/>
      <c r="W340" s="564"/>
      <c r="X340" s="564"/>
      <c r="Y340" s="564"/>
      <c r="Z340" s="564"/>
      <c r="AA340" s="564"/>
      <c r="AB340" s="564"/>
      <c r="AC340" s="564"/>
      <c r="AD340" s="564"/>
      <c r="AE340" s="564"/>
      <c r="AF340" s="564"/>
      <c r="AG340" s="564"/>
    </row>
    <row r="341">
      <c r="V341" s="564"/>
      <c r="W341" s="564"/>
      <c r="X341" s="564"/>
      <c r="Y341" s="564"/>
      <c r="Z341" s="564"/>
      <c r="AA341" s="564"/>
      <c r="AB341" s="564"/>
      <c r="AC341" s="564"/>
      <c r="AD341" s="564"/>
      <c r="AE341" s="564"/>
      <c r="AF341" s="564"/>
      <c r="AG341" s="564"/>
    </row>
    <row r="342">
      <c r="V342" s="564"/>
      <c r="W342" s="564"/>
      <c r="X342" s="564"/>
      <c r="Y342" s="564"/>
      <c r="Z342" s="564"/>
      <c r="AA342" s="564"/>
      <c r="AB342" s="564"/>
      <c r="AC342" s="564"/>
      <c r="AD342" s="564"/>
      <c r="AE342" s="564"/>
      <c r="AF342" s="564"/>
      <c r="AG342" s="564"/>
    </row>
    <row r="343">
      <c r="V343" s="564"/>
      <c r="W343" s="564"/>
      <c r="X343" s="564"/>
      <c r="Y343" s="564"/>
      <c r="Z343" s="564"/>
      <c r="AA343" s="564"/>
      <c r="AB343" s="564"/>
      <c r="AC343" s="564"/>
      <c r="AD343" s="564"/>
      <c r="AE343" s="564"/>
      <c r="AF343" s="564"/>
      <c r="AG343" s="564"/>
    </row>
    <row r="344">
      <c r="V344" s="564"/>
      <c r="W344" s="564"/>
      <c r="X344" s="564"/>
      <c r="Y344" s="564"/>
      <c r="Z344" s="564"/>
      <c r="AA344" s="564"/>
      <c r="AB344" s="564"/>
      <c r="AC344" s="564"/>
      <c r="AD344" s="564"/>
      <c r="AE344" s="564"/>
      <c r="AF344" s="564"/>
      <c r="AG344" s="564"/>
    </row>
    <row r="345">
      <c r="V345" s="564"/>
      <c r="W345" s="564"/>
      <c r="X345" s="564"/>
      <c r="Y345" s="564"/>
      <c r="Z345" s="564"/>
      <c r="AA345" s="564"/>
      <c r="AB345" s="564"/>
      <c r="AC345" s="564"/>
      <c r="AD345" s="564"/>
      <c r="AE345" s="564"/>
      <c r="AF345" s="564"/>
      <c r="AG345" s="564"/>
    </row>
    <row r="346">
      <c r="V346" s="564"/>
      <c r="W346" s="564"/>
      <c r="X346" s="564"/>
      <c r="Y346" s="564"/>
      <c r="Z346" s="564"/>
      <c r="AA346" s="564"/>
      <c r="AB346" s="564"/>
      <c r="AC346" s="564"/>
      <c r="AD346" s="564"/>
      <c r="AE346" s="564"/>
      <c r="AF346" s="564"/>
      <c r="AG346" s="564"/>
    </row>
    <row r="347" ht="9.0" customHeight="1">
      <c r="A347" s="569"/>
      <c r="V347" s="569"/>
      <c r="W347" s="569"/>
      <c r="X347" s="569"/>
      <c r="Y347" s="569"/>
      <c r="Z347" s="569"/>
      <c r="AA347" s="569"/>
      <c r="AB347" s="569"/>
      <c r="AC347" s="569"/>
      <c r="AD347" s="569"/>
      <c r="AE347" s="569"/>
      <c r="AF347" s="569"/>
      <c r="AG347" s="569"/>
    </row>
    <row r="348">
      <c r="A348" s="556"/>
      <c r="B348" s="557" t="s">
        <v>212</v>
      </c>
      <c r="N348" s="567"/>
      <c r="O348" s="559" t="s">
        <v>204</v>
      </c>
      <c r="U348" s="560">
        <v>7.0</v>
      </c>
      <c r="V348" s="561"/>
      <c r="W348" s="561"/>
      <c r="X348" s="561"/>
      <c r="Y348" s="561"/>
      <c r="Z348" s="561"/>
      <c r="AA348" s="561"/>
      <c r="AB348" s="561"/>
      <c r="AC348" s="561"/>
      <c r="AD348" s="561"/>
      <c r="AE348" s="561"/>
      <c r="AF348" s="561"/>
      <c r="AG348" s="561"/>
    </row>
    <row r="349">
      <c r="N349" s="568"/>
      <c r="O349" s="559" t="s">
        <v>205</v>
      </c>
      <c r="U349" s="563"/>
      <c r="V349" s="561"/>
      <c r="W349" s="561"/>
      <c r="X349" s="561"/>
      <c r="Y349" s="561"/>
      <c r="Z349" s="561"/>
      <c r="AA349" s="561"/>
      <c r="AB349" s="561"/>
      <c r="AC349" s="561"/>
      <c r="AD349" s="561"/>
      <c r="AE349" s="561"/>
      <c r="AF349" s="561"/>
      <c r="AG349" s="561"/>
    </row>
    <row r="350">
      <c r="A350" s="564"/>
      <c r="V350" s="564"/>
      <c r="W350" s="564"/>
      <c r="X350" s="564"/>
      <c r="Y350" s="564"/>
      <c r="Z350" s="564"/>
      <c r="AA350" s="564"/>
      <c r="AB350" s="564"/>
      <c r="AC350" s="564"/>
      <c r="AD350" s="564"/>
      <c r="AE350" s="564"/>
      <c r="AF350" s="564"/>
      <c r="AG350" s="564"/>
    </row>
    <row r="351">
      <c r="V351" s="564"/>
      <c r="W351" s="564"/>
      <c r="X351" s="564"/>
      <c r="Y351" s="564"/>
      <c r="Z351" s="564"/>
      <c r="AA351" s="564"/>
      <c r="AB351" s="564"/>
      <c r="AC351" s="564"/>
      <c r="AD351" s="564"/>
      <c r="AE351" s="564"/>
      <c r="AF351" s="564"/>
      <c r="AG351" s="564"/>
    </row>
    <row r="352">
      <c r="V352" s="564"/>
      <c r="W352" s="564"/>
      <c r="X352" s="564"/>
      <c r="Y352" s="564"/>
      <c r="Z352" s="564"/>
      <c r="AA352" s="564"/>
      <c r="AB352" s="564"/>
      <c r="AC352" s="564"/>
      <c r="AD352" s="564"/>
      <c r="AE352" s="564"/>
      <c r="AF352" s="564"/>
      <c r="AG352" s="564"/>
    </row>
    <row r="353">
      <c r="V353" s="564"/>
      <c r="W353" s="564"/>
      <c r="X353" s="564"/>
      <c r="Y353" s="564"/>
      <c r="Z353" s="564"/>
      <c r="AA353" s="564"/>
      <c r="AB353" s="564"/>
      <c r="AC353" s="564"/>
      <c r="AD353" s="564"/>
      <c r="AE353" s="564"/>
      <c r="AF353" s="564"/>
      <c r="AG353" s="564"/>
    </row>
    <row r="354">
      <c r="V354" s="564"/>
      <c r="W354" s="564"/>
      <c r="X354" s="564"/>
      <c r="Y354" s="564"/>
      <c r="Z354" s="564"/>
      <c r="AA354" s="564"/>
      <c r="AB354" s="564"/>
      <c r="AC354" s="564"/>
      <c r="AD354" s="564"/>
      <c r="AE354" s="564"/>
      <c r="AF354" s="564"/>
      <c r="AG354" s="564"/>
    </row>
    <row r="355">
      <c r="V355" s="564"/>
      <c r="W355" s="564"/>
      <c r="X355" s="564"/>
      <c r="Y355" s="564"/>
      <c r="Z355" s="564"/>
      <c r="AA355" s="564"/>
      <c r="AB355" s="564"/>
      <c r="AC355" s="564"/>
      <c r="AD355" s="564"/>
      <c r="AE355" s="564"/>
      <c r="AF355" s="564"/>
      <c r="AG355" s="564"/>
    </row>
    <row r="356">
      <c r="V356" s="564"/>
      <c r="W356" s="564"/>
      <c r="X356" s="564"/>
      <c r="Y356" s="564"/>
      <c r="Z356" s="564"/>
      <c r="AA356" s="564"/>
      <c r="AB356" s="564"/>
      <c r="AC356" s="564"/>
      <c r="AD356" s="564"/>
      <c r="AE356" s="564"/>
      <c r="AF356" s="564"/>
      <c r="AG356" s="564"/>
    </row>
    <row r="357">
      <c r="V357" s="564"/>
      <c r="W357" s="564"/>
      <c r="X357" s="564"/>
      <c r="Y357" s="564"/>
      <c r="Z357" s="564"/>
      <c r="AA357" s="564"/>
      <c r="AB357" s="564"/>
      <c r="AC357" s="564"/>
      <c r="AD357" s="564"/>
      <c r="AE357" s="564"/>
      <c r="AF357" s="564"/>
      <c r="AG357" s="564"/>
    </row>
    <row r="358">
      <c r="V358" s="564"/>
      <c r="W358" s="564"/>
      <c r="X358" s="564"/>
      <c r="Y358" s="564"/>
      <c r="Z358" s="564"/>
      <c r="AA358" s="564"/>
      <c r="AB358" s="564"/>
      <c r="AC358" s="564"/>
      <c r="AD358" s="564"/>
      <c r="AE358" s="564"/>
      <c r="AF358" s="564"/>
      <c r="AG358" s="564"/>
    </row>
    <row r="359">
      <c r="V359" s="564"/>
      <c r="W359" s="564"/>
      <c r="X359" s="564"/>
      <c r="Y359" s="564"/>
      <c r="Z359" s="564"/>
      <c r="AA359" s="564"/>
      <c r="AB359" s="564"/>
      <c r="AC359" s="564"/>
      <c r="AD359" s="564"/>
      <c r="AE359" s="564"/>
      <c r="AF359" s="564"/>
      <c r="AG359" s="564"/>
    </row>
    <row r="360">
      <c r="V360" s="564"/>
      <c r="W360" s="564"/>
      <c r="X360" s="564"/>
      <c r="Y360" s="564"/>
      <c r="Z360" s="564"/>
      <c r="AA360" s="564"/>
      <c r="AB360" s="564"/>
      <c r="AC360" s="564"/>
      <c r="AD360" s="564"/>
      <c r="AE360" s="564"/>
      <c r="AF360" s="564"/>
      <c r="AG360" s="564"/>
    </row>
    <row r="361">
      <c r="V361" s="564"/>
      <c r="W361" s="564"/>
      <c r="X361" s="564"/>
      <c r="Y361" s="564"/>
      <c r="Z361" s="564"/>
      <c r="AA361" s="564"/>
      <c r="AB361" s="564"/>
      <c r="AC361" s="564"/>
      <c r="AD361" s="564"/>
      <c r="AE361" s="564"/>
      <c r="AF361" s="564"/>
      <c r="AG361" s="564"/>
    </row>
    <row r="362">
      <c r="V362" s="564"/>
      <c r="W362" s="564"/>
      <c r="X362" s="564"/>
      <c r="Y362" s="564"/>
      <c r="Z362" s="564"/>
      <c r="AA362" s="564"/>
      <c r="AB362" s="564"/>
      <c r="AC362" s="564"/>
      <c r="AD362" s="564"/>
      <c r="AE362" s="564"/>
      <c r="AF362" s="564"/>
      <c r="AG362" s="564"/>
    </row>
    <row r="363">
      <c r="V363" s="564"/>
      <c r="W363" s="564"/>
      <c r="X363" s="564"/>
      <c r="Y363" s="564"/>
      <c r="Z363" s="564"/>
      <c r="AA363" s="564"/>
      <c r="AB363" s="564"/>
      <c r="AC363" s="564"/>
      <c r="AD363" s="564"/>
      <c r="AE363" s="564"/>
      <c r="AF363" s="564"/>
      <c r="AG363" s="564"/>
    </row>
    <row r="364">
      <c r="V364" s="564"/>
      <c r="W364" s="564"/>
      <c r="X364" s="564"/>
      <c r="Y364" s="564"/>
      <c r="Z364" s="564"/>
      <c r="AA364" s="564"/>
      <c r="AB364" s="564"/>
      <c r="AC364" s="564"/>
      <c r="AD364" s="564"/>
      <c r="AE364" s="564"/>
      <c r="AF364" s="564"/>
      <c r="AG364" s="564"/>
    </row>
    <row r="365">
      <c r="V365" s="564"/>
      <c r="W365" s="564"/>
      <c r="X365" s="564"/>
      <c r="Y365" s="564"/>
      <c r="Z365" s="564"/>
      <c r="AA365" s="564"/>
      <c r="AB365" s="564"/>
      <c r="AC365" s="564"/>
      <c r="AD365" s="564"/>
      <c r="AE365" s="564"/>
      <c r="AF365" s="564"/>
      <c r="AG365" s="564"/>
    </row>
    <row r="366">
      <c r="V366" s="564"/>
      <c r="W366" s="564"/>
      <c r="X366" s="564"/>
      <c r="Y366" s="564"/>
      <c r="Z366" s="564"/>
      <c r="AA366" s="564"/>
      <c r="AB366" s="564"/>
      <c r="AC366" s="564"/>
      <c r="AD366" s="564"/>
      <c r="AE366" s="564"/>
      <c r="AF366" s="564"/>
      <c r="AG366" s="564"/>
    </row>
    <row r="367">
      <c r="V367" s="564"/>
      <c r="W367" s="564"/>
      <c r="X367" s="564"/>
      <c r="Y367" s="564"/>
      <c r="Z367" s="564"/>
      <c r="AA367" s="564"/>
      <c r="AB367" s="564"/>
      <c r="AC367" s="564"/>
      <c r="AD367" s="564"/>
      <c r="AE367" s="564"/>
      <c r="AF367" s="564"/>
      <c r="AG367" s="564"/>
    </row>
    <row r="368">
      <c r="V368" s="564"/>
      <c r="W368" s="564"/>
      <c r="X368" s="564"/>
      <c r="Y368" s="564"/>
      <c r="Z368" s="564"/>
      <c r="AA368" s="564"/>
      <c r="AB368" s="564"/>
      <c r="AC368" s="564"/>
      <c r="AD368" s="564"/>
      <c r="AE368" s="564"/>
      <c r="AF368" s="564"/>
      <c r="AG368" s="564"/>
    </row>
    <row r="369">
      <c r="V369" s="564"/>
      <c r="W369" s="564"/>
      <c r="X369" s="564"/>
      <c r="Y369" s="564"/>
      <c r="Z369" s="564"/>
      <c r="AA369" s="564"/>
      <c r="AB369" s="564"/>
      <c r="AC369" s="564"/>
      <c r="AD369" s="564"/>
      <c r="AE369" s="564"/>
      <c r="AF369" s="564"/>
      <c r="AG369" s="564"/>
    </row>
    <row r="370">
      <c r="V370" s="564"/>
      <c r="W370" s="564"/>
      <c r="X370" s="564"/>
      <c r="Y370" s="564"/>
      <c r="Z370" s="564"/>
      <c r="AA370" s="564"/>
      <c r="AB370" s="564"/>
      <c r="AC370" s="564"/>
      <c r="AD370" s="564"/>
      <c r="AE370" s="564"/>
      <c r="AF370" s="564"/>
      <c r="AG370" s="564"/>
    </row>
    <row r="371">
      <c r="V371" s="564"/>
      <c r="W371" s="564"/>
      <c r="X371" s="564"/>
      <c r="Y371" s="564"/>
      <c r="Z371" s="564"/>
      <c r="AA371" s="564"/>
      <c r="AB371" s="564"/>
      <c r="AC371" s="564"/>
      <c r="AD371" s="564"/>
      <c r="AE371" s="564"/>
      <c r="AF371" s="564"/>
      <c r="AG371" s="564"/>
    </row>
    <row r="372">
      <c r="V372" s="564"/>
      <c r="W372" s="564"/>
      <c r="X372" s="564"/>
      <c r="Y372" s="564"/>
      <c r="Z372" s="564"/>
      <c r="AA372" s="564"/>
      <c r="AB372" s="564"/>
      <c r="AC372" s="564"/>
      <c r="AD372" s="564"/>
      <c r="AE372" s="564"/>
      <c r="AF372" s="564"/>
      <c r="AG372" s="564"/>
    </row>
    <row r="373">
      <c r="V373" s="564"/>
      <c r="W373" s="564"/>
      <c r="X373" s="564"/>
      <c r="Y373" s="564"/>
      <c r="Z373" s="564"/>
      <c r="AA373" s="564"/>
      <c r="AB373" s="564"/>
      <c r="AC373" s="564"/>
      <c r="AD373" s="564"/>
      <c r="AE373" s="564"/>
      <c r="AF373" s="564"/>
      <c r="AG373" s="564"/>
    </row>
    <row r="374">
      <c r="V374" s="564"/>
      <c r="W374" s="564"/>
      <c r="X374" s="564"/>
      <c r="Y374" s="564"/>
      <c r="Z374" s="564"/>
      <c r="AA374" s="564"/>
      <c r="AB374" s="564"/>
      <c r="AC374" s="564"/>
      <c r="AD374" s="564"/>
      <c r="AE374" s="564"/>
      <c r="AF374" s="564"/>
      <c r="AG374" s="564"/>
    </row>
    <row r="375">
      <c r="V375" s="564"/>
      <c r="W375" s="564"/>
      <c r="X375" s="564"/>
      <c r="Y375" s="564"/>
      <c r="Z375" s="564"/>
      <c r="AA375" s="564"/>
      <c r="AB375" s="564"/>
      <c r="AC375" s="564"/>
      <c r="AD375" s="564"/>
      <c r="AE375" s="564"/>
      <c r="AF375" s="564"/>
      <c r="AG375" s="564"/>
    </row>
    <row r="376">
      <c r="V376" s="564"/>
      <c r="W376" s="564"/>
      <c r="X376" s="564"/>
      <c r="Y376" s="564"/>
      <c r="Z376" s="564"/>
      <c r="AA376" s="564"/>
      <c r="AB376" s="564"/>
      <c r="AC376" s="564"/>
      <c r="AD376" s="564"/>
      <c r="AE376" s="564"/>
      <c r="AF376" s="564"/>
      <c r="AG376" s="564"/>
    </row>
    <row r="377">
      <c r="V377" s="564"/>
      <c r="W377" s="564"/>
      <c r="X377" s="564"/>
      <c r="Y377" s="564"/>
      <c r="Z377" s="564"/>
      <c r="AA377" s="564"/>
      <c r="AB377" s="564"/>
      <c r="AC377" s="564"/>
      <c r="AD377" s="564"/>
      <c r="AE377" s="564"/>
      <c r="AF377" s="564"/>
      <c r="AG377" s="564"/>
    </row>
    <row r="378">
      <c r="V378" s="564"/>
      <c r="W378" s="564"/>
      <c r="X378" s="564"/>
      <c r="Y378" s="564"/>
      <c r="Z378" s="564"/>
      <c r="AA378" s="564"/>
      <c r="AB378" s="564"/>
      <c r="AC378" s="564"/>
      <c r="AD378" s="564"/>
      <c r="AE378" s="564"/>
      <c r="AF378" s="564"/>
      <c r="AG378" s="564"/>
    </row>
    <row r="379">
      <c r="V379" s="564"/>
      <c r="W379" s="564"/>
      <c r="X379" s="564"/>
      <c r="Y379" s="564"/>
      <c r="Z379" s="564"/>
      <c r="AA379" s="564"/>
      <c r="AB379" s="564"/>
      <c r="AC379" s="564"/>
      <c r="AD379" s="564"/>
      <c r="AE379" s="564"/>
      <c r="AF379" s="564"/>
      <c r="AG379" s="564"/>
    </row>
    <row r="380">
      <c r="V380" s="564"/>
      <c r="W380" s="564"/>
      <c r="X380" s="564"/>
      <c r="Y380" s="564"/>
      <c r="Z380" s="564"/>
      <c r="AA380" s="564"/>
      <c r="AB380" s="564"/>
      <c r="AC380" s="564"/>
      <c r="AD380" s="564"/>
      <c r="AE380" s="564"/>
      <c r="AF380" s="564"/>
      <c r="AG380" s="564"/>
    </row>
    <row r="381">
      <c r="V381" s="564"/>
      <c r="W381" s="564"/>
      <c r="X381" s="564"/>
      <c r="Y381" s="564"/>
      <c r="Z381" s="564"/>
      <c r="AA381" s="564"/>
      <c r="AB381" s="564"/>
      <c r="AC381" s="564"/>
      <c r="AD381" s="564"/>
      <c r="AE381" s="564"/>
      <c r="AF381" s="564"/>
      <c r="AG381" s="564"/>
    </row>
    <row r="382">
      <c r="V382" s="564"/>
      <c r="W382" s="564"/>
      <c r="X382" s="564"/>
      <c r="Y382" s="564"/>
      <c r="Z382" s="564"/>
      <c r="AA382" s="564"/>
      <c r="AB382" s="564"/>
      <c r="AC382" s="564"/>
      <c r="AD382" s="564"/>
      <c r="AE382" s="564"/>
      <c r="AF382" s="564"/>
      <c r="AG382" s="564"/>
    </row>
    <row r="383">
      <c r="V383" s="564"/>
      <c r="W383" s="564"/>
      <c r="X383" s="564"/>
      <c r="Y383" s="564"/>
      <c r="Z383" s="564"/>
      <c r="AA383" s="564"/>
      <c r="AB383" s="564"/>
      <c r="AC383" s="564"/>
      <c r="AD383" s="564"/>
      <c r="AE383" s="564"/>
      <c r="AF383" s="564"/>
      <c r="AG383" s="564"/>
    </row>
    <row r="384">
      <c r="V384" s="564"/>
      <c r="W384" s="564"/>
      <c r="X384" s="564"/>
      <c r="Y384" s="564"/>
      <c r="Z384" s="564"/>
      <c r="AA384" s="564"/>
      <c r="AB384" s="564"/>
      <c r="AC384" s="564"/>
      <c r="AD384" s="564"/>
      <c r="AE384" s="564"/>
      <c r="AF384" s="564"/>
      <c r="AG384" s="564"/>
    </row>
    <row r="385">
      <c r="V385" s="564"/>
      <c r="W385" s="564"/>
      <c r="X385" s="564"/>
      <c r="Y385" s="564"/>
      <c r="Z385" s="564"/>
      <c r="AA385" s="564"/>
      <c r="AB385" s="564"/>
      <c r="AC385" s="564"/>
      <c r="AD385" s="564"/>
      <c r="AE385" s="564"/>
      <c r="AF385" s="564"/>
      <c r="AG385" s="564"/>
    </row>
    <row r="386">
      <c r="V386" s="564"/>
      <c r="W386" s="564"/>
      <c r="X386" s="564"/>
      <c r="Y386" s="564"/>
      <c r="Z386" s="564"/>
      <c r="AA386" s="564"/>
      <c r="AB386" s="564"/>
      <c r="AC386" s="564"/>
      <c r="AD386" s="564"/>
      <c r="AE386" s="564"/>
      <c r="AF386" s="564"/>
      <c r="AG386" s="564"/>
    </row>
    <row r="387">
      <c r="V387" s="564"/>
      <c r="W387" s="564"/>
      <c r="X387" s="564"/>
      <c r="Y387" s="564"/>
      <c r="Z387" s="564"/>
      <c r="AA387" s="564"/>
      <c r="AB387" s="564"/>
      <c r="AC387" s="564"/>
      <c r="AD387" s="564"/>
      <c r="AE387" s="564"/>
      <c r="AF387" s="564"/>
      <c r="AG387" s="564"/>
    </row>
    <row r="388">
      <c r="V388" s="564"/>
      <c r="W388" s="564"/>
      <c r="X388" s="564"/>
      <c r="Y388" s="564"/>
      <c r="Z388" s="564"/>
      <c r="AA388" s="564"/>
      <c r="AB388" s="564"/>
      <c r="AC388" s="564"/>
      <c r="AD388" s="564"/>
      <c r="AE388" s="564"/>
      <c r="AF388" s="564"/>
      <c r="AG388" s="564"/>
    </row>
    <row r="389">
      <c r="V389" s="564"/>
      <c r="W389" s="564"/>
      <c r="X389" s="564"/>
      <c r="Y389" s="564"/>
      <c r="Z389" s="564"/>
      <c r="AA389" s="564"/>
      <c r="AB389" s="564"/>
      <c r="AC389" s="564"/>
      <c r="AD389" s="564"/>
      <c r="AE389" s="564"/>
      <c r="AF389" s="564"/>
      <c r="AG389" s="564"/>
    </row>
    <row r="390">
      <c r="V390" s="564"/>
      <c r="W390" s="564"/>
      <c r="X390" s="564"/>
      <c r="Y390" s="564"/>
      <c r="Z390" s="564"/>
      <c r="AA390" s="564"/>
      <c r="AB390" s="564"/>
      <c r="AC390" s="564"/>
      <c r="AD390" s="564"/>
      <c r="AE390" s="564"/>
      <c r="AF390" s="564"/>
      <c r="AG390" s="564"/>
    </row>
    <row r="391">
      <c r="V391" s="564"/>
      <c r="W391" s="564"/>
      <c r="X391" s="564"/>
      <c r="Y391" s="564"/>
      <c r="Z391" s="564"/>
      <c r="AA391" s="564"/>
      <c r="AB391" s="564"/>
      <c r="AC391" s="564"/>
      <c r="AD391" s="564"/>
      <c r="AE391" s="564"/>
      <c r="AF391" s="564"/>
      <c r="AG391" s="564"/>
    </row>
    <row r="392">
      <c r="V392" s="564"/>
      <c r="W392" s="564"/>
      <c r="X392" s="564"/>
      <c r="Y392" s="564"/>
      <c r="Z392" s="564"/>
      <c r="AA392" s="564"/>
      <c r="AB392" s="564"/>
      <c r="AC392" s="564"/>
      <c r="AD392" s="564"/>
      <c r="AE392" s="564"/>
      <c r="AF392" s="564"/>
      <c r="AG392" s="564"/>
    </row>
    <row r="393">
      <c r="V393" s="564"/>
      <c r="W393" s="564"/>
      <c r="X393" s="564"/>
      <c r="Y393" s="564"/>
      <c r="Z393" s="564"/>
      <c r="AA393" s="564"/>
      <c r="AB393" s="564"/>
      <c r="AC393" s="564"/>
      <c r="AD393" s="564"/>
      <c r="AE393" s="564"/>
      <c r="AF393" s="564"/>
      <c r="AG393" s="564"/>
    </row>
    <row r="394">
      <c r="V394" s="564"/>
      <c r="W394" s="564"/>
      <c r="X394" s="564"/>
      <c r="Y394" s="564"/>
      <c r="Z394" s="564"/>
      <c r="AA394" s="564"/>
      <c r="AB394" s="564"/>
      <c r="AC394" s="564"/>
      <c r="AD394" s="564"/>
      <c r="AE394" s="564"/>
      <c r="AF394" s="564"/>
      <c r="AG394" s="564"/>
    </row>
    <row r="395" ht="9.0" customHeight="1">
      <c r="A395" s="569"/>
      <c r="V395" s="569"/>
      <c r="W395" s="569"/>
      <c r="X395" s="569"/>
      <c r="Y395" s="569"/>
      <c r="Z395" s="569"/>
      <c r="AA395" s="569"/>
      <c r="AB395" s="569"/>
      <c r="AC395" s="569"/>
      <c r="AD395" s="569"/>
      <c r="AE395" s="569"/>
      <c r="AF395" s="569"/>
      <c r="AG395" s="569"/>
    </row>
    <row r="396">
      <c r="A396" s="556"/>
      <c r="B396" s="557" t="s">
        <v>213</v>
      </c>
      <c r="U396" s="560">
        <v>8.0</v>
      </c>
      <c r="V396" s="561"/>
      <c r="W396" s="561"/>
      <c r="X396" s="561"/>
      <c r="Y396" s="561"/>
      <c r="Z396" s="561"/>
      <c r="AA396" s="561"/>
      <c r="AB396" s="561"/>
      <c r="AC396" s="561"/>
      <c r="AD396" s="561"/>
      <c r="AE396" s="561"/>
      <c r="AF396" s="561"/>
      <c r="AG396" s="561"/>
    </row>
    <row r="397">
      <c r="U397" s="563"/>
      <c r="V397" s="561"/>
      <c r="W397" s="561"/>
      <c r="X397" s="561"/>
      <c r="Y397" s="561"/>
      <c r="Z397" s="561"/>
      <c r="AA397" s="561"/>
      <c r="AB397" s="561"/>
      <c r="AC397" s="561"/>
      <c r="AD397" s="561"/>
      <c r="AE397" s="561"/>
      <c r="AF397" s="561"/>
      <c r="AG397" s="561"/>
    </row>
    <row r="398">
      <c r="A398" s="564"/>
      <c r="V398" s="564"/>
      <c r="W398" s="564"/>
      <c r="X398" s="564"/>
      <c r="Y398" s="564"/>
      <c r="Z398" s="564"/>
      <c r="AA398" s="564"/>
      <c r="AB398" s="564"/>
      <c r="AC398" s="564"/>
      <c r="AD398" s="564"/>
      <c r="AE398" s="564"/>
      <c r="AF398" s="564"/>
      <c r="AG398" s="564"/>
    </row>
    <row r="399">
      <c r="V399" s="564"/>
      <c r="W399" s="564"/>
      <c r="X399" s="564"/>
      <c r="Y399" s="564"/>
      <c r="Z399" s="564"/>
      <c r="AA399" s="564"/>
      <c r="AB399" s="564"/>
      <c r="AC399" s="564"/>
      <c r="AD399" s="564"/>
      <c r="AE399" s="564"/>
      <c r="AF399" s="564"/>
      <c r="AG399" s="564"/>
    </row>
    <row r="400">
      <c r="V400" s="564"/>
      <c r="W400" s="564"/>
      <c r="X400" s="564"/>
      <c r="Y400" s="564"/>
      <c r="Z400" s="564"/>
      <c r="AA400" s="564"/>
      <c r="AB400" s="564"/>
      <c r="AC400" s="564"/>
      <c r="AD400" s="564"/>
      <c r="AE400" s="564"/>
      <c r="AF400" s="564"/>
      <c r="AG400" s="564"/>
    </row>
    <row r="401">
      <c r="V401" s="564"/>
      <c r="W401" s="564"/>
      <c r="X401" s="564"/>
      <c r="Y401" s="564"/>
      <c r="Z401" s="564"/>
      <c r="AA401" s="564"/>
      <c r="AB401" s="564"/>
      <c r="AC401" s="564"/>
      <c r="AD401" s="564"/>
      <c r="AE401" s="564"/>
      <c r="AF401" s="564"/>
      <c r="AG401" s="564"/>
    </row>
    <row r="402">
      <c r="V402" s="564"/>
      <c r="W402" s="564"/>
      <c r="X402" s="564"/>
      <c r="Y402" s="564"/>
      <c r="Z402" s="564"/>
      <c r="AA402" s="564"/>
      <c r="AB402" s="564"/>
      <c r="AC402" s="564"/>
      <c r="AD402" s="564"/>
      <c r="AE402" s="564"/>
      <c r="AF402" s="564"/>
      <c r="AG402" s="564"/>
    </row>
    <row r="403">
      <c r="V403" s="564"/>
      <c r="W403" s="564"/>
      <c r="X403" s="564"/>
      <c r="Y403" s="564"/>
      <c r="Z403" s="564"/>
      <c r="AA403" s="564"/>
      <c r="AB403" s="564"/>
      <c r="AC403" s="564"/>
      <c r="AD403" s="564"/>
      <c r="AE403" s="564"/>
      <c r="AF403" s="564"/>
      <c r="AG403" s="564"/>
    </row>
    <row r="404">
      <c r="V404" s="564"/>
      <c r="W404" s="564"/>
      <c r="X404" s="564"/>
      <c r="Y404" s="564"/>
      <c r="Z404" s="564"/>
      <c r="AA404" s="564"/>
      <c r="AB404" s="564"/>
      <c r="AC404" s="564"/>
      <c r="AD404" s="564"/>
      <c r="AE404" s="564"/>
      <c r="AF404" s="564"/>
      <c r="AG404" s="564"/>
    </row>
    <row r="405">
      <c r="V405" s="564"/>
      <c r="W405" s="564"/>
      <c r="X405" s="564"/>
      <c r="Y405" s="564"/>
      <c r="Z405" s="564"/>
      <c r="AA405" s="564"/>
      <c r="AB405" s="564"/>
      <c r="AC405" s="564"/>
      <c r="AD405" s="564"/>
      <c r="AE405" s="564"/>
      <c r="AF405" s="564"/>
      <c r="AG405" s="564"/>
    </row>
    <row r="406">
      <c r="V406" s="564"/>
      <c r="W406" s="564"/>
      <c r="X406" s="564"/>
      <c r="Y406" s="564"/>
      <c r="Z406" s="564"/>
      <c r="AA406" s="564"/>
      <c r="AB406" s="564"/>
      <c r="AC406" s="564"/>
      <c r="AD406" s="564"/>
      <c r="AE406" s="564"/>
      <c r="AF406" s="564"/>
      <c r="AG406" s="564"/>
    </row>
    <row r="407">
      <c r="V407" s="564"/>
      <c r="W407" s="564"/>
      <c r="X407" s="564"/>
      <c r="Y407" s="564"/>
      <c r="Z407" s="564"/>
      <c r="AA407" s="564"/>
      <c r="AB407" s="564"/>
      <c r="AC407" s="564"/>
      <c r="AD407" s="564"/>
      <c r="AE407" s="564"/>
      <c r="AF407" s="564"/>
      <c r="AG407" s="564"/>
    </row>
    <row r="408">
      <c r="V408" s="564"/>
      <c r="W408" s="564"/>
      <c r="X408" s="564"/>
      <c r="Y408" s="564"/>
      <c r="Z408" s="564"/>
      <c r="AA408" s="564"/>
      <c r="AB408" s="564"/>
      <c r="AC408" s="564"/>
      <c r="AD408" s="564"/>
      <c r="AE408" s="564"/>
      <c r="AF408" s="564"/>
      <c r="AG408" s="564"/>
    </row>
    <row r="409">
      <c r="V409" s="564"/>
      <c r="W409" s="564"/>
      <c r="X409" s="564"/>
      <c r="Y409" s="564"/>
      <c r="Z409" s="564"/>
      <c r="AA409" s="564"/>
      <c r="AB409" s="564"/>
      <c r="AC409" s="564"/>
      <c r="AD409" s="564"/>
      <c r="AE409" s="564"/>
      <c r="AF409" s="564"/>
      <c r="AG409" s="564"/>
    </row>
    <row r="410">
      <c r="V410" s="564"/>
      <c r="W410" s="564"/>
      <c r="X410" s="564"/>
      <c r="Y410" s="564"/>
      <c r="Z410" s="564"/>
      <c r="AA410" s="564"/>
      <c r="AB410" s="564"/>
      <c r="AC410" s="564"/>
      <c r="AD410" s="564"/>
      <c r="AE410" s="564"/>
      <c r="AF410" s="564"/>
      <c r="AG410" s="564"/>
    </row>
    <row r="411">
      <c r="V411" s="564"/>
      <c r="W411" s="564"/>
      <c r="X411" s="564"/>
      <c r="Y411" s="564"/>
      <c r="Z411" s="564"/>
      <c r="AA411" s="564"/>
      <c r="AB411" s="564"/>
      <c r="AC411" s="564"/>
      <c r="AD411" s="564"/>
      <c r="AE411" s="564"/>
      <c r="AF411" s="564"/>
      <c r="AG411" s="564"/>
    </row>
    <row r="412">
      <c r="V412" s="564"/>
      <c r="W412" s="564"/>
      <c r="X412" s="564"/>
      <c r="Y412" s="564"/>
      <c r="Z412" s="564"/>
      <c r="AA412" s="564"/>
      <c r="AB412" s="564"/>
      <c r="AC412" s="564"/>
      <c r="AD412" s="564"/>
      <c r="AE412" s="564"/>
      <c r="AF412" s="564"/>
      <c r="AG412" s="564"/>
    </row>
    <row r="413">
      <c r="V413" s="564"/>
      <c r="W413" s="564"/>
      <c r="X413" s="564"/>
      <c r="Y413" s="564"/>
      <c r="Z413" s="564"/>
      <c r="AA413" s="564"/>
      <c r="AB413" s="564"/>
      <c r="AC413" s="564"/>
      <c r="AD413" s="564"/>
      <c r="AE413" s="564"/>
      <c r="AF413" s="564"/>
      <c r="AG413" s="564"/>
    </row>
    <row r="414">
      <c r="V414" s="564"/>
      <c r="W414" s="564"/>
      <c r="X414" s="564"/>
      <c r="Y414" s="564"/>
      <c r="Z414" s="564"/>
      <c r="AA414" s="564"/>
      <c r="AB414" s="564"/>
      <c r="AC414" s="564"/>
      <c r="AD414" s="564"/>
      <c r="AE414" s="564"/>
      <c r="AF414" s="564"/>
      <c r="AG414" s="564"/>
    </row>
    <row r="415">
      <c r="V415" s="564"/>
      <c r="W415" s="564"/>
      <c r="X415" s="564"/>
      <c r="Y415" s="564"/>
      <c r="Z415" s="564"/>
      <c r="AA415" s="564"/>
      <c r="AB415" s="564"/>
      <c r="AC415" s="564"/>
      <c r="AD415" s="564"/>
      <c r="AE415" s="564"/>
      <c r="AF415" s="564"/>
      <c r="AG415" s="564"/>
    </row>
    <row r="416">
      <c r="V416" s="564"/>
      <c r="W416" s="564"/>
      <c r="X416" s="564"/>
      <c r="Y416" s="564"/>
      <c r="Z416" s="564"/>
      <c r="AA416" s="564"/>
      <c r="AB416" s="564"/>
      <c r="AC416" s="564"/>
      <c r="AD416" s="564"/>
      <c r="AE416" s="564"/>
      <c r="AF416" s="564"/>
      <c r="AG416" s="564"/>
    </row>
    <row r="417">
      <c r="V417" s="564"/>
      <c r="W417" s="564"/>
      <c r="X417" s="564"/>
      <c r="Y417" s="564"/>
      <c r="Z417" s="564"/>
      <c r="AA417" s="564"/>
      <c r="AB417" s="564"/>
      <c r="AC417" s="564"/>
      <c r="AD417" s="564"/>
      <c r="AE417" s="564"/>
      <c r="AF417" s="564"/>
      <c r="AG417" s="564"/>
    </row>
    <row r="418">
      <c r="V418" s="564"/>
      <c r="W418" s="564"/>
      <c r="X418" s="564"/>
      <c r="Y418" s="564"/>
      <c r="Z418" s="564"/>
      <c r="AA418" s="564"/>
      <c r="AB418" s="564"/>
      <c r="AC418" s="564"/>
      <c r="AD418" s="564"/>
      <c r="AE418" s="564"/>
      <c r="AF418" s="564"/>
      <c r="AG418" s="564"/>
    </row>
    <row r="419">
      <c r="V419" s="564"/>
      <c r="W419" s="564"/>
      <c r="X419" s="564"/>
      <c r="Y419" s="564"/>
      <c r="Z419" s="564"/>
      <c r="AA419" s="564"/>
      <c r="AB419" s="564"/>
      <c r="AC419" s="564"/>
      <c r="AD419" s="564"/>
      <c r="AE419" s="564"/>
      <c r="AF419" s="564"/>
      <c r="AG419" s="564"/>
    </row>
    <row r="420">
      <c r="V420" s="564"/>
      <c r="W420" s="564"/>
      <c r="X420" s="564"/>
      <c r="Y420" s="564"/>
      <c r="Z420" s="564"/>
      <c r="AA420" s="564"/>
      <c r="AB420" s="564"/>
      <c r="AC420" s="564"/>
      <c r="AD420" s="564"/>
      <c r="AE420" s="564"/>
      <c r="AF420" s="564"/>
      <c r="AG420" s="564"/>
    </row>
    <row r="421">
      <c r="V421" s="564"/>
      <c r="W421" s="564"/>
      <c r="X421" s="564"/>
      <c r="Y421" s="564"/>
      <c r="Z421" s="564"/>
      <c r="AA421" s="564"/>
      <c r="AB421" s="564"/>
      <c r="AC421" s="564"/>
      <c r="AD421" s="564"/>
      <c r="AE421" s="564"/>
      <c r="AF421" s="564"/>
      <c r="AG421" s="564"/>
    </row>
    <row r="422">
      <c r="V422" s="564"/>
      <c r="W422" s="564"/>
      <c r="X422" s="564"/>
      <c r="Y422" s="564"/>
      <c r="Z422" s="564"/>
      <c r="AA422" s="564"/>
      <c r="AB422" s="564"/>
      <c r="AC422" s="564"/>
      <c r="AD422" s="564"/>
      <c r="AE422" s="564"/>
      <c r="AF422" s="564"/>
      <c r="AG422" s="564"/>
    </row>
    <row r="423">
      <c r="V423" s="564"/>
      <c r="W423" s="564"/>
      <c r="X423" s="564"/>
      <c r="Y423" s="564"/>
      <c r="Z423" s="564"/>
      <c r="AA423" s="564"/>
      <c r="AB423" s="564"/>
      <c r="AC423" s="564"/>
      <c r="AD423" s="564"/>
      <c r="AE423" s="564"/>
      <c r="AF423" s="564"/>
      <c r="AG423" s="564"/>
    </row>
    <row r="424">
      <c r="V424" s="564"/>
      <c r="W424" s="564"/>
      <c r="X424" s="564"/>
      <c r="Y424" s="564"/>
      <c r="Z424" s="564"/>
      <c r="AA424" s="564"/>
      <c r="AB424" s="564"/>
      <c r="AC424" s="564"/>
      <c r="AD424" s="564"/>
      <c r="AE424" s="564"/>
      <c r="AF424" s="564"/>
      <c r="AG424" s="564"/>
    </row>
    <row r="425">
      <c r="V425" s="564"/>
      <c r="W425" s="564"/>
      <c r="X425" s="564"/>
      <c r="Y425" s="564"/>
      <c r="Z425" s="564"/>
      <c r="AA425" s="564"/>
      <c r="AB425" s="564"/>
      <c r="AC425" s="564"/>
      <c r="AD425" s="564"/>
      <c r="AE425" s="564"/>
      <c r="AF425" s="564"/>
      <c r="AG425" s="564"/>
    </row>
    <row r="426">
      <c r="V426" s="564"/>
      <c r="W426" s="564"/>
      <c r="X426" s="564"/>
      <c r="Y426" s="564"/>
      <c r="Z426" s="564"/>
      <c r="AA426" s="564"/>
      <c r="AB426" s="564"/>
      <c r="AC426" s="564"/>
      <c r="AD426" s="564"/>
      <c r="AE426" s="564"/>
      <c r="AF426" s="564"/>
      <c r="AG426" s="564"/>
    </row>
    <row r="427">
      <c r="V427" s="564"/>
      <c r="W427" s="564"/>
      <c r="X427" s="564"/>
      <c r="Y427" s="564"/>
      <c r="Z427" s="564"/>
      <c r="AA427" s="564"/>
      <c r="AB427" s="564"/>
      <c r="AC427" s="564"/>
      <c r="AD427" s="564"/>
      <c r="AE427" s="564"/>
      <c r="AF427" s="564"/>
      <c r="AG427" s="564"/>
    </row>
    <row r="428">
      <c r="V428" s="564"/>
      <c r="W428" s="564"/>
      <c r="X428" s="564"/>
      <c r="Y428" s="564"/>
      <c r="Z428" s="564"/>
      <c r="AA428" s="564"/>
      <c r="AB428" s="564"/>
      <c r="AC428" s="564"/>
      <c r="AD428" s="564"/>
      <c r="AE428" s="564"/>
      <c r="AF428" s="564"/>
      <c r="AG428" s="564"/>
    </row>
    <row r="429">
      <c r="V429" s="564"/>
      <c r="W429" s="564"/>
      <c r="X429" s="564"/>
      <c r="Y429" s="564"/>
      <c r="Z429" s="564"/>
      <c r="AA429" s="564"/>
      <c r="AB429" s="564"/>
      <c r="AC429" s="564"/>
      <c r="AD429" s="564"/>
      <c r="AE429" s="564"/>
      <c r="AF429" s="564"/>
      <c r="AG429" s="564"/>
    </row>
    <row r="430">
      <c r="V430" s="564"/>
      <c r="W430" s="564"/>
      <c r="X430" s="564"/>
      <c r="Y430" s="564"/>
      <c r="Z430" s="564"/>
      <c r="AA430" s="564"/>
      <c r="AB430" s="564"/>
      <c r="AC430" s="564"/>
      <c r="AD430" s="564"/>
      <c r="AE430" s="564"/>
      <c r="AF430" s="564"/>
      <c r="AG430" s="564"/>
    </row>
    <row r="431">
      <c r="V431" s="564"/>
      <c r="W431" s="564"/>
      <c r="X431" s="564"/>
      <c r="Y431" s="564"/>
      <c r="Z431" s="564"/>
      <c r="AA431" s="564"/>
      <c r="AB431" s="564"/>
      <c r="AC431" s="564"/>
      <c r="AD431" s="564"/>
      <c r="AE431" s="564"/>
      <c r="AF431" s="564"/>
      <c r="AG431" s="564"/>
    </row>
    <row r="432">
      <c r="V432" s="564"/>
      <c r="W432" s="564"/>
      <c r="X432" s="564"/>
      <c r="Y432" s="564"/>
      <c r="Z432" s="564"/>
      <c r="AA432" s="564"/>
      <c r="AB432" s="564"/>
      <c r="AC432" s="564"/>
      <c r="AD432" s="564"/>
      <c r="AE432" s="564"/>
      <c r="AF432" s="564"/>
      <c r="AG432" s="564"/>
    </row>
    <row r="433">
      <c r="V433" s="564"/>
      <c r="W433" s="564"/>
      <c r="X433" s="564"/>
      <c r="Y433" s="564"/>
      <c r="Z433" s="564"/>
      <c r="AA433" s="564"/>
      <c r="AB433" s="564"/>
      <c r="AC433" s="564"/>
      <c r="AD433" s="564"/>
      <c r="AE433" s="564"/>
      <c r="AF433" s="564"/>
      <c r="AG433" s="564"/>
    </row>
    <row r="434">
      <c r="V434" s="564"/>
      <c r="W434" s="564"/>
      <c r="X434" s="564"/>
      <c r="Y434" s="564"/>
      <c r="Z434" s="564"/>
      <c r="AA434" s="564"/>
      <c r="AB434" s="564"/>
      <c r="AC434" s="564"/>
      <c r="AD434" s="564"/>
      <c r="AE434" s="564"/>
      <c r="AF434" s="564"/>
      <c r="AG434" s="564"/>
    </row>
    <row r="435">
      <c r="V435" s="564"/>
      <c r="W435" s="564"/>
      <c r="X435" s="564"/>
      <c r="Y435" s="564"/>
      <c r="Z435" s="564"/>
      <c r="AA435" s="564"/>
      <c r="AB435" s="564"/>
      <c r="AC435" s="564"/>
      <c r="AD435" s="564"/>
      <c r="AE435" s="564"/>
      <c r="AF435" s="564"/>
      <c r="AG435" s="564"/>
    </row>
    <row r="436">
      <c r="V436" s="564"/>
      <c r="W436" s="564"/>
      <c r="X436" s="564"/>
      <c r="Y436" s="564"/>
      <c r="Z436" s="564"/>
      <c r="AA436" s="564"/>
      <c r="AB436" s="564"/>
      <c r="AC436" s="564"/>
      <c r="AD436" s="564"/>
      <c r="AE436" s="564"/>
      <c r="AF436" s="564"/>
      <c r="AG436" s="564"/>
    </row>
    <row r="437">
      <c r="V437" s="564"/>
      <c r="W437" s="564"/>
      <c r="X437" s="564"/>
      <c r="Y437" s="564"/>
      <c r="Z437" s="564"/>
      <c r="AA437" s="564"/>
      <c r="AB437" s="564"/>
      <c r="AC437" s="564"/>
      <c r="AD437" s="564"/>
      <c r="AE437" s="564"/>
      <c r="AF437" s="564"/>
      <c r="AG437" s="564"/>
    </row>
    <row r="438">
      <c r="V438" s="564"/>
      <c r="W438" s="564"/>
      <c r="X438" s="564"/>
      <c r="Y438" s="564"/>
      <c r="Z438" s="564"/>
      <c r="AA438" s="564"/>
      <c r="AB438" s="564"/>
      <c r="AC438" s="564"/>
      <c r="AD438" s="564"/>
      <c r="AE438" s="564"/>
      <c r="AF438" s="564"/>
      <c r="AG438" s="564"/>
    </row>
    <row r="439">
      <c r="V439" s="564"/>
      <c r="W439" s="564"/>
      <c r="X439" s="564"/>
      <c r="Y439" s="564"/>
      <c r="Z439" s="564"/>
      <c r="AA439" s="564"/>
      <c r="AB439" s="564"/>
      <c r="AC439" s="564"/>
      <c r="AD439" s="564"/>
      <c r="AE439" s="564"/>
      <c r="AF439" s="564"/>
      <c r="AG439" s="564"/>
    </row>
    <row r="440">
      <c r="V440" s="564"/>
      <c r="W440" s="564"/>
      <c r="X440" s="564"/>
      <c r="Y440" s="564"/>
      <c r="Z440" s="564"/>
      <c r="AA440" s="564"/>
      <c r="AB440" s="564"/>
      <c r="AC440" s="564"/>
      <c r="AD440" s="564"/>
      <c r="AE440" s="564"/>
      <c r="AF440" s="564"/>
      <c r="AG440" s="564"/>
    </row>
    <row r="441">
      <c r="V441" s="564"/>
      <c r="W441" s="564"/>
      <c r="X441" s="564"/>
      <c r="Y441" s="564"/>
      <c r="Z441" s="564"/>
      <c r="AA441" s="564"/>
      <c r="AB441" s="564"/>
      <c r="AC441" s="564"/>
      <c r="AD441" s="564"/>
      <c r="AE441" s="564"/>
      <c r="AF441" s="564"/>
      <c r="AG441" s="564"/>
    </row>
    <row r="442">
      <c r="V442" s="564"/>
      <c r="W442" s="564"/>
      <c r="X442" s="564"/>
      <c r="Y442" s="564"/>
      <c r="Z442" s="564"/>
      <c r="AA442" s="564"/>
      <c r="AB442" s="564"/>
      <c r="AC442" s="564"/>
      <c r="AD442" s="564"/>
      <c r="AE442" s="564"/>
      <c r="AF442" s="564"/>
      <c r="AG442" s="564"/>
    </row>
    <row r="443" ht="9.0" customHeight="1">
      <c r="A443" s="569"/>
      <c r="V443" s="569"/>
      <c r="W443" s="569"/>
      <c r="X443" s="569"/>
      <c r="Y443" s="569"/>
      <c r="Z443" s="569"/>
      <c r="AA443" s="569"/>
      <c r="AB443" s="569"/>
      <c r="AC443" s="569"/>
      <c r="AD443" s="569"/>
      <c r="AE443" s="569"/>
      <c r="AF443" s="569"/>
      <c r="AG443" s="569"/>
    </row>
    <row r="444">
      <c r="A444" s="556"/>
      <c r="B444" s="557" t="s">
        <v>214</v>
      </c>
      <c r="U444" s="560">
        <v>9.0</v>
      </c>
      <c r="V444" s="561"/>
      <c r="W444" s="561"/>
      <c r="X444" s="561"/>
      <c r="Y444" s="561"/>
      <c r="Z444" s="561"/>
      <c r="AA444" s="561"/>
      <c r="AB444" s="561"/>
      <c r="AC444" s="561"/>
      <c r="AD444" s="561"/>
      <c r="AE444" s="561"/>
      <c r="AF444" s="561"/>
      <c r="AG444" s="561"/>
    </row>
    <row r="445">
      <c r="U445" s="563"/>
      <c r="V445" s="561"/>
      <c r="W445" s="561"/>
      <c r="X445" s="561"/>
      <c r="Y445" s="561"/>
      <c r="Z445" s="561"/>
      <c r="AA445" s="561"/>
      <c r="AB445" s="561"/>
      <c r="AC445" s="561"/>
      <c r="AD445" s="561"/>
      <c r="AE445" s="561"/>
      <c r="AF445" s="561"/>
      <c r="AG445" s="561"/>
    </row>
    <row r="446">
      <c r="A446" s="564"/>
      <c r="V446" s="564"/>
      <c r="W446" s="564"/>
      <c r="X446" s="564"/>
      <c r="Y446" s="564"/>
      <c r="Z446" s="564"/>
      <c r="AA446" s="564"/>
      <c r="AB446" s="564"/>
      <c r="AC446" s="564"/>
      <c r="AD446" s="564"/>
      <c r="AE446" s="564"/>
      <c r="AF446" s="564"/>
      <c r="AG446" s="564"/>
    </row>
    <row r="447">
      <c r="V447" s="564"/>
      <c r="W447" s="564"/>
      <c r="X447" s="564"/>
      <c r="Y447" s="564"/>
      <c r="Z447" s="564"/>
      <c r="AA447" s="564"/>
      <c r="AB447" s="564"/>
      <c r="AC447" s="564"/>
      <c r="AD447" s="564"/>
      <c r="AE447" s="564"/>
      <c r="AF447" s="564"/>
      <c r="AG447" s="564"/>
    </row>
    <row r="448">
      <c r="V448" s="564"/>
      <c r="W448" s="564"/>
      <c r="X448" s="564"/>
      <c r="Y448" s="564"/>
      <c r="Z448" s="564"/>
      <c r="AA448" s="564"/>
      <c r="AB448" s="564"/>
      <c r="AC448" s="564"/>
      <c r="AD448" s="564"/>
      <c r="AE448" s="564"/>
      <c r="AF448" s="564"/>
      <c r="AG448" s="564"/>
    </row>
    <row r="449">
      <c r="V449" s="564"/>
      <c r="W449" s="564"/>
      <c r="X449" s="564"/>
      <c r="Y449" s="564"/>
      <c r="Z449" s="564"/>
      <c r="AA449" s="564"/>
      <c r="AB449" s="564"/>
      <c r="AC449" s="564"/>
      <c r="AD449" s="564"/>
      <c r="AE449" s="564"/>
      <c r="AF449" s="564"/>
      <c r="AG449" s="564"/>
    </row>
    <row r="450">
      <c r="V450" s="564"/>
      <c r="W450" s="564"/>
      <c r="X450" s="564"/>
      <c r="Y450" s="564"/>
      <c r="Z450" s="564"/>
      <c r="AA450" s="564"/>
      <c r="AB450" s="564"/>
      <c r="AC450" s="564"/>
      <c r="AD450" s="564"/>
      <c r="AE450" s="564"/>
      <c r="AF450" s="564"/>
      <c r="AG450" s="564"/>
    </row>
    <row r="451">
      <c r="V451" s="564"/>
      <c r="W451" s="564"/>
      <c r="X451" s="564"/>
      <c r="Y451" s="564"/>
      <c r="Z451" s="564"/>
      <c r="AA451" s="564"/>
      <c r="AB451" s="564"/>
      <c r="AC451" s="564"/>
      <c r="AD451" s="564"/>
      <c r="AE451" s="564"/>
      <c r="AF451" s="564"/>
      <c r="AG451" s="564"/>
    </row>
    <row r="452">
      <c r="V452" s="564"/>
      <c r="W452" s="564"/>
      <c r="X452" s="564"/>
      <c r="Y452" s="564"/>
      <c r="Z452" s="564"/>
      <c r="AA452" s="564"/>
      <c r="AB452" s="564"/>
      <c r="AC452" s="564"/>
      <c r="AD452" s="564"/>
      <c r="AE452" s="564"/>
      <c r="AF452" s="564"/>
      <c r="AG452" s="564"/>
    </row>
    <row r="453">
      <c r="V453" s="564"/>
      <c r="W453" s="564"/>
      <c r="X453" s="564"/>
      <c r="Y453" s="564"/>
      <c r="Z453" s="564"/>
      <c r="AA453" s="564"/>
      <c r="AB453" s="564"/>
      <c r="AC453" s="564"/>
      <c r="AD453" s="564"/>
      <c r="AE453" s="564"/>
      <c r="AF453" s="564"/>
      <c r="AG453" s="564"/>
    </row>
    <row r="454">
      <c r="V454" s="564"/>
      <c r="W454" s="564"/>
      <c r="X454" s="564"/>
      <c r="Y454" s="564"/>
      <c r="Z454" s="564"/>
      <c r="AA454" s="564"/>
      <c r="AB454" s="564"/>
      <c r="AC454" s="564"/>
      <c r="AD454" s="564"/>
      <c r="AE454" s="564"/>
      <c r="AF454" s="564"/>
      <c r="AG454" s="564"/>
    </row>
    <row r="455">
      <c r="V455" s="564"/>
      <c r="W455" s="564"/>
      <c r="X455" s="564"/>
      <c r="Y455" s="564"/>
      <c r="Z455" s="564"/>
      <c r="AA455" s="564"/>
      <c r="AB455" s="564"/>
      <c r="AC455" s="564"/>
      <c r="AD455" s="564"/>
      <c r="AE455" s="564"/>
      <c r="AF455" s="564"/>
      <c r="AG455" s="564"/>
    </row>
    <row r="456">
      <c r="V456" s="564"/>
      <c r="W456" s="564"/>
      <c r="X456" s="564"/>
      <c r="Y456" s="564"/>
      <c r="Z456" s="564"/>
      <c r="AA456" s="564"/>
      <c r="AB456" s="564"/>
      <c r="AC456" s="564"/>
      <c r="AD456" s="564"/>
      <c r="AE456" s="564"/>
      <c r="AF456" s="564"/>
      <c r="AG456" s="564"/>
    </row>
    <row r="457">
      <c r="V457" s="564"/>
      <c r="W457" s="564"/>
      <c r="X457" s="564"/>
      <c r="Y457" s="564"/>
      <c r="Z457" s="564"/>
      <c r="AA457" s="564"/>
      <c r="AB457" s="564"/>
      <c r="AC457" s="564"/>
      <c r="AD457" s="564"/>
      <c r="AE457" s="564"/>
      <c r="AF457" s="564"/>
      <c r="AG457" s="564"/>
    </row>
    <row r="458">
      <c r="V458" s="564"/>
      <c r="W458" s="564"/>
      <c r="X458" s="564"/>
      <c r="Y458" s="564"/>
      <c r="Z458" s="564"/>
      <c r="AA458" s="564"/>
      <c r="AB458" s="564"/>
      <c r="AC458" s="564"/>
      <c r="AD458" s="564"/>
      <c r="AE458" s="564"/>
      <c r="AF458" s="564"/>
      <c r="AG458" s="564"/>
    </row>
    <row r="459">
      <c r="V459" s="564"/>
      <c r="W459" s="564"/>
      <c r="X459" s="564"/>
      <c r="Y459" s="564"/>
      <c r="Z459" s="564"/>
      <c r="AA459" s="564"/>
      <c r="AB459" s="564"/>
      <c r="AC459" s="564"/>
      <c r="AD459" s="564"/>
      <c r="AE459" s="564"/>
      <c r="AF459" s="564"/>
      <c r="AG459" s="564"/>
    </row>
    <row r="460">
      <c r="V460" s="564"/>
      <c r="W460" s="564"/>
      <c r="X460" s="564"/>
      <c r="Y460" s="564"/>
      <c r="Z460" s="564"/>
      <c r="AA460" s="564"/>
      <c r="AB460" s="564"/>
      <c r="AC460" s="564"/>
      <c r="AD460" s="564"/>
      <c r="AE460" s="564"/>
      <c r="AF460" s="564"/>
      <c r="AG460" s="564"/>
    </row>
    <row r="461">
      <c r="V461" s="564"/>
      <c r="W461" s="564"/>
      <c r="X461" s="564"/>
      <c r="Y461" s="564"/>
      <c r="Z461" s="564"/>
      <c r="AA461" s="564"/>
      <c r="AB461" s="564"/>
      <c r="AC461" s="564"/>
      <c r="AD461" s="564"/>
      <c r="AE461" s="564"/>
      <c r="AF461" s="564"/>
      <c r="AG461" s="564"/>
    </row>
    <row r="462">
      <c r="V462" s="564"/>
      <c r="W462" s="564"/>
      <c r="X462" s="564"/>
      <c r="Y462" s="564"/>
      <c r="Z462" s="564"/>
      <c r="AA462" s="564"/>
      <c r="AB462" s="564"/>
      <c r="AC462" s="564"/>
      <c r="AD462" s="564"/>
      <c r="AE462" s="564"/>
      <c r="AF462" s="564"/>
      <c r="AG462" s="564"/>
    </row>
    <row r="463">
      <c r="V463" s="564"/>
      <c r="W463" s="564"/>
      <c r="X463" s="564"/>
      <c r="Y463" s="564"/>
      <c r="Z463" s="564"/>
      <c r="AA463" s="564"/>
      <c r="AB463" s="564"/>
      <c r="AC463" s="564"/>
      <c r="AD463" s="564"/>
      <c r="AE463" s="564"/>
      <c r="AF463" s="564"/>
      <c r="AG463" s="564"/>
    </row>
    <row r="464">
      <c r="V464" s="564"/>
      <c r="W464" s="564"/>
      <c r="X464" s="564"/>
      <c r="Y464" s="564"/>
      <c r="Z464" s="564"/>
      <c r="AA464" s="564"/>
      <c r="AB464" s="564"/>
      <c r="AC464" s="564"/>
      <c r="AD464" s="564"/>
      <c r="AE464" s="564"/>
      <c r="AF464" s="564"/>
      <c r="AG464" s="564"/>
    </row>
    <row r="465">
      <c r="V465" s="564"/>
      <c r="W465" s="564"/>
      <c r="X465" s="564"/>
      <c r="Y465" s="564"/>
      <c r="Z465" s="564"/>
      <c r="AA465" s="564"/>
      <c r="AB465" s="564"/>
      <c r="AC465" s="564"/>
      <c r="AD465" s="564"/>
      <c r="AE465" s="564"/>
      <c r="AF465" s="564"/>
      <c r="AG465" s="564"/>
    </row>
    <row r="466">
      <c r="V466" s="564"/>
      <c r="W466" s="564"/>
      <c r="X466" s="564"/>
      <c r="Y466" s="564"/>
      <c r="Z466" s="564"/>
      <c r="AA466" s="564"/>
      <c r="AB466" s="564"/>
      <c r="AC466" s="564"/>
      <c r="AD466" s="564"/>
      <c r="AE466" s="564"/>
      <c r="AF466" s="564"/>
      <c r="AG466" s="564"/>
    </row>
    <row r="467">
      <c r="V467" s="564"/>
      <c r="W467" s="564"/>
      <c r="X467" s="564"/>
      <c r="Y467" s="564"/>
      <c r="Z467" s="564"/>
      <c r="AA467" s="564"/>
      <c r="AB467" s="564"/>
      <c r="AC467" s="564"/>
      <c r="AD467" s="564"/>
      <c r="AE467" s="564"/>
      <c r="AF467" s="564"/>
      <c r="AG467" s="564"/>
    </row>
    <row r="468">
      <c r="V468" s="564"/>
      <c r="W468" s="564"/>
      <c r="X468" s="564"/>
      <c r="Y468" s="564"/>
      <c r="Z468" s="564"/>
      <c r="AA468" s="564"/>
      <c r="AB468" s="564"/>
      <c r="AC468" s="564"/>
      <c r="AD468" s="564"/>
      <c r="AE468" s="564"/>
      <c r="AF468" s="564"/>
      <c r="AG468" s="564"/>
    </row>
    <row r="469">
      <c r="V469" s="564"/>
      <c r="W469" s="564"/>
      <c r="X469" s="564"/>
      <c r="Y469" s="564"/>
      <c r="Z469" s="564"/>
      <c r="AA469" s="564"/>
      <c r="AB469" s="564"/>
      <c r="AC469" s="564"/>
      <c r="AD469" s="564"/>
      <c r="AE469" s="564"/>
      <c r="AF469" s="564"/>
      <c r="AG469" s="564"/>
    </row>
    <row r="470">
      <c r="V470" s="564"/>
      <c r="W470" s="564"/>
      <c r="X470" s="564"/>
      <c r="Y470" s="564"/>
      <c r="Z470" s="564"/>
      <c r="AA470" s="564"/>
      <c r="AB470" s="564"/>
      <c r="AC470" s="564"/>
      <c r="AD470" s="564"/>
      <c r="AE470" s="564"/>
      <c r="AF470" s="564"/>
      <c r="AG470" s="564"/>
    </row>
    <row r="471">
      <c r="V471" s="564"/>
      <c r="W471" s="564"/>
      <c r="X471" s="564"/>
      <c r="Y471" s="564"/>
      <c r="Z471" s="564"/>
      <c r="AA471" s="564"/>
      <c r="AB471" s="564"/>
      <c r="AC471" s="564"/>
      <c r="AD471" s="564"/>
      <c r="AE471" s="564"/>
      <c r="AF471" s="564"/>
      <c r="AG471" s="564"/>
    </row>
    <row r="472">
      <c r="V472" s="564"/>
      <c r="W472" s="564"/>
      <c r="X472" s="564"/>
      <c r="Y472" s="564"/>
      <c r="Z472" s="564"/>
      <c r="AA472" s="564"/>
      <c r="AB472" s="564"/>
      <c r="AC472" s="564"/>
      <c r="AD472" s="564"/>
      <c r="AE472" s="564"/>
      <c r="AF472" s="564"/>
      <c r="AG472" s="564"/>
    </row>
    <row r="473">
      <c r="V473" s="564"/>
      <c r="W473" s="564"/>
      <c r="X473" s="564"/>
      <c r="Y473" s="564"/>
      <c r="Z473" s="564"/>
      <c r="AA473" s="564"/>
      <c r="AB473" s="564"/>
      <c r="AC473" s="564"/>
      <c r="AD473" s="564"/>
      <c r="AE473" s="564"/>
      <c r="AF473" s="564"/>
      <c r="AG473" s="564"/>
    </row>
    <row r="474">
      <c r="V474" s="564"/>
      <c r="W474" s="564"/>
      <c r="X474" s="564"/>
      <c r="Y474" s="564"/>
      <c r="Z474" s="564"/>
      <c r="AA474" s="564"/>
      <c r="AB474" s="564"/>
      <c r="AC474" s="564"/>
      <c r="AD474" s="564"/>
      <c r="AE474" s="564"/>
      <c r="AF474" s="564"/>
      <c r="AG474" s="564"/>
    </row>
    <row r="475">
      <c r="V475" s="564"/>
      <c r="W475" s="564"/>
      <c r="X475" s="564"/>
      <c r="Y475" s="564"/>
      <c r="Z475" s="564"/>
      <c r="AA475" s="564"/>
      <c r="AB475" s="564"/>
      <c r="AC475" s="564"/>
      <c r="AD475" s="564"/>
      <c r="AE475" s="564"/>
      <c r="AF475" s="564"/>
      <c r="AG475" s="564"/>
    </row>
    <row r="476">
      <c r="V476" s="564"/>
      <c r="W476" s="564"/>
      <c r="X476" s="564"/>
      <c r="Y476" s="564"/>
      <c r="Z476" s="564"/>
      <c r="AA476" s="564"/>
      <c r="AB476" s="564"/>
      <c r="AC476" s="564"/>
      <c r="AD476" s="564"/>
      <c r="AE476" s="564"/>
      <c r="AF476" s="564"/>
      <c r="AG476" s="564"/>
    </row>
    <row r="477">
      <c r="V477" s="564"/>
      <c r="W477" s="564"/>
      <c r="X477" s="564"/>
      <c r="Y477" s="564"/>
      <c r="Z477" s="564"/>
      <c r="AA477" s="564"/>
      <c r="AB477" s="564"/>
      <c r="AC477" s="564"/>
      <c r="AD477" s="564"/>
      <c r="AE477" s="564"/>
      <c r="AF477" s="564"/>
      <c r="AG477" s="564"/>
    </row>
    <row r="478">
      <c r="V478" s="564"/>
      <c r="W478" s="564"/>
      <c r="X478" s="564"/>
      <c r="Y478" s="564"/>
      <c r="Z478" s="564"/>
      <c r="AA478" s="564"/>
      <c r="AB478" s="564"/>
      <c r="AC478" s="564"/>
      <c r="AD478" s="564"/>
      <c r="AE478" s="564"/>
      <c r="AF478" s="564"/>
      <c r="AG478" s="564"/>
    </row>
    <row r="479">
      <c r="V479" s="564"/>
      <c r="W479" s="564"/>
      <c r="X479" s="564"/>
      <c r="Y479" s="564"/>
      <c r="Z479" s="564"/>
      <c r="AA479" s="564"/>
      <c r="AB479" s="564"/>
      <c r="AC479" s="564"/>
      <c r="AD479" s="564"/>
      <c r="AE479" s="564"/>
      <c r="AF479" s="564"/>
      <c r="AG479" s="564"/>
    </row>
    <row r="480">
      <c r="V480" s="564"/>
      <c r="W480" s="564"/>
      <c r="X480" s="564"/>
      <c r="Y480" s="564"/>
      <c r="Z480" s="564"/>
      <c r="AA480" s="564"/>
      <c r="AB480" s="564"/>
      <c r="AC480" s="564"/>
      <c r="AD480" s="564"/>
      <c r="AE480" s="564"/>
      <c r="AF480" s="564"/>
      <c r="AG480" s="564"/>
    </row>
    <row r="481">
      <c r="V481" s="564"/>
      <c r="W481" s="564"/>
      <c r="X481" s="564"/>
      <c r="Y481" s="564"/>
      <c r="Z481" s="564"/>
      <c r="AA481" s="564"/>
      <c r="AB481" s="564"/>
      <c r="AC481" s="564"/>
      <c r="AD481" s="564"/>
      <c r="AE481" s="564"/>
      <c r="AF481" s="564"/>
      <c r="AG481" s="564"/>
    </row>
    <row r="482">
      <c r="V482" s="564"/>
      <c r="W482" s="564"/>
      <c r="X482" s="564"/>
      <c r="Y482" s="564"/>
      <c r="Z482" s="564"/>
      <c r="AA482" s="564"/>
      <c r="AB482" s="564"/>
      <c r="AC482" s="564"/>
      <c r="AD482" s="564"/>
      <c r="AE482" s="564"/>
      <c r="AF482" s="564"/>
      <c r="AG482" s="564"/>
    </row>
    <row r="483">
      <c r="V483" s="564"/>
      <c r="W483" s="564"/>
      <c r="X483" s="564"/>
      <c r="Y483" s="564"/>
      <c r="Z483" s="564"/>
      <c r="AA483" s="564"/>
      <c r="AB483" s="564"/>
      <c r="AC483" s="564"/>
      <c r="AD483" s="564"/>
      <c r="AE483" s="564"/>
      <c r="AF483" s="564"/>
      <c r="AG483" s="564"/>
    </row>
    <row r="484">
      <c r="V484" s="564"/>
      <c r="W484" s="564"/>
      <c r="X484" s="564"/>
      <c r="Y484" s="564"/>
      <c r="Z484" s="564"/>
      <c r="AA484" s="564"/>
      <c r="AB484" s="564"/>
      <c r="AC484" s="564"/>
      <c r="AD484" s="564"/>
      <c r="AE484" s="564"/>
      <c r="AF484" s="564"/>
      <c r="AG484" s="564"/>
    </row>
    <row r="485">
      <c r="V485" s="564"/>
      <c r="W485" s="564"/>
      <c r="X485" s="564"/>
      <c r="Y485" s="564"/>
      <c r="Z485" s="564"/>
      <c r="AA485" s="564"/>
      <c r="AB485" s="564"/>
      <c r="AC485" s="564"/>
      <c r="AD485" s="564"/>
      <c r="AE485" s="564"/>
      <c r="AF485" s="564"/>
      <c r="AG485" s="564"/>
    </row>
    <row r="486">
      <c r="V486" s="564"/>
      <c r="W486" s="564"/>
      <c r="X486" s="564"/>
      <c r="Y486" s="564"/>
      <c r="Z486" s="564"/>
      <c r="AA486" s="564"/>
      <c r="AB486" s="564"/>
      <c r="AC486" s="564"/>
      <c r="AD486" s="564"/>
      <c r="AE486" s="564"/>
      <c r="AF486" s="564"/>
      <c r="AG486" s="564"/>
    </row>
    <row r="487">
      <c r="V487" s="564"/>
      <c r="W487" s="564"/>
      <c r="X487" s="564"/>
      <c r="Y487" s="564"/>
      <c r="Z487" s="564"/>
      <c r="AA487" s="564"/>
      <c r="AB487" s="564"/>
      <c r="AC487" s="564"/>
      <c r="AD487" s="564"/>
      <c r="AE487" s="564"/>
      <c r="AF487" s="564"/>
      <c r="AG487" s="564"/>
    </row>
    <row r="488">
      <c r="V488" s="564"/>
      <c r="W488" s="564"/>
      <c r="X488" s="564"/>
      <c r="Y488" s="564"/>
      <c r="Z488" s="564"/>
      <c r="AA488" s="564"/>
      <c r="AB488" s="564"/>
      <c r="AC488" s="564"/>
      <c r="AD488" s="564"/>
      <c r="AE488" s="564"/>
      <c r="AF488" s="564"/>
      <c r="AG488" s="564"/>
    </row>
    <row r="489">
      <c r="V489" s="564"/>
      <c r="W489" s="564"/>
      <c r="X489" s="564"/>
      <c r="Y489" s="564"/>
      <c r="Z489" s="564"/>
      <c r="AA489" s="564"/>
      <c r="AB489" s="564"/>
      <c r="AC489" s="564"/>
      <c r="AD489" s="564"/>
      <c r="AE489" s="564"/>
      <c r="AF489" s="564"/>
      <c r="AG489" s="564"/>
    </row>
    <row r="490">
      <c r="V490" s="564"/>
      <c r="W490" s="564"/>
      <c r="X490" s="564"/>
      <c r="Y490" s="564"/>
      <c r="Z490" s="564"/>
      <c r="AA490" s="564"/>
      <c r="AB490" s="564"/>
      <c r="AC490" s="564"/>
      <c r="AD490" s="564"/>
      <c r="AE490" s="564"/>
      <c r="AF490" s="564"/>
      <c r="AG490" s="564"/>
    </row>
  </sheetData>
  <mergeCells count="75">
    <mergeCell ref="A110:U154"/>
    <mergeCell ref="A155:U155"/>
    <mergeCell ref="A156:A157"/>
    <mergeCell ref="B156:M157"/>
    <mergeCell ref="O156:T156"/>
    <mergeCell ref="U156:U157"/>
    <mergeCell ref="O157:T157"/>
    <mergeCell ref="A158:U202"/>
    <mergeCell ref="A203:U203"/>
    <mergeCell ref="A204:A205"/>
    <mergeCell ref="B204:M205"/>
    <mergeCell ref="O204:T204"/>
    <mergeCell ref="U204:U205"/>
    <mergeCell ref="O205:T205"/>
    <mergeCell ref="A206:U250"/>
    <mergeCell ref="A251:U251"/>
    <mergeCell ref="A252:A253"/>
    <mergeCell ref="B252:M253"/>
    <mergeCell ref="O252:T252"/>
    <mergeCell ref="U252:U253"/>
    <mergeCell ref="O253:T253"/>
    <mergeCell ref="A254:U298"/>
    <mergeCell ref="A299:U299"/>
    <mergeCell ref="A300:A301"/>
    <mergeCell ref="B300:M301"/>
    <mergeCell ref="O300:T300"/>
    <mergeCell ref="U300:U301"/>
    <mergeCell ref="O301:T301"/>
    <mergeCell ref="A302:U346"/>
    <mergeCell ref="A347:U347"/>
    <mergeCell ref="A348:A349"/>
    <mergeCell ref="B348:M349"/>
    <mergeCell ref="O348:T348"/>
    <mergeCell ref="U348:U349"/>
    <mergeCell ref="O349:T349"/>
    <mergeCell ref="A444:A445"/>
    <mergeCell ref="B444:T445"/>
    <mergeCell ref="U444:U445"/>
    <mergeCell ref="A446:U490"/>
    <mergeCell ref="A350:U394"/>
    <mergeCell ref="A395:U395"/>
    <mergeCell ref="A396:A397"/>
    <mergeCell ref="B396:T397"/>
    <mergeCell ref="U396:U397"/>
    <mergeCell ref="A398:U442"/>
    <mergeCell ref="A443:U443"/>
    <mergeCell ref="O5:U5"/>
    <mergeCell ref="O6:U6"/>
    <mergeCell ref="O7:U7"/>
    <mergeCell ref="O8:U8"/>
    <mergeCell ref="O9:U9"/>
    <mergeCell ref="O10:U10"/>
    <mergeCell ref="A1:K10"/>
    <mergeCell ref="L1:M5"/>
    <mergeCell ref="O1:U1"/>
    <mergeCell ref="O2:U2"/>
    <mergeCell ref="O3:U3"/>
    <mergeCell ref="O4:U4"/>
    <mergeCell ref="L6:M10"/>
    <mergeCell ref="A11:U11"/>
    <mergeCell ref="A12:U56"/>
    <mergeCell ref="A57:U57"/>
    <mergeCell ref="A58:A59"/>
    <mergeCell ref="B58:M59"/>
    <mergeCell ref="O58:T58"/>
    <mergeCell ref="U58:U59"/>
    <mergeCell ref="B108:T109"/>
    <mergeCell ref="U108:U109"/>
    <mergeCell ref="O59:T59"/>
    <mergeCell ref="A60:U104"/>
    <mergeCell ref="A105:U105"/>
    <mergeCell ref="A106:A107"/>
    <mergeCell ref="B106:T107"/>
    <mergeCell ref="U106:U107"/>
    <mergeCell ref="A108:A109"/>
  </mergeCells>
  <hyperlinks>
    <hyperlink display="1" location="'Województwa - wykresy'!B58:M59" ref="N1"/>
    <hyperlink display="Nowe potwierdzone przypadki" location="'Województwa - wykresy'!B58:M59" ref="O1"/>
    <hyperlink display="2" location="'Województwa - wykresy'!B108:T109" ref="N2"/>
    <hyperlink display="Suma potwierdzonych przypadków" location="'Województwa - wykresy'!B108:T109" ref="O2"/>
    <hyperlink display="3" location="'Województwa - wykresy'!B156:M157" ref="N3"/>
    <hyperlink display="Liczba aktywnych przypadków" location="'Województwa - wykresy'!B156:M157" ref="O3"/>
    <hyperlink display="4" location="'Województwa - wykresy'!B204:M205" ref="N4"/>
    <hyperlink display="Zmiana liczby aktywnych przypadków" location="'Województwa - wykresy'!B204:M205" ref="O4"/>
    <hyperlink display="5" location="'Województwa - wykresy'!B252:M253" ref="N5"/>
    <hyperlink display="Nowe zgony" location="'Województwa - wykresy'!B252:M253" ref="O5"/>
    <hyperlink display="6" location="'Województwa - wykresy'!B300:M301" ref="N6"/>
    <hyperlink display="Przyrost nowych przypadków (od sumy wszystkich przypadków) od 01.05" location="'Województwa - wykresy'!B300:M301" ref="O6"/>
    <hyperlink display="7" location="'Województwa - wykresy'!B348:M349" ref="N7"/>
    <hyperlink display="Przyrost nowych przypadków (od liczby aktywnych przypadków) od 01.05" location="'Województwa - wykresy'!B348:M349" ref="O7"/>
    <hyperlink display="8" location="'Województwa - wykresy'!B396:T397" ref="N8"/>
    <hyperlink display="Udział wyników pozytywnych w tygodniowej liczbie testów od 11.05" location="'Województwa - wykresy'!B396:T397" ref="O8"/>
    <hyperlink display="9" location="'Województwa - wykresy'!B444:T445" ref="N9"/>
    <hyperlink display="Tygodniowa liczba testów od 11.05" location="'Województwa - wykresy'!B444:T445" ref="O9"/>
  </hyperlink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00"/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75"/>
  <cols>
    <col customWidth="1" min="1" max="1" width="6.43"/>
    <col customWidth="1" min="2" max="2" width="18.14"/>
    <col customWidth="1" min="3" max="3" width="6.43"/>
    <col customWidth="1" min="4" max="4" width="16.14"/>
    <col customWidth="1" min="5" max="5" width="26.14"/>
    <col customWidth="1" min="6" max="6" width="27.0"/>
    <col customWidth="1" min="8" max="8" width="35.29"/>
    <col customWidth="1" min="9" max="9" width="19.29"/>
    <col customWidth="1" min="11" max="11" width="13.29"/>
    <col customWidth="1" min="12" max="12" width="4.86"/>
    <col customWidth="1" min="14" max="14" width="4.86"/>
    <col customWidth="1" min="15" max="15" width="8.43"/>
    <col customWidth="1" min="20" max="20" width="8.14"/>
    <col customWidth="1" min="21" max="21" width="17.57"/>
    <col customWidth="1" min="22" max="22" width="5.86"/>
    <col customWidth="1" min="23" max="23" width="7.29"/>
  </cols>
  <sheetData>
    <row r="1" ht="13.5" customHeight="1">
      <c r="A1" s="572"/>
    </row>
    <row r="2" ht="57.0" customHeight="1">
      <c r="A2" s="573" t="s">
        <v>215</v>
      </c>
    </row>
    <row r="3" ht="12.0" customHeight="1">
      <c r="A3" s="574"/>
    </row>
    <row r="4" ht="33.75" customHeight="1">
      <c r="A4" s="575" t="s">
        <v>216</v>
      </c>
      <c r="B4" s="576" t="s">
        <v>217</v>
      </c>
      <c r="C4" s="576" t="s">
        <v>218</v>
      </c>
      <c r="D4" s="576" t="s">
        <v>219</v>
      </c>
      <c r="E4" s="576" t="s">
        <v>220</v>
      </c>
      <c r="F4" s="577" t="s">
        <v>221</v>
      </c>
      <c r="G4" s="578" t="s">
        <v>7</v>
      </c>
      <c r="H4" s="579"/>
    </row>
    <row r="5" ht="16.5" customHeight="1">
      <c r="A5" s="580">
        <v>1.0</v>
      </c>
      <c r="B5" s="581">
        <v>57.0</v>
      </c>
      <c r="C5" s="582" t="s">
        <v>222</v>
      </c>
      <c r="D5" s="583">
        <v>43902.0</v>
      </c>
      <c r="E5" s="584" t="s">
        <v>84</v>
      </c>
      <c r="F5" s="580" t="s">
        <v>223</v>
      </c>
      <c r="G5" s="585"/>
      <c r="H5" s="586"/>
      <c r="I5" s="586"/>
      <c r="J5" s="587" t="s">
        <v>160</v>
      </c>
    </row>
    <row r="6" ht="16.5" customHeight="1">
      <c r="A6" s="580">
        <v>2.0</v>
      </c>
      <c r="B6" s="581">
        <v>73.0</v>
      </c>
      <c r="C6" s="588" t="s">
        <v>224</v>
      </c>
      <c r="D6" s="589">
        <v>43903.0</v>
      </c>
      <c r="E6" s="584" t="s">
        <v>87</v>
      </c>
      <c r="F6" s="580" t="s">
        <v>225</v>
      </c>
      <c r="H6" s="590" t="s">
        <v>226</v>
      </c>
      <c r="I6" s="591">
        <f>COUNTIF(A4:A2998,"&gt;=0")</f>
        <v>2922</v>
      </c>
    </row>
    <row r="7" ht="16.5" customHeight="1">
      <c r="A7" s="580">
        <v>3.0</v>
      </c>
      <c r="B7" s="581">
        <v>66.0</v>
      </c>
      <c r="C7" s="588" t="s">
        <v>224</v>
      </c>
      <c r="D7" s="583">
        <v>43904.0</v>
      </c>
      <c r="E7" s="584" t="s">
        <v>90</v>
      </c>
      <c r="F7" s="580" t="s">
        <v>227</v>
      </c>
      <c r="H7" s="391"/>
      <c r="I7" s="592"/>
    </row>
    <row r="8" ht="16.5" customHeight="1">
      <c r="A8" s="580">
        <v>4.0</v>
      </c>
      <c r="B8" s="581">
        <v>67.0</v>
      </c>
      <c r="C8" s="588" t="s">
        <v>224</v>
      </c>
      <c r="D8" s="589">
        <v>43906.0</v>
      </c>
      <c r="E8" s="584" t="s">
        <v>88</v>
      </c>
      <c r="F8" s="580" t="s">
        <v>228</v>
      </c>
      <c r="H8" s="593" t="s">
        <v>229</v>
      </c>
      <c r="I8" s="594">
        <v>3.0</v>
      </c>
    </row>
    <row r="9" ht="17.25" customHeight="1">
      <c r="A9" s="580">
        <v>5.0</v>
      </c>
      <c r="B9" s="581">
        <v>57.0</v>
      </c>
      <c r="C9" s="588" t="s">
        <v>224</v>
      </c>
      <c r="D9" s="583">
        <v>43907.0</v>
      </c>
      <c r="E9" s="584" t="s">
        <v>87</v>
      </c>
      <c r="F9" s="580" t="s">
        <v>230</v>
      </c>
      <c r="H9" s="595" t="s">
        <v>231</v>
      </c>
      <c r="I9" s="596">
        <f>SUM(I21:I30)</f>
        <v>2920</v>
      </c>
    </row>
    <row r="10" ht="17.25" customHeight="1">
      <c r="A10" s="580">
        <v>6.0</v>
      </c>
      <c r="B10" s="581">
        <v>37.0</v>
      </c>
      <c r="C10" s="597" t="s">
        <v>222</v>
      </c>
      <c r="D10" s="589">
        <v>43912.0</v>
      </c>
      <c r="E10" s="598" t="s">
        <v>84</v>
      </c>
      <c r="F10" s="599" t="s">
        <v>223</v>
      </c>
      <c r="H10" s="600" t="s">
        <v>232</v>
      </c>
      <c r="I10" s="601">
        <f>AVERAGE(B5:B2998)</f>
        <v>75.65856164</v>
      </c>
    </row>
    <row r="11" ht="17.25" customHeight="1">
      <c r="A11" s="580">
        <v>7.0</v>
      </c>
      <c r="B11" s="581">
        <v>43.0</v>
      </c>
      <c r="C11" s="588" t="s">
        <v>224</v>
      </c>
      <c r="D11" s="589">
        <v>43912.0</v>
      </c>
      <c r="E11" s="598" t="s">
        <v>82</v>
      </c>
      <c r="F11" s="599" t="s">
        <v>233</v>
      </c>
      <c r="H11" s="600" t="s">
        <v>234</v>
      </c>
      <c r="I11" s="602">
        <f>MEDIAN(B5:B2998)</f>
        <v>77</v>
      </c>
    </row>
    <row r="12" ht="17.25" customHeight="1">
      <c r="A12" s="580">
        <v>8.0</v>
      </c>
      <c r="B12" s="581">
        <v>83.0</v>
      </c>
      <c r="C12" s="588" t="s">
        <v>224</v>
      </c>
      <c r="D12" s="583">
        <v>43913.0</v>
      </c>
      <c r="E12" s="598" t="s">
        <v>81</v>
      </c>
      <c r="F12" s="599" t="s">
        <v>235</v>
      </c>
      <c r="H12" s="600" t="s">
        <v>236</v>
      </c>
      <c r="I12" s="603">
        <f>MAX(B5:B2998)</f>
        <v>100</v>
      </c>
    </row>
    <row r="13" ht="17.25" customHeight="1">
      <c r="A13" s="580">
        <v>9.0</v>
      </c>
      <c r="B13" s="581">
        <v>68.0</v>
      </c>
      <c r="C13" s="588" t="s">
        <v>224</v>
      </c>
      <c r="D13" s="589">
        <v>43914.0</v>
      </c>
      <c r="E13" s="584" t="s">
        <v>90</v>
      </c>
      <c r="F13" s="580" t="s">
        <v>237</v>
      </c>
      <c r="H13" s="600" t="s">
        <v>238</v>
      </c>
      <c r="I13" s="604">
        <f>MIN(B5:B2998)</f>
        <v>18</v>
      </c>
    </row>
    <row r="14" ht="17.25" customHeight="1">
      <c r="A14" s="580">
        <v>10.0</v>
      </c>
      <c r="B14" s="581">
        <v>71.0</v>
      </c>
      <c r="C14" s="588" t="s">
        <v>224</v>
      </c>
      <c r="D14" s="589">
        <v>43914.0</v>
      </c>
      <c r="E14" s="598" t="s">
        <v>81</v>
      </c>
      <c r="F14" s="599" t="s">
        <v>239</v>
      </c>
      <c r="H14" s="605" t="s">
        <v>240</v>
      </c>
      <c r="I14" s="606">
        <f>COUNTIF(C4:C2998,"k")</f>
        <v>1304</v>
      </c>
    </row>
    <row r="15" ht="17.25" customHeight="1">
      <c r="A15" s="580">
        <v>11.0</v>
      </c>
      <c r="B15" s="581">
        <v>41.0</v>
      </c>
      <c r="C15" s="588" t="s">
        <v>224</v>
      </c>
      <c r="D15" s="583">
        <v>43915.0</v>
      </c>
      <c r="E15" s="584" t="s">
        <v>87</v>
      </c>
      <c r="F15" s="580" t="s">
        <v>225</v>
      </c>
      <c r="H15" s="607" t="s">
        <v>241</v>
      </c>
      <c r="I15" s="608">
        <f>COUNTIF(C4:C2998,"m")</f>
        <v>1616</v>
      </c>
    </row>
    <row r="16" ht="17.25" customHeight="1">
      <c r="A16" s="580">
        <v>12.0</v>
      </c>
      <c r="B16" s="581">
        <v>71.0</v>
      </c>
      <c r="C16" s="588" t="s">
        <v>224</v>
      </c>
      <c r="D16" s="583">
        <v>43915.0</v>
      </c>
      <c r="E16" s="584" t="s">
        <v>87</v>
      </c>
      <c r="F16" s="580" t="s">
        <v>225</v>
      </c>
      <c r="H16" s="609" t="s">
        <v>242</v>
      </c>
      <c r="I16" s="610">
        <f>I14/I9</f>
        <v>0.4465753425</v>
      </c>
    </row>
    <row r="17" ht="17.25" customHeight="1">
      <c r="A17" s="580">
        <v>13.0</v>
      </c>
      <c r="B17" s="581">
        <v>80.0</v>
      </c>
      <c r="C17" s="588" t="s">
        <v>224</v>
      </c>
      <c r="D17" s="583">
        <v>43915.0</v>
      </c>
      <c r="E17" s="584" t="s">
        <v>92</v>
      </c>
      <c r="F17" s="580" t="s">
        <v>243</v>
      </c>
      <c r="H17" s="611" t="s">
        <v>244</v>
      </c>
      <c r="I17" s="612">
        <f>I15/I9</f>
        <v>0.5534246575</v>
      </c>
    </row>
    <row r="18" ht="17.25" customHeight="1">
      <c r="A18" s="580">
        <v>14.0</v>
      </c>
      <c r="B18" s="581">
        <v>67.0</v>
      </c>
      <c r="C18" s="588" t="s">
        <v>224</v>
      </c>
      <c r="D18" s="589">
        <v>43916.0</v>
      </c>
      <c r="E18" s="584" t="s">
        <v>94</v>
      </c>
      <c r="F18" s="580" t="s">
        <v>245</v>
      </c>
    </row>
    <row r="19" ht="17.25" customHeight="1">
      <c r="A19" s="580">
        <v>15.0</v>
      </c>
      <c r="B19" s="581">
        <v>78.0</v>
      </c>
      <c r="C19" s="588" t="s">
        <v>224</v>
      </c>
      <c r="D19" s="589">
        <v>43916.0</v>
      </c>
      <c r="E19" s="598" t="s">
        <v>82</v>
      </c>
      <c r="F19" s="599" t="s">
        <v>246</v>
      </c>
      <c r="H19" s="613" t="s">
        <v>247</v>
      </c>
      <c r="I19" s="614" t="s">
        <v>248</v>
      </c>
      <c r="J19" s="615" t="s">
        <v>249</v>
      </c>
      <c r="K19" s="616" t="s">
        <v>250</v>
      </c>
      <c r="L19" s="617" t="s">
        <v>251</v>
      </c>
      <c r="M19" s="618" t="s">
        <v>252</v>
      </c>
      <c r="N19" s="619" t="s">
        <v>251</v>
      </c>
      <c r="P19" s="620" t="s">
        <v>247</v>
      </c>
      <c r="Q19" s="621" t="s">
        <v>253</v>
      </c>
      <c r="R19" s="622" t="s">
        <v>249</v>
      </c>
      <c r="S19" s="616" t="s">
        <v>254</v>
      </c>
      <c r="T19" s="623" t="s">
        <v>251</v>
      </c>
      <c r="U19" s="618" t="s">
        <v>255</v>
      </c>
      <c r="V19" s="619" t="s">
        <v>251</v>
      </c>
      <c r="X19" s="624" t="s">
        <v>247</v>
      </c>
      <c r="Y19" s="614" t="s">
        <v>256</v>
      </c>
      <c r="Z19" s="616" t="s">
        <v>257</v>
      </c>
      <c r="AA19" s="618" t="s">
        <v>258</v>
      </c>
    </row>
    <row r="20" ht="17.25" customHeight="1">
      <c r="A20" s="580">
        <v>16.0</v>
      </c>
      <c r="B20" s="581">
        <v>84.0</v>
      </c>
      <c r="C20" s="597" t="s">
        <v>222</v>
      </c>
      <c r="D20" s="589">
        <v>43916.0</v>
      </c>
      <c r="E20" s="598" t="s">
        <v>82</v>
      </c>
      <c r="F20" s="599" t="s">
        <v>246</v>
      </c>
      <c r="H20" s="398"/>
      <c r="I20" s="399"/>
      <c r="J20" s="625"/>
      <c r="K20" s="399"/>
      <c r="L20" s="626"/>
      <c r="M20" s="627"/>
      <c r="N20" s="400"/>
      <c r="P20" s="628"/>
      <c r="Q20" s="399"/>
      <c r="R20" s="629"/>
      <c r="S20" s="399"/>
      <c r="T20" s="630"/>
      <c r="U20" s="627"/>
      <c r="V20" s="400"/>
      <c r="X20" s="628"/>
      <c r="Y20" s="399"/>
      <c r="Z20" s="399"/>
      <c r="AA20" s="627"/>
    </row>
    <row r="21" ht="17.25" customHeight="1">
      <c r="A21" s="580">
        <v>17.0</v>
      </c>
      <c r="B21" s="581">
        <v>70.0</v>
      </c>
      <c r="C21" s="588" t="s">
        <v>224</v>
      </c>
      <c r="D21" s="583">
        <v>43918.0</v>
      </c>
      <c r="E21" s="598" t="s">
        <v>90</v>
      </c>
      <c r="F21" s="599" t="s">
        <v>227</v>
      </c>
      <c r="H21" s="631" t="s">
        <v>259</v>
      </c>
      <c r="I21" s="632">
        <f>COUNTIF(B5:B2998,"&gt;=0")-COUNTIF(B5:B2998,"&gt;=10")</f>
        <v>0</v>
      </c>
      <c r="J21" s="633">
        <f>I21/I9</f>
        <v>0</v>
      </c>
      <c r="K21" s="587">
        <f>COUNTIFS(B5:B2998,"&gt;=0",B5:B2998,"&lt;10",C5:C2998,"k")</f>
        <v>0</v>
      </c>
      <c r="L21" s="634" t="s">
        <v>13</v>
      </c>
      <c r="M21" s="635">
        <f>COUNTIFS(B5:B2998,"&gt;=0",B5:B2998,"&lt;10",C5:C2998,"m")</f>
        <v>0</v>
      </c>
      <c r="N21" s="636" t="s">
        <v>13</v>
      </c>
      <c r="P21" s="637" t="s">
        <v>259</v>
      </c>
      <c r="Q21" s="638">
        <v>3922424.0</v>
      </c>
      <c r="R21" s="639">
        <f>Q21/Q31</f>
        <v>0.1021168125</v>
      </c>
      <c r="S21" s="638">
        <v>1907532.0</v>
      </c>
      <c r="T21" s="640">
        <f t="shared" ref="T21:T31" si="1">S21/Q21</f>
        <v>0.4863145851</v>
      </c>
      <c r="U21" s="638">
        <v>2014892.0</v>
      </c>
      <c r="V21" s="641">
        <f t="shared" ref="V21:V31" si="2">U21/Q21</f>
        <v>0.5136854149</v>
      </c>
      <c r="X21" s="637" t="s">
        <v>259</v>
      </c>
      <c r="Y21" s="642">
        <f t="shared" ref="Y21:Y30" si="3">I21/(Q21/1000)</f>
        <v>0</v>
      </c>
      <c r="Z21" s="642">
        <f>K21/(S21/10000)</f>
        <v>0</v>
      </c>
      <c r="AA21" s="643">
        <f t="shared" ref="AA21:AA30" si="4">M21/(U21/1000)</f>
        <v>0</v>
      </c>
    </row>
    <row r="22" ht="17.25" customHeight="1">
      <c r="A22" s="580">
        <v>18.0</v>
      </c>
      <c r="B22" s="581">
        <v>67.0</v>
      </c>
      <c r="C22" s="588" t="s">
        <v>224</v>
      </c>
      <c r="D22" s="583">
        <v>43918.0</v>
      </c>
      <c r="E22" s="598" t="s">
        <v>82</v>
      </c>
      <c r="F22" s="599" t="s">
        <v>246</v>
      </c>
      <c r="H22" s="644">
        <v>44123.0</v>
      </c>
      <c r="I22" s="632">
        <f>COUNTIF(B5:B2998,"&gt;=10")-COUNTIF(B5:B2998,"&gt;=20")</f>
        <v>2</v>
      </c>
      <c r="J22" s="633">
        <f>I22/I9</f>
        <v>0.0006849315068</v>
      </c>
      <c r="K22" s="587">
        <f>COUNTIFS(B5:B2998,"&gt;=10",B5:B2998,"&lt;20",C5:C2998,"k")</f>
        <v>1</v>
      </c>
      <c r="L22" s="645">
        <f t="shared" ref="L22:L30" si="5">K22/I22</f>
        <v>0.5</v>
      </c>
      <c r="M22" s="635">
        <f>COUNTIFS(B5:B2998,"&gt;=10",B5:B2998,"&lt;20",C5:C2998,"m")</f>
        <v>1</v>
      </c>
      <c r="N22" s="646">
        <f t="shared" ref="N22:N30" si="6">M22/I22</f>
        <v>0.5</v>
      </c>
      <c r="P22" s="647">
        <v>44123.0</v>
      </c>
      <c r="Q22" s="648">
        <v>3767811.0</v>
      </c>
      <c r="R22" s="649">
        <f>Q22/Q31</f>
        <v>0.09809160091</v>
      </c>
      <c r="S22" s="648">
        <v>1836446.0</v>
      </c>
      <c r="T22" s="650">
        <f t="shared" si="1"/>
        <v>0.4874039595</v>
      </c>
      <c r="U22" s="648">
        <v>1931365.0</v>
      </c>
      <c r="V22" s="646">
        <f t="shared" si="2"/>
        <v>0.5125960405</v>
      </c>
      <c r="X22" s="647">
        <v>44123.0</v>
      </c>
      <c r="Y22" s="651">
        <f t="shared" si="3"/>
        <v>0.0005308121878</v>
      </c>
      <c r="Z22" s="651">
        <f t="shared" ref="Z22:Z30" si="7">K22/(S22/1000)</f>
        <v>0.0005445300325</v>
      </c>
      <c r="AA22" s="652">
        <f t="shared" si="4"/>
        <v>0.0005177685212</v>
      </c>
    </row>
    <row r="23">
      <c r="A23" s="580">
        <v>19.0</v>
      </c>
      <c r="B23" s="581">
        <v>75.0</v>
      </c>
      <c r="C23" s="588" t="s">
        <v>224</v>
      </c>
      <c r="D23" s="589">
        <v>43919.0</v>
      </c>
      <c r="E23" s="598" t="s">
        <v>81</v>
      </c>
      <c r="F23" s="599" t="s">
        <v>260</v>
      </c>
      <c r="H23" s="631" t="s">
        <v>261</v>
      </c>
      <c r="I23" s="632">
        <f>COUNTIF(B5:B2998,"&gt;=20")-COUNTIF(B5:B2998,"&gt;=30")</f>
        <v>1</v>
      </c>
      <c r="J23" s="633">
        <f>I23/I9</f>
        <v>0.0003424657534</v>
      </c>
      <c r="K23" s="587">
        <f>COUNTIFS(B5:B2998,"&gt;=20",B5:B2998,"&lt;30",C5:C2998,"k")</f>
        <v>0</v>
      </c>
      <c r="L23" s="645">
        <f t="shared" si="5"/>
        <v>0</v>
      </c>
      <c r="M23" s="635">
        <f>COUNTIFS(B5:B2998,"&gt;=20",B5:B2998,"&lt;30",C5:C2998,"m")</f>
        <v>1</v>
      </c>
      <c r="N23" s="646">
        <f t="shared" si="6"/>
        <v>1</v>
      </c>
      <c r="P23" s="653" t="s">
        <v>261</v>
      </c>
      <c r="Q23" s="648">
        <v>4712695.0</v>
      </c>
      <c r="R23" s="649">
        <f>Q23/Q31</f>
        <v>0.1226908136</v>
      </c>
      <c r="S23" s="648">
        <v>2310654.0</v>
      </c>
      <c r="T23" s="650">
        <f t="shared" si="1"/>
        <v>0.4903041678</v>
      </c>
      <c r="U23" s="648">
        <v>2402041.0</v>
      </c>
      <c r="V23" s="646">
        <f t="shared" si="2"/>
        <v>0.5096958322</v>
      </c>
      <c r="X23" s="653" t="s">
        <v>261</v>
      </c>
      <c r="Y23" s="651">
        <f t="shared" si="3"/>
        <v>0.0002121928111</v>
      </c>
      <c r="Z23" s="651">
        <f t="shared" si="7"/>
        <v>0</v>
      </c>
      <c r="AA23" s="652">
        <f t="shared" si="4"/>
        <v>0.0004163126275</v>
      </c>
    </row>
    <row r="24">
      <c r="A24" s="580">
        <v>20.0</v>
      </c>
      <c r="B24" s="581">
        <v>82.0</v>
      </c>
      <c r="C24" s="588" t="s">
        <v>224</v>
      </c>
      <c r="D24" s="589">
        <v>43919.0</v>
      </c>
      <c r="E24" s="598" t="s">
        <v>81</v>
      </c>
      <c r="F24" s="599" t="s">
        <v>262</v>
      </c>
      <c r="H24" s="631" t="s">
        <v>263</v>
      </c>
      <c r="I24" s="632">
        <f>COUNTIF(B5:B2998,"&gt;=30")-COUNTIF(B5:B2998,"&gt;=40")</f>
        <v>27</v>
      </c>
      <c r="J24" s="633">
        <f>I24/I9</f>
        <v>0.009246575342</v>
      </c>
      <c r="K24" s="587">
        <f>COUNTIFS(B5:B2998,"&gt;=30",B5:B2998,"&lt;40",C5:C2998,"k")</f>
        <v>14</v>
      </c>
      <c r="L24" s="645">
        <f t="shared" si="5"/>
        <v>0.5185185185</v>
      </c>
      <c r="M24" s="635">
        <f>COUNTIFS(B5:B2998,"&gt;=30",B5:B2998,"&lt;40",C5:C2998,"m")</f>
        <v>13</v>
      </c>
      <c r="N24" s="646">
        <f t="shared" si="6"/>
        <v>0.4814814815</v>
      </c>
      <c r="P24" s="653" t="s">
        <v>263</v>
      </c>
      <c r="Q24" s="648">
        <v>6234802.0</v>
      </c>
      <c r="R24" s="649">
        <f>Q24/Q31</f>
        <v>0.1623175126</v>
      </c>
      <c r="S24" s="648">
        <v>3076900.0</v>
      </c>
      <c r="T24" s="650">
        <f t="shared" si="1"/>
        <v>0.4935040439</v>
      </c>
      <c r="U24" s="648">
        <v>3157902.0</v>
      </c>
      <c r="V24" s="646">
        <f t="shared" si="2"/>
        <v>0.5064959561</v>
      </c>
      <c r="X24" s="653" t="s">
        <v>263</v>
      </c>
      <c r="Y24" s="651">
        <f t="shared" si="3"/>
        <v>0.004330530464</v>
      </c>
      <c r="Z24" s="651">
        <f t="shared" si="7"/>
        <v>0.004550034125</v>
      </c>
      <c r="AA24" s="652">
        <f t="shared" si="4"/>
        <v>0.004116657198</v>
      </c>
    </row>
    <row r="25">
      <c r="A25" s="580">
        <v>21.0</v>
      </c>
      <c r="B25" s="581">
        <v>72.0</v>
      </c>
      <c r="C25" s="588" t="s">
        <v>224</v>
      </c>
      <c r="D25" s="589">
        <v>43919.0</v>
      </c>
      <c r="E25" s="598" t="s">
        <v>81</v>
      </c>
      <c r="F25" s="599" t="s">
        <v>235</v>
      </c>
      <c r="H25" s="631" t="s">
        <v>264</v>
      </c>
      <c r="I25" s="632">
        <f>COUNTIF(B5:B2998,"&gt;=40")-COUNTIF(B5:B2998,"&gt;=50")</f>
        <v>68</v>
      </c>
      <c r="J25" s="633">
        <f>I25/I9</f>
        <v>0.02328767123</v>
      </c>
      <c r="K25" s="587">
        <f>COUNTIFS(B5:B2998,"&gt;=40",B5:B2998,"&lt;50",C5:C2998,"k")</f>
        <v>23</v>
      </c>
      <c r="L25" s="645">
        <f t="shared" si="5"/>
        <v>0.3382352941</v>
      </c>
      <c r="M25" s="635">
        <f>COUNTIFS(B5:B2998,"&gt;=40",B5:B2998,"&lt;50",C5:C2998,"m")</f>
        <v>45</v>
      </c>
      <c r="N25" s="646">
        <f t="shared" si="6"/>
        <v>0.6617647059</v>
      </c>
      <c r="P25" s="653" t="s">
        <v>264</v>
      </c>
      <c r="Q25" s="648">
        <v>5481594.0</v>
      </c>
      <c r="R25" s="649">
        <f>Q25/Q31</f>
        <v>0.1427084137</v>
      </c>
      <c r="S25" s="648">
        <v>2723020.0</v>
      </c>
      <c r="T25" s="650">
        <f t="shared" si="1"/>
        <v>0.4967569652</v>
      </c>
      <c r="U25" s="648">
        <v>2758574.0</v>
      </c>
      <c r="V25" s="646">
        <f t="shared" si="2"/>
        <v>0.5032430348</v>
      </c>
      <c r="X25" s="653" t="s">
        <v>264</v>
      </c>
      <c r="Y25" s="651">
        <f t="shared" si="3"/>
        <v>0.01240515076</v>
      </c>
      <c r="Z25" s="651">
        <f t="shared" si="7"/>
        <v>0.008446504249</v>
      </c>
      <c r="AA25" s="652">
        <f t="shared" si="4"/>
        <v>0.01631277609</v>
      </c>
    </row>
    <row r="26">
      <c r="A26" s="580">
        <v>22.0</v>
      </c>
      <c r="B26" s="581">
        <v>89.0</v>
      </c>
      <c r="C26" s="588" t="s">
        <v>224</v>
      </c>
      <c r="D26" s="589">
        <v>43919.0</v>
      </c>
      <c r="E26" s="598" t="s">
        <v>83</v>
      </c>
      <c r="F26" s="599" t="s">
        <v>265</v>
      </c>
      <c r="H26" s="631" t="s">
        <v>266</v>
      </c>
      <c r="I26" s="632">
        <f>COUNTIF(B5:B2998,"&gt;=50")-COUNTIF(B5:B2998,"&gt;=60")</f>
        <v>177</v>
      </c>
      <c r="J26" s="633">
        <f>I26/I9</f>
        <v>0.06061643836</v>
      </c>
      <c r="K26" s="587">
        <f>COUNTIFS(B5:B2998,"&gt;=50",B5:B2998,"&lt;60",C5:C2998,"k")</f>
        <v>62</v>
      </c>
      <c r="L26" s="645">
        <f t="shared" si="5"/>
        <v>0.3502824859</v>
      </c>
      <c r="M26" s="635">
        <f>COUNTIFS(B5:B2998,"&gt;=50",B5:B2998,"&lt;60",C5:C2998,"m")</f>
        <v>115</v>
      </c>
      <c r="N26" s="646">
        <f t="shared" si="6"/>
        <v>0.6497175141</v>
      </c>
      <c r="P26" s="653" t="s">
        <v>266</v>
      </c>
      <c r="Q26" s="648">
        <v>4783429.0</v>
      </c>
      <c r="R26" s="649">
        <f>Q26/Q31</f>
        <v>0.1245323103</v>
      </c>
      <c r="S26" s="648">
        <v>2437894.0</v>
      </c>
      <c r="T26" s="650">
        <f t="shared" si="1"/>
        <v>0.5096540578</v>
      </c>
      <c r="U26" s="648">
        <v>2345535.0</v>
      </c>
      <c r="V26" s="646">
        <f t="shared" si="2"/>
        <v>0.4903459422</v>
      </c>
      <c r="X26" s="653" t="s">
        <v>266</v>
      </c>
      <c r="Y26" s="651">
        <f t="shared" si="3"/>
        <v>0.03700274427</v>
      </c>
      <c r="Z26" s="651">
        <f t="shared" si="7"/>
        <v>0.02543178662</v>
      </c>
      <c r="AA26" s="652">
        <f t="shared" si="4"/>
        <v>0.04902932593</v>
      </c>
    </row>
    <row r="27">
      <c r="A27" s="580">
        <v>23.0</v>
      </c>
      <c r="B27" s="581">
        <v>71.0</v>
      </c>
      <c r="C27" s="588" t="s">
        <v>224</v>
      </c>
      <c r="D27" s="583">
        <v>43920.0</v>
      </c>
      <c r="E27" s="598" t="s">
        <v>84</v>
      </c>
      <c r="F27" s="599" t="s">
        <v>223</v>
      </c>
      <c r="H27" s="631" t="s">
        <v>267</v>
      </c>
      <c r="I27" s="632">
        <f>COUNTIF(B5:B2998,"&gt;=60")-COUNTIF(B5:B2998,"&gt;=70")</f>
        <v>544</v>
      </c>
      <c r="J27" s="633">
        <f>I27/I9</f>
        <v>0.1863013699</v>
      </c>
      <c r="K27" s="587">
        <f>COUNTIFS(B5:B2998,"&gt;=60",B5:B2998,"&lt;70",C5:C2998,"k")</f>
        <v>165</v>
      </c>
      <c r="L27" s="645">
        <f t="shared" si="5"/>
        <v>0.3033088235</v>
      </c>
      <c r="M27" s="635">
        <f>COUNTIFS(B5:B2998,"&gt;=60",B5:B2998,"&lt;70",C5:C2998,"m")</f>
        <v>379</v>
      </c>
      <c r="N27" s="646">
        <f t="shared" si="6"/>
        <v>0.6966911765</v>
      </c>
      <c r="P27" s="653" t="s">
        <v>267</v>
      </c>
      <c r="Q27" s="648">
        <v>5188969.0</v>
      </c>
      <c r="R27" s="649">
        <f>Q27/Q31</f>
        <v>0.1350901827</v>
      </c>
      <c r="S27" s="648">
        <v>2808500.0</v>
      </c>
      <c r="T27" s="650">
        <f t="shared" si="1"/>
        <v>0.5412443204</v>
      </c>
      <c r="U27" s="648">
        <v>2380469.0</v>
      </c>
      <c r="V27" s="646">
        <f t="shared" si="2"/>
        <v>0.4587556796</v>
      </c>
      <c r="X27" s="653" t="s">
        <v>267</v>
      </c>
      <c r="Y27" s="651">
        <f t="shared" si="3"/>
        <v>0.1048377818</v>
      </c>
      <c r="Z27" s="651">
        <f t="shared" si="7"/>
        <v>0.05875022254</v>
      </c>
      <c r="AA27" s="652">
        <f t="shared" si="4"/>
        <v>0.1592123233</v>
      </c>
    </row>
    <row r="28">
      <c r="A28" s="580">
        <v>24.0</v>
      </c>
      <c r="B28" s="581">
        <v>83.0</v>
      </c>
      <c r="C28" s="597" t="s">
        <v>222</v>
      </c>
      <c r="D28" s="583">
        <v>43920.0</v>
      </c>
      <c r="E28" s="598" t="s">
        <v>81</v>
      </c>
      <c r="F28" s="599" t="s">
        <v>235</v>
      </c>
      <c r="H28" s="631" t="s">
        <v>268</v>
      </c>
      <c r="I28" s="632">
        <f>COUNTIF(B5:B2998,"&gt;=70")-COUNTIF(B5:B2998,"&gt;=80")</f>
        <v>836</v>
      </c>
      <c r="J28" s="633">
        <f>I28/I9</f>
        <v>0.2863013699</v>
      </c>
      <c r="K28" s="585">
        <f>COUNTIFS(B5:B2998,"&gt;=70",B5:B2998,"&lt;80",C5:C2998,"k")</f>
        <v>324</v>
      </c>
      <c r="L28" s="645">
        <f t="shared" si="5"/>
        <v>0.3875598086</v>
      </c>
      <c r="M28" s="654">
        <f>COUNTIFS(B5:B2998,"&gt;=70",B5:B2998,"&lt;80",C5:C2998,"m")</f>
        <v>512</v>
      </c>
      <c r="N28" s="646">
        <f t="shared" si="6"/>
        <v>0.6124401914</v>
      </c>
      <c r="P28" s="653" t="s">
        <v>268</v>
      </c>
      <c r="Q28" s="648">
        <v>2653679.0</v>
      </c>
      <c r="R28" s="649">
        <f>Q28/Q31</f>
        <v>0.06908616738</v>
      </c>
      <c r="S28" s="648">
        <v>1579232.0</v>
      </c>
      <c r="T28" s="650">
        <f t="shared" si="1"/>
        <v>0.5951104109</v>
      </c>
      <c r="U28" s="648">
        <v>1074447.0</v>
      </c>
      <c r="V28" s="646">
        <f t="shared" si="2"/>
        <v>0.4048895891</v>
      </c>
      <c r="X28" s="653" t="s">
        <v>268</v>
      </c>
      <c r="Y28" s="651">
        <f t="shared" si="3"/>
        <v>0.3150343354</v>
      </c>
      <c r="Z28" s="651">
        <f t="shared" si="7"/>
        <v>0.2051630159</v>
      </c>
      <c r="AA28" s="652">
        <f t="shared" si="4"/>
        <v>0.4765242027</v>
      </c>
    </row>
    <row r="29">
      <c r="A29" s="580">
        <v>25.0</v>
      </c>
      <c r="B29" s="581">
        <v>32.0</v>
      </c>
      <c r="C29" s="597" t="s">
        <v>222</v>
      </c>
      <c r="D29" s="583">
        <v>43920.0</v>
      </c>
      <c r="E29" s="598" t="s">
        <v>88</v>
      </c>
      <c r="F29" s="599" t="s">
        <v>228</v>
      </c>
      <c r="H29" s="631" t="s">
        <v>269</v>
      </c>
      <c r="I29" s="632">
        <f>COUNTIF(B5:B2998,"&gt;=80")-COUNTIF(B5:B2998,"&gt;=90")</f>
        <v>963</v>
      </c>
      <c r="J29" s="633">
        <f>I29/I9</f>
        <v>0.3297945205</v>
      </c>
      <c r="K29" s="585">
        <f>COUNTIFS(B5:B2998,"&gt;=80",B5:B2998,"&lt;90",C5:C2998,"k")</f>
        <v>514</v>
      </c>
      <c r="L29" s="645">
        <f t="shared" si="5"/>
        <v>0.533748702</v>
      </c>
      <c r="M29" s="654">
        <f>COUNTIFS(B5:B2998,"&gt;=80",B5:B2998,"&lt;90",C5:C2998,"M")</f>
        <v>449</v>
      </c>
      <c r="N29" s="646">
        <f t="shared" si="6"/>
        <v>0.466251298</v>
      </c>
      <c r="P29" s="653" t="s">
        <v>269</v>
      </c>
      <c r="Q29" s="648">
        <v>1414936.0</v>
      </c>
      <c r="R29" s="649">
        <f>Q29/Q31</f>
        <v>0.03683659754</v>
      </c>
      <c r="S29" s="648">
        <v>958848.0</v>
      </c>
      <c r="T29" s="650">
        <f t="shared" si="1"/>
        <v>0.6776617458</v>
      </c>
      <c r="U29" s="648">
        <v>456088.0</v>
      </c>
      <c r="V29" s="646">
        <f t="shared" si="2"/>
        <v>0.3223382542</v>
      </c>
      <c r="X29" s="653" t="s">
        <v>269</v>
      </c>
      <c r="Y29" s="651">
        <f t="shared" si="3"/>
        <v>0.6805961542</v>
      </c>
      <c r="Z29" s="651">
        <f t="shared" si="7"/>
        <v>0.5360599386</v>
      </c>
      <c r="AA29" s="652">
        <f t="shared" si="4"/>
        <v>0.9844591395</v>
      </c>
    </row>
    <row r="30">
      <c r="A30" s="580">
        <v>26.0</v>
      </c>
      <c r="B30" s="581">
        <v>80.0</v>
      </c>
      <c r="C30" s="588" t="s">
        <v>224</v>
      </c>
      <c r="D30" s="583">
        <v>43920.0</v>
      </c>
      <c r="E30" s="598" t="s">
        <v>88</v>
      </c>
      <c r="F30" s="599" t="s">
        <v>228</v>
      </c>
      <c r="H30" s="655" t="s">
        <v>270</v>
      </c>
      <c r="I30" s="656">
        <f>COUNTIF(B6:B2998,"&gt;=90")</f>
        <v>302</v>
      </c>
      <c r="J30" s="657">
        <f>I30/I9</f>
        <v>0.1034246575</v>
      </c>
      <c r="K30" s="658">
        <f>COUNTIFS(C5:C2998,"k",B5:B2998,"&gt;=90")</f>
        <v>201</v>
      </c>
      <c r="L30" s="659">
        <f t="shared" si="5"/>
        <v>0.6655629139</v>
      </c>
      <c r="M30" s="660">
        <f>COUNTIFS(C5:C2998,"m",B5:B2998,"&gt;=90")</f>
        <v>101</v>
      </c>
      <c r="N30" s="661">
        <f t="shared" si="6"/>
        <v>0.3344370861</v>
      </c>
      <c r="P30" s="662" t="s">
        <v>270</v>
      </c>
      <c r="Q30" s="663">
        <v>250809.0</v>
      </c>
      <c r="R30" s="664">
        <f>Q30/Q31</f>
        <v>0.006529588754</v>
      </c>
      <c r="S30" s="663">
        <v>190236.0</v>
      </c>
      <c r="T30" s="665">
        <f t="shared" si="1"/>
        <v>0.7584895279</v>
      </c>
      <c r="U30" s="663">
        <v>60573.0</v>
      </c>
      <c r="V30" s="666">
        <f t="shared" si="2"/>
        <v>0.2415104721</v>
      </c>
      <c r="X30" s="667" t="s">
        <v>270</v>
      </c>
      <c r="Y30" s="668">
        <f t="shared" si="3"/>
        <v>1.204103521</v>
      </c>
      <c r="Z30" s="668">
        <f t="shared" si="7"/>
        <v>1.05658235</v>
      </c>
      <c r="AA30" s="669">
        <f t="shared" si="4"/>
        <v>1.667409572</v>
      </c>
    </row>
    <row r="31">
      <c r="A31" s="580">
        <v>27.0</v>
      </c>
      <c r="B31" s="670">
        <v>71.0</v>
      </c>
      <c r="C31" s="588" t="s">
        <v>224</v>
      </c>
      <c r="D31" s="583">
        <v>43920.0</v>
      </c>
      <c r="E31" s="598" t="s">
        <v>82</v>
      </c>
      <c r="F31" s="599" t="s">
        <v>233</v>
      </c>
      <c r="P31" s="671" t="s">
        <v>169</v>
      </c>
      <c r="Q31" s="656">
        <f>SUM(Q21:Q30)</f>
        <v>38411148</v>
      </c>
      <c r="R31" s="672">
        <f t="shared" ref="R31:S31" si="8">SUM(R20:R30)</f>
        <v>1</v>
      </c>
      <c r="S31" s="656">
        <f t="shared" si="8"/>
        <v>19829262</v>
      </c>
      <c r="T31" s="673">
        <f t="shared" si="1"/>
        <v>0.5162371611</v>
      </c>
      <c r="U31" s="656">
        <f>SUM(U20:U30)</f>
        <v>18581886</v>
      </c>
      <c r="V31" s="674">
        <f t="shared" si="2"/>
        <v>0.4837628389</v>
      </c>
      <c r="X31" s="675" t="s">
        <v>271</v>
      </c>
      <c r="Y31" s="676">
        <f>I5/(Q31/1000000)</f>
        <v>0</v>
      </c>
      <c r="Z31" s="676">
        <f>I14/(S31/1000000)</f>
        <v>65.76139848</v>
      </c>
      <c r="AA31" s="677">
        <f>I15/(U31/1000000)</f>
        <v>86.9664145</v>
      </c>
    </row>
    <row r="32">
      <c r="A32" s="580">
        <v>28.0</v>
      </c>
      <c r="B32" s="678">
        <v>87.0</v>
      </c>
      <c r="C32" s="597" t="s">
        <v>222</v>
      </c>
      <c r="D32" s="583">
        <v>43920.0</v>
      </c>
      <c r="E32" s="598" t="s">
        <v>82</v>
      </c>
      <c r="F32" s="599" t="s">
        <v>233</v>
      </c>
      <c r="H32" s="605" t="s">
        <v>272</v>
      </c>
      <c r="I32" s="679">
        <f>AVERAGEIF(C5:C2998,"K",B5:B2998)</f>
        <v>78.24693252</v>
      </c>
      <c r="J32" s="680" t="s">
        <v>273</v>
      </c>
    </row>
    <row r="33">
      <c r="A33" s="580">
        <v>29.0</v>
      </c>
      <c r="B33" s="678">
        <v>73.0</v>
      </c>
      <c r="C33" s="597" t="s">
        <v>222</v>
      </c>
      <c r="D33" s="583">
        <v>43920.0</v>
      </c>
      <c r="E33" s="598" t="s">
        <v>82</v>
      </c>
      <c r="F33" s="599" t="s">
        <v>233</v>
      </c>
      <c r="H33" s="681" t="s">
        <v>274</v>
      </c>
      <c r="I33" s="682">
        <f>AVERAGEIF(C5:C2998,"m",B5:B2998)</f>
        <v>73.56992574</v>
      </c>
    </row>
    <row r="34">
      <c r="A34" s="580">
        <v>30.0</v>
      </c>
      <c r="B34" s="581">
        <v>73.0</v>
      </c>
      <c r="C34" s="597" t="s">
        <v>222</v>
      </c>
      <c r="D34" s="583">
        <v>43920.0</v>
      </c>
      <c r="E34" s="598" t="s">
        <v>81</v>
      </c>
      <c r="F34" s="599" t="s">
        <v>235</v>
      </c>
    </row>
    <row r="35">
      <c r="A35" s="580">
        <v>31.0</v>
      </c>
      <c r="B35" s="581">
        <v>60.0</v>
      </c>
      <c r="C35" s="588" t="s">
        <v>224</v>
      </c>
      <c r="D35" s="583">
        <v>43920.0</v>
      </c>
      <c r="E35" s="598" t="s">
        <v>90</v>
      </c>
      <c r="F35" s="599" t="s">
        <v>275</v>
      </c>
      <c r="G35" s="585"/>
    </row>
    <row r="36">
      <c r="A36" s="580">
        <v>32.0</v>
      </c>
      <c r="B36" s="581">
        <v>70.0</v>
      </c>
      <c r="C36" s="582" t="s">
        <v>222</v>
      </c>
      <c r="D36" s="589">
        <v>43921.0</v>
      </c>
      <c r="E36" s="584" t="s">
        <v>81</v>
      </c>
      <c r="F36" s="580" t="s">
        <v>235</v>
      </c>
    </row>
    <row r="37">
      <c r="A37" s="580">
        <v>33.0</v>
      </c>
      <c r="B37" s="683">
        <v>37.0</v>
      </c>
      <c r="C37" s="588" t="s">
        <v>224</v>
      </c>
      <c r="D37" s="589">
        <v>43921.0</v>
      </c>
      <c r="E37" s="598" t="s">
        <v>82</v>
      </c>
      <c r="F37" s="599" t="s">
        <v>246</v>
      </c>
    </row>
    <row r="38">
      <c r="A38" s="580">
        <v>34.0</v>
      </c>
      <c r="B38" s="581">
        <v>68.0</v>
      </c>
      <c r="C38" s="588" t="s">
        <v>224</v>
      </c>
      <c r="D38" s="583">
        <v>43922.0</v>
      </c>
      <c r="E38" s="598" t="s">
        <v>81</v>
      </c>
      <c r="F38" s="599" t="s">
        <v>235</v>
      </c>
    </row>
    <row r="39">
      <c r="A39" s="580">
        <v>35.0</v>
      </c>
      <c r="B39" s="683">
        <v>83.0</v>
      </c>
      <c r="C39" s="588" t="s">
        <v>224</v>
      </c>
      <c r="D39" s="583">
        <v>43922.0</v>
      </c>
      <c r="E39" s="598" t="s">
        <v>82</v>
      </c>
      <c r="F39" s="599" t="s">
        <v>246</v>
      </c>
    </row>
    <row r="40">
      <c r="A40" s="580">
        <v>36.0</v>
      </c>
      <c r="B40" s="581">
        <v>51.0</v>
      </c>
      <c r="C40" s="588" t="s">
        <v>224</v>
      </c>
      <c r="D40" s="583">
        <v>43922.0</v>
      </c>
      <c r="E40" s="598" t="s">
        <v>81</v>
      </c>
      <c r="F40" s="599" t="s">
        <v>235</v>
      </c>
    </row>
    <row r="41">
      <c r="A41" s="580">
        <v>37.0</v>
      </c>
      <c r="B41" s="581">
        <v>75.0</v>
      </c>
      <c r="C41" s="597" t="s">
        <v>222</v>
      </c>
      <c r="D41" s="583">
        <v>43922.0</v>
      </c>
      <c r="E41" s="598" t="s">
        <v>85</v>
      </c>
      <c r="F41" s="599" t="s">
        <v>276</v>
      </c>
    </row>
    <row r="42">
      <c r="A42" s="580">
        <v>38.0</v>
      </c>
      <c r="B42" s="581">
        <v>77.0</v>
      </c>
      <c r="C42" s="588" t="s">
        <v>224</v>
      </c>
      <c r="D42" s="583">
        <v>43922.0</v>
      </c>
      <c r="E42" s="598" t="s">
        <v>84</v>
      </c>
      <c r="F42" s="599" t="s">
        <v>223</v>
      </c>
    </row>
    <row r="43">
      <c r="A43" s="580">
        <v>39.0</v>
      </c>
      <c r="B43" s="581">
        <v>94.0</v>
      </c>
      <c r="C43" s="588" t="s">
        <v>224</v>
      </c>
      <c r="D43" s="583">
        <v>43922.0</v>
      </c>
      <c r="E43" s="598" t="s">
        <v>84</v>
      </c>
      <c r="F43" s="599" t="s">
        <v>223</v>
      </c>
    </row>
    <row r="44">
      <c r="A44" s="580">
        <v>40.0</v>
      </c>
      <c r="B44" s="581">
        <v>80.0</v>
      </c>
      <c r="C44" s="582" t="s">
        <v>222</v>
      </c>
      <c r="D44" s="583">
        <v>43922.0</v>
      </c>
      <c r="E44" s="584" t="s">
        <v>84</v>
      </c>
      <c r="F44" s="580" t="s">
        <v>223</v>
      </c>
    </row>
    <row r="45">
      <c r="A45" s="580">
        <v>41.0</v>
      </c>
      <c r="B45" s="581">
        <v>87.0</v>
      </c>
      <c r="C45" s="597" t="s">
        <v>222</v>
      </c>
      <c r="D45" s="583">
        <v>43922.0</v>
      </c>
      <c r="E45" s="598" t="s">
        <v>90</v>
      </c>
      <c r="F45" s="599" t="s">
        <v>237</v>
      </c>
    </row>
    <row r="46">
      <c r="A46" s="580">
        <v>42.0</v>
      </c>
      <c r="B46" s="581">
        <v>59.0</v>
      </c>
      <c r="C46" s="597" t="s">
        <v>222</v>
      </c>
      <c r="D46" s="583">
        <v>43922.0</v>
      </c>
      <c r="E46" s="598" t="s">
        <v>82</v>
      </c>
      <c r="F46" s="599" t="s">
        <v>233</v>
      </c>
    </row>
    <row r="47">
      <c r="A47" s="580">
        <v>43.0</v>
      </c>
      <c r="B47" s="581">
        <v>61.0</v>
      </c>
      <c r="C47" s="588" t="s">
        <v>224</v>
      </c>
      <c r="D47" s="583">
        <v>43922.0</v>
      </c>
      <c r="E47" s="598" t="s">
        <v>82</v>
      </c>
      <c r="F47" s="599" t="s">
        <v>233</v>
      </c>
    </row>
    <row r="48">
      <c r="A48" s="580">
        <v>44.0</v>
      </c>
      <c r="B48" s="581">
        <v>59.0</v>
      </c>
      <c r="C48" s="588" t="s">
        <v>224</v>
      </c>
      <c r="D48" s="589">
        <v>43923.0</v>
      </c>
      <c r="E48" s="598" t="s">
        <v>81</v>
      </c>
      <c r="F48" s="599" t="s">
        <v>235</v>
      </c>
    </row>
    <row r="49">
      <c r="A49" s="580">
        <v>45.0</v>
      </c>
      <c r="B49" s="581">
        <v>88.0</v>
      </c>
      <c r="C49" s="597" t="s">
        <v>222</v>
      </c>
      <c r="D49" s="589">
        <v>43923.0</v>
      </c>
      <c r="E49" s="598" t="s">
        <v>88</v>
      </c>
      <c r="F49" s="599" t="s">
        <v>228</v>
      </c>
    </row>
    <row r="50">
      <c r="A50" s="580">
        <v>46.0</v>
      </c>
      <c r="B50" s="581">
        <v>65.0</v>
      </c>
      <c r="C50" s="588" t="s">
        <v>224</v>
      </c>
      <c r="D50" s="589">
        <v>43923.0</v>
      </c>
      <c r="E50" s="598" t="s">
        <v>91</v>
      </c>
      <c r="F50" s="599" t="s">
        <v>277</v>
      </c>
    </row>
    <row r="51">
      <c r="A51" s="580">
        <v>47.0</v>
      </c>
      <c r="B51" s="581">
        <v>61.0</v>
      </c>
      <c r="C51" s="588" t="s">
        <v>224</v>
      </c>
      <c r="D51" s="589">
        <v>43923.0</v>
      </c>
      <c r="E51" s="584" t="s">
        <v>87</v>
      </c>
      <c r="F51" s="580" t="s">
        <v>278</v>
      </c>
    </row>
    <row r="52">
      <c r="A52" s="580">
        <v>48.0</v>
      </c>
      <c r="B52" s="581">
        <v>77.0</v>
      </c>
      <c r="C52" s="597" t="s">
        <v>222</v>
      </c>
      <c r="D52" s="589">
        <v>43923.0</v>
      </c>
      <c r="E52" s="584" t="s">
        <v>87</v>
      </c>
      <c r="F52" s="580" t="s">
        <v>278</v>
      </c>
    </row>
    <row r="53">
      <c r="A53" s="580">
        <v>49.0</v>
      </c>
      <c r="B53" s="581">
        <v>56.0</v>
      </c>
      <c r="C53" s="588" t="s">
        <v>224</v>
      </c>
      <c r="D53" s="589">
        <v>43923.0</v>
      </c>
      <c r="E53" s="598" t="s">
        <v>83</v>
      </c>
      <c r="F53" s="599" t="s">
        <v>279</v>
      </c>
    </row>
    <row r="54">
      <c r="A54" s="580">
        <v>50.0</v>
      </c>
      <c r="B54" s="581">
        <v>58.0</v>
      </c>
      <c r="C54" s="588" t="s">
        <v>224</v>
      </c>
      <c r="D54" s="589">
        <v>43923.0</v>
      </c>
      <c r="E54" s="584" t="s">
        <v>94</v>
      </c>
      <c r="F54" s="580" t="s">
        <v>245</v>
      </c>
    </row>
    <row r="55">
      <c r="A55" s="580">
        <v>51.0</v>
      </c>
      <c r="B55" s="581">
        <v>77.0</v>
      </c>
      <c r="C55" s="597" t="s">
        <v>222</v>
      </c>
      <c r="D55" s="589">
        <v>43923.0</v>
      </c>
      <c r="E55" s="598" t="s">
        <v>82</v>
      </c>
      <c r="F55" s="599" t="s">
        <v>233</v>
      </c>
    </row>
    <row r="56">
      <c r="A56" s="580">
        <v>52.0</v>
      </c>
      <c r="B56" s="581">
        <v>77.0</v>
      </c>
      <c r="C56" s="588" t="s">
        <v>224</v>
      </c>
      <c r="D56" s="589">
        <v>43923.0</v>
      </c>
      <c r="E56" s="598" t="s">
        <v>82</v>
      </c>
      <c r="F56" s="599" t="s">
        <v>233</v>
      </c>
    </row>
    <row r="57">
      <c r="A57" s="580">
        <v>53.0</v>
      </c>
      <c r="B57" s="581">
        <v>83.0</v>
      </c>
      <c r="C57" s="597" t="s">
        <v>222</v>
      </c>
      <c r="D57" s="589">
        <v>43923.0</v>
      </c>
      <c r="E57" s="598" t="s">
        <v>82</v>
      </c>
      <c r="F57" s="599" t="s">
        <v>246</v>
      </c>
    </row>
    <row r="58">
      <c r="A58" s="580">
        <v>54.0</v>
      </c>
      <c r="B58" s="581">
        <v>61.0</v>
      </c>
      <c r="C58" s="588" t="s">
        <v>224</v>
      </c>
      <c r="D58" s="589">
        <v>43923.0</v>
      </c>
      <c r="E58" s="584" t="s">
        <v>83</v>
      </c>
      <c r="F58" s="580" t="s">
        <v>279</v>
      </c>
    </row>
    <row r="59">
      <c r="A59" s="580">
        <v>55.0</v>
      </c>
      <c r="B59" s="581">
        <v>87.0</v>
      </c>
      <c r="C59" s="597" t="s">
        <v>222</v>
      </c>
      <c r="D59" s="589">
        <v>43923.0</v>
      </c>
      <c r="E59" s="584" t="s">
        <v>83</v>
      </c>
      <c r="F59" s="580" t="s">
        <v>280</v>
      </c>
    </row>
    <row r="60">
      <c r="A60" s="580">
        <v>56.0</v>
      </c>
      <c r="B60" s="581">
        <v>65.0</v>
      </c>
      <c r="C60" s="588" t="s">
        <v>224</v>
      </c>
      <c r="D60" s="589">
        <v>43923.0</v>
      </c>
      <c r="E60" s="584" t="s">
        <v>84</v>
      </c>
      <c r="F60" s="580" t="s">
        <v>223</v>
      </c>
    </row>
    <row r="61">
      <c r="A61" s="580">
        <v>57.0</v>
      </c>
      <c r="B61" s="684">
        <v>75.0</v>
      </c>
      <c r="C61" s="685" t="s">
        <v>224</v>
      </c>
      <c r="D61" s="686">
        <v>43923.0</v>
      </c>
      <c r="E61" s="687" t="s">
        <v>84</v>
      </c>
      <c r="F61" s="688" t="s">
        <v>281</v>
      </c>
    </row>
    <row r="62">
      <c r="A62" s="580">
        <v>58.0</v>
      </c>
      <c r="B62" s="581">
        <v>80.0</v>
      </c>
      <c r="C62" s="582" t="s">
        <v>222</v>
      </c>
      <c r="D62" s="583">
        <v>43924.0</v>
      </c>
      <c r="E62" s="584" t="s">
        <v>81</v>
      </c>
      <c r="F62" s="580" t="s">
        <v>260</v>
      </c>
    </row>
    <row r="63">
      <c r="A63" s="580">
        <v>59.0</v>
      </c>
      <c r="B63" s="684">
        <v>87.0</v>
      </c>
      <c r="C63" s="689" t="s">
        <v>222</v>
      </c>
      <c r="D63" s="690">
        <v>43924.0</v>
      </c>
      <c r="E63" s="687" t="s">
        <v>84</v>
      </c>
      <c r="F63" s="688" t="s">
        <v>223</v>
      </c>
    </row>
    <row r="64">
      <c r="A64" s="580">
        <v>60.0</v>
      </c>
      <c r="B64" s="581">
        <v>75.0</v>
      </c>
      <c r="C64" s="588" t="s">
        <v>224</v>
      </c>
      <c r="D64" s="583">
        <v>43924.0</v>
      </c>
      <c r="E64" s="584" t="s">
        <v>81</v>
      </c>
      <c r="F64" s="580" t="s">
        <v>235</v>
      </c>
    </row>
    <row r="65">
      <c r="A65" s="580">
        <v>61.0</v>
      </c>
      <c r="B65" s="581">
        <v>87.0</v>
      </c>
      <c r="C65" s="597" t="s">
        <v>222</v>
      </c>
      <c r="D65" s="690">
        <v>43924.0</v>
      </c>
      <c r="E65" s="598" t="s">
        <v>81</v>
      </c>
      <c r="F65" s="599" t="s">
        <v>262</v>
      </c>
    </row>
    <row r="66">
      <c r="A66" s="580">
        <v>62.0</v>
      </c>
      <c r="B66" s="581">
        <v>71.0</v>
      </c>
      <c r="C66" s="588" t="s">
        <v>224</v>
      </c>
      <c r="D66" s="690">
        <v>43924.0</v>
      </c>
      <c r="E66" s="584" t="s">
        <v>84</v>
      </c>
      <c r="F66" s="580" t="s">
        <v>223</v>
      </c>
    </row>
    <row r="67">
      <c r="A67" s="580">
        <v>63.0</v>
      </c>
      <c r="B67" s="581">
        <v>82.0</v>
      </c>
      <c r="C67" s="588" t="s">
        <v>224</v>
      </c>
      <c r="D67" s="690">
        <v>43924.0</v>
      </c>
      <c r="E67" s="584" t="s">
        <v>90</v>
      </c>
      <c r="F67" s="580" t="s">
        <v>227</v>
      </c>
    </row>
    <row r="68">
      <c r="A68" s="580">
        <v>64.0</v>
      </c>
      <c r="B68" s="581">
        <v>80.0</v>
      </c>
      <c r="C68" s="597" t="s">
        <v>222</v>
      </c>
      <c r="D68" s="690">
        <v>43924.0</v>
      </c>
      <c r="E68" s="584" t="s">
        <v>89</v>
      </c>
      <c r="F68" s="580" t="s">
        <v>282</v>
      </c>
    </row>
    <row r="69">
      <c r="A69" s="580">
        <v>65.0</v>
      </c>
      <c r="B69" s="581">
        <v>84.0</v>
      </c>
      <c r="C69" s="588" t="s">
        <v>224</v>
      </c>
      <c r="D69" s="690">
        <v>43924.0</v>
      </c>
      <c r="E69" s="584" t="s">
        <v>83</v>
      </c>
      <c r="F69" s="580" t="s">
        <v>279</v>
      </c>
    </row>
    <row r="70">
      <c r="A70" s="580">
        <v>66.0</v>
      </c>
      <c r="B70" s="581">
        <v>89.0</v>
      </c>
      <c r="C70" s="597" t="s">
        <v>222</v>
      </c>
      <c r="D70" s="690">
        <v>43924.0</v>
      </c>
      <c r="E70" s="584" t="s">
        <v>81</v>
      </c>
      <c r="F70" s="580" t="s">
        <v>260</v>
      </c>
    </row>
    <row r="71">
      <c r="A71" s="580">
        <v>67.0</v>
      </c>
      <c r="B71" s="581">
        <v>67.0</v>
      </c>
      <c r="C71" s="588" t="s">
        <v>224</v>
      </c>
      <c r="D71" s="690">
        <v>43924.0</v>
      </c>
      <c r="E71" s="584" t="s">
        <v>81</v>
      </c>
      <c r="F71" s="580" t="s">
        <v>283</v>
      </c>
    </row>
    <row r="72">
      <c r="A72" s="580">
        <v>68.0</v>
      </c>
      <c r="B72" s="581">
        <v>75.0</v>
      </c>
      <c r="C72" s="588" t="s">
        <v>224</v>
      </c>
      <c r="D72" s="690">
        <v>43924.0</v>
      </c>
      <c r="E72" s="584" t="s">
        <v>85</v>
      </c>
      <c r="F72" s="580" t="s">
        <v>276</v>
      </c>
    </row>
    <row r="73">
      <c r="A73" s="580">
        <v>69.0</v>
      </c>
      <c r="B73" s="581">
        <v>72.0</v>
      </c>
      <c r="C73" s="588" t="s">
        <v>224</v>
      </c>
      <c r="D73" s="690">
        <v>43924.0</v>
      </c>
      <c r="E73" s="584" t="s">
        <v>85</v>
      </c>
      <c r="F73" s="580" t="s">
        <v>284</v>
      </c>
    </row>
    <row r="74">
      <c r="A74" s="580">
        <v>70.0</v>
      </c>
      <c r="B74" s="581">
        <v>68.0</v>
      </c>
      <c r="C74" s="597" t="s">
        <v>222</v>
      </c>
      <c r="D74" s="690">
        <v>43924.0</v>
      </c>
      <c r="E74" s="584" t="s">
        <v>84</v>
      </c>
      <c r="F74" s="580" t="s">
        <v>223</v>
      </c>
    </row>
    <row r="75">
      <c r="A75" s="580">
        <v>71.0</v>
      </c>
      <c r="B75" s="581">
        <v>66.0</v>
      </c>
      <c r="C75" s="588" t="s">
        <v>224</v>
      </c>
      <c r="D75" s="583">
        <v>43924.0</v>
      </c>
      <c r="E75" s="584" t="s">
        <v>84</v>
      </c>
      <c r="F75" s="580" t="s">
        <v>223</v>
      </c>
    </row>
    <row r="76">
      <c r="A76" s="580">
        <v>72.0</v>
      </c>
      <c r="B76" s="581">
        <v>67.0</v>
      </c>
      <c r="C76" s="597" t="s">
        <v>222</v>
      </c>
      <c r="D76" s="589">
        <v>43925.0</v>
      </c>
      <c r="E76" s="584" t="s">
        <v>81</v>
      </c>
      <c r="F76" s="580" t="s">
        <v>285</v>
      </c>
    </row>
    <row r="77">
      <c r="A77" s="580">
        <v>73.0</v>
      </c>
      <c r="B77" s="684">
        <v>88.0</v>
      </c>
      <c r="C77" s="689" t="s">
        <v>222</v>
      </c>
      <c r="D77" s="686">
        <v>43925.0</v>
      </c>
      <c r="E77" s="687" t="s">
        <v>81</v>
      </c>
      <c r="F77" s="688" t="s">
        <v>262</v>
      </c>
    </row>
    <row r="78">
      <c r="A78" s="580">
        <v>74.0</v>
      </c>
      <c r="B78" s="581">
        <v>75.0</v>
      </c>
      <c r="C78" s="582" t="s">
        <v>222</v>
      </c>
      <c r="D78" s="686">
        <v>43925.0</v>
      </c>
      <c r="E78" s="584" t="s">
        <v>81</v>
      </c>
      <c r="F78" s="580" t="s">
        <v>262</v>
      </c>
    </row>
    <row r="79">
      <c r="A79" s="580">
        <v>75.0</v>
      </c>
      <c r="B79" s="581">
        <v>70.0</v>
      </c>
      <c r="C79" s="588" t="s">
        <v>224</v>
      </c>
      <c r="D79" s="686">
        <v>43925.0</v>
      </c>
      <c r="E79" s="584" t="s">
        <v>81</v>
      </c>
      <c r="F79" s="580" t="s">
        <v>262</v>
      </c>
    </row>
    <row r="80">
      <c r="A80" s="580">
        <v>76.0</v>
      </c>
      <c r="B80" s="581">
        <v>59.0</v>
      </c>
      <c r="C80" s="588" t="s">
        <v>224</v>
      </c>
      <c r="D80" s="686">
        <v>43925.0</v>
      </c>
      <c r="E80" s="584" t="s">
        <v>81</v>
      </c>
      <c r="F80" s="580" t="s">
        <v>260</v>
      </c>
    </row>
    <row r="81">
      <c r="A81" s="580">
        <v>77.0</v>
      </c>
      <c r="B81" s="581">
        <v>85.0</v>
      </c>
      <c r="C81" s="597" t="s">
        <v>222</v>
      </c>
      <c r="D81" s="686">
        <v>43925.0</v>
      </c>
      <c r="E81" s="584" t="s">
        <v>81</v>
      </c>
      <c r="F81" s="580" t="s">
        <v>286</v>
      </c>
    </row>
    <row r="82">
      <c r="A82" s="580">
        <v>78.0</v>
      </c>
      <c r="B82" s="581">
        <v>74.0</v>
      </c>
      <c r="C82" s="588" t="s">
        <v>224</v>
      </c>
      <c r="D82" s="686">
        <v>43925.0</v>
      </c>
      <c r="E82" s="584" t="s">
        <v>95</v>
      </c>
      <c r="F82" s="580" t="s">
        <v>287</v>
      </c>
    </row>
    <row r="83">
      <c r="A83" s="580">
        <v>79.0</v>
      </c>
      <c r="B83" s="581">
        <v>81.0</v>
      </c>
      <c r="C83" s="588" t="s">
        <v>224</v>
      </c>
      <c r="D83" s="589">
        <v>43925.0</v>
      </c>
      <c r="E83" s="584" t="s">
        <v>84</v>
      </c>
      <c r="F83" s="580" t="s">
        <v>223</v>
      </c>
    </row>
    <row r="84">
      <c r="A84" s="580">
        <v>80.0</v>
      </c>
      <c r="B84" s="581">
        <v>41.0</v>
      </c>
      <c r="C84" s="597" t="s">
        <v>222</v>
      </c>
      <c r="D84" s="583">
        <v>43926.0</v>
      </c>
      <c r="E84" s="584" t="s">
        <v>83</v>
      </c>
      <c r="F84" s="580" t="s">
        <v>279</v>
      </c>
    </row>
    <row r="85">
      <c r="A85" s="580">
        <v>81.0</v>
      </c>
      <c r="B85" s="581">
        <v>84.0</v>
      </c>
      <c r="C85" s="588" t="s">
        <v>224</v>
      </c>
      <c r="D85" s="583">
        <v>43926.0</v>
      </c>
      <c r="E85" s="584" t="s">
        <v>83</v>
      </c>
      <c r="F85" s="580" t="s">
        <v>279</v>
      </c>
      <c r="G85" s="585"/>
      <c r="P85" s="587" t="s">
        <v>288</v>
      </c>
      <c r="Z85" s="585"/>
      <c r="AB85" s="585"/>
    </row>
    <row r="86">
      <c r="A86" s="580">
        <v>82.0</v>
      </c>
      <c r="B86" s="581">
        <v>71.0</v>
      </c>
      <c r="C86" s="588" t="s">
        <v>224</v>
      </c>
      <c r="D86" s="583">
        <v>43926.0</v>
      </c>
      <c r="E86" s="584" t="s">
        <v>84</v>
      </c>
      <c r="F86" s="580" t="s">
        <v>223</v>
      </c>
      <c r="G86" s="585"/>
      <c r="H86" s="691" t="s">
        <v>67</v>
      </c>
      <c r="I86" s="692" t="s">
        <v>289</v>
      </c>
      <c r="J86" s="585"/>
      <c r="K86" s="693" t="s">
        <v>67</v>
      </c>
      <c r="L86" s="382"/>
      <c r="M86" s="382"/>
      <c r="N86" s="694" t="s">
        <v>290</v>
      </c>
      <c r="O86" s="383"/>
      <c r="P86" s="695" t="s">
        <v>291</v>
      </c>
      <c r="Z86" s="696" t="s">
        <v>292</v>
      </c>
      <c r="AA86" s="697" t="s">
        <v>293</v>
      </c>
    </row>
    <row r="87">
      <c r="A87" s="580">
        <v>83.0</v>
      </c>
      <c r="B87" s="581">
        <v>77.0</v>
      </c>
      <c r="C87" s="597" t="s">
        <v>222</v>
      </c>
      <c r="D87" s="583">
        <v>43926.0</v>
      </c>
      <c r="E87" s="584" t="s">
        <v>87</v>
      </c>
      <c r="F87" s="580" t="s">
        <v>278</v>
      </c>
      <c r="H87" s="391"/>
      <c r="I87" s="698">
        <v>44110.0</v>
      </c>
      <c r="K87" s="391"/>
      <c r="N87" s="481"/>
      <c r="O87" s="259"/>
      <c r="Z87" s="699">
        <v>1.0</v>
      </c>
      <c r="AA87" s="700">
        <f>COUNTIF(B:B,"=1")</f>
        <v>0</v>
      </c>
    </row>
    <row r="88">
      <c r="A88" s="580">
        <v>84.0</v>
      </c>
      <c r="B88" s="684">
        <v>59.0</v>
      </c>
      <c r="C88" s="685" t="s">
        <v>224</v>
      </c>
      <c r="D88" s="690">
        <v>43926.0</v>
      </c>
      <c r="E88" s="687" t="s">
        <v>87</v>
      </c>
      <c r="F88" s="688" t="s">
        <v>294</v>
      </c>
      <c r="H88" s="701" t="s">
        <v>81</v>
      </c>
      <c r="I88" s="702">
        <f>COUNTIFS(D6:D2998,I87,E6:E2998,"Śląskie")</f>
        <v>4</v>
      </c>
      <c r="K88" s="703" t="s">
        <v>81</v>
      </c>
      <c r="N88" s="704">
        <f>COUNTIF(E:E,"Śląskie")-2</f>
        <v>590</v>
      </c>
      <c r="O88" s="259"/>
      <c r="Z88" s="699">
        <v>2.0</v>
      </c>
      <c r="AA88" s="700">
        <f>COUNTIF(B:B,"=2")</f>
        <v>0</v>
      </c>
    </row>
    <row r="89">
      <c r="A89" s="580">
        <v>85.0</v>
      </c>
      <c r="B89" s="581">
        <v>82.0</v>
      </c>
      <c r="C89" s="588" t="s">
        <v>224</v>
      </c>
      <c r="D89" s="583">
        <v>43926.0</v>
      </c>
      <c r="E89" s="584" t="s">
        <v>93</v>
      </c>
      <c r="F89" s="580" t="s">
        <v>295</v>
      </c>
      <c r="H89" s="705" t="s">
        <v>82</v>
      </c>
      <c r="I89" s="604">
        <f>COUNTIFS(D5:D2998,I87,E5:E2998,"mAZOWIECKIE")</f>
        <v>5</v>
      </c>
      <c r="K89" s="703" t="s">
        <v>82</v>
      </c>
      <c r="N89" s="704">
        <f>COUNTIFS(E:E,"mAZOWIECKIE")-1</f>
        <v>482</v>
      </c>
      <c r="O89" s="259"/>
      <c r="Z89" s="699">
        <v>3.0</v>
      </c>
      <c r="AA89" s="700">
        <f>COUNTIF(B:B,"=3")</f>
        <v>0</v>
      </c>
    </row>
    <row r="90">
      <c r="A90" s="580">
        <v>86.0</v>
      </c>
      <c r="B90" s="581">
        <v>46.0</v>
      </c>
      <c r="C90" s="582" t="s">
        <v>222</v>
      </c>
      <c r="D90" s="583">
        <v>43926.0</v>
      </c>
      <c r="E90" s="584" t="s">
        <v>82</v>
      </c>
      <c r="F90" s="580" t="s">
        <v>233</v>
      </c>
      <c r="H90" s="701" t="s">
        <v>83</v>
      </c>
      <c r="I90" s="702">
        <f>COUNTIFS(D10:D2998,I87,E10:E2998,"Małopolskie")</f>
        <v>10</v>
      </c>
      <c r="K90" s="703" t="s">
        <v>83</v>
      </c>
      <c r="N90" s="704">
        <f>COUNTIFS(E:E,"Małopolskie")</f>
        <v>231</v>
      </c>
      <c r="O90" s="259"/>
      <c r="Z90" s="699">
        <v>4.0</v>
      </c>
      <c r="AA90" s="700">
        <f>COUNTIF(B:B,"=4")</f>
        <v>0</v>
      </c>
    </row>
    <row r="91">
      <c r="A91" s="580">
        <v>87.0</v>
      </c>
      <c r="B91" s="581">
        <v>51.0</v>
      </c>
      <c r="C91" s="582" t="s">
        <v>222</v>
      </c>
      <c r="D91" s="583">
        <v>43926.0</v>
      </c>
      <c r="E91" s="584" t="s">
        <v>82</v>
      </c>
      <c r="F91" s="580" t="s">
        <v>233</v>
      </c>
      <c r="H91" s="701" t="s">
        <v>84</v>
      </c>
      <c r="I91" s="702">
        <f>COUNTIFS(D8:D2998,I87,E8:E2998,"Wielkopolskie")</f>
        <v>7</v>
      </c>
      <c r="K91" s="703" t="s">
        <v>84</v>
      </c>
      <c r="N91" s="704">
        <f>COUNTIFS(E:E,"Wielkopolskie")</f>
        <v>352</v>
      </c>
      <c r="O91" s="259"/>
      <c r="Z91" s="699">
        <v>5.0</v>
      </c>
      <c r="AA91" s="700">
        <f>COUNTIF(B:B,"=5")</f>
        <v>0</v>
      </c>
    </row>
    <row r="92">
      <c r="A92" s="580">
        <v>88.0</v>
      </c>
      <c r="B92" s="581">
        <v>71.0</v>
      </c>
      <c r="C92" s="588" t="s">
        <v>224</v>
      </c>
      <c r="D92" s="583">
        <v>43926.0</v>
      </c>
      <c r="E92" s="584" t="s">
        <v>82</v>
      </c>
      <c r="F92" s="580" t="s">
        <v>233</v>
      </c>
      <c r="H92" s="701" t="s">
        <v>85</v>
      </c>
      <c r="I92" s="702">
        <f>COUNTIFS(D9:D2998,I87,E9:E2998,"Łódzkie")</f>
        <v>2</v>
      </c>
      <c r="K92" s="703" t="s">
        <v>85</v>
      </c>
      <c r="N92" s="704">
        <f>COUNTIFS(E:E,"Łódzkie")</f>
        <v>302</v>
      </c>
      <c r="O92" s="259"/>
      <c r="Z92" s="699">
        <v>6.0</v>
      </c>
      <c r="AA92" s="700">
        <f>COUNTIF(B:B,"=6")</f>
        <v>0</v>
      </c>
    </row>
    <row r="93">
      <c r="A93" s="580">
        <v>89.0</v>
      </c>
      <c r="B93" s="581">
        <v>77.0</v>
      </c>
      <c r="C93" s="588" t="s">
        <v>224</v>
      </c>
      <c r="D93" s="583">
        <v>43926.0</v>
      </c>
      <c r="E93" s="584" t="s">
        <v>82</v>
      </c>
      <c r="F93" s="580" t="s">
        <v>233</v>
      </c>
      <c r="H93" s="701" t="s">
        <v>86</v>
      </c>
      <c r="I93" s="702">
        <f>COUNTIFS(D17:D2998,I87,E17:E2998,"Pomorskie")</f>
        <v>8</v>
      </c>
      <c r="K93" s="703" t="s">
        <v>86</v>
      </c>
      <c r="N93" s="704">
        <f>COUNTIFS(E:E,"Pomorskie")</f>
        <v>118</v>
      </c>
      <c r="O93" s="259"/>
      <c r="Z93" s="699">
        <v>7.0</v>
      </c>
      <c r="AA93" s="700">
        <f>COUNTIF(B:B,"=7")</f>
        <v>0</v>
      </c>
    </row>
    <row r="94">
      <c r="A94" s="580">
        <v>90.0</v>
      </c>
      <c r="B94" s="581">
        <v>66.0</v>
      </c>
      <c r="C94" s="588" t="s">
        <v>224</v>
      </c>
      <c r="D94" s="583">
        <v>43926.0</v>
      </c>
      <c r="E94" s="584" t="s">
        <v>82</v>
      </c>
      <c r="F94" s="580" t="s">
        <v>246</v>
      </c>
      <c r="H94" s="701" t="s">
        <v>87</v>
      </c>
      <c r="I94" s="702">
        <f>COUNTIFS(D7:D2998,I87,E7:E2998,"Dolnośląskie")</f>
        <v>0</v>
      </c>
      <c r="K94" s="703" t="s">
        <v>87</v>
      </c>
      <c r="N94" s="704">
        <f>COUNTIFS(E:E,"Dolnośląskie")</f>
        <v>200</v>
      </c>
      <c r="O94" s="259"/>
      <c r="Z94" s="699">
        <v>8.0</v>
      </c>
      <c r="AA94" s="700">
        <f>COUNTIF(B:B,"=8")</f>
        <v>0</v>
      </c>
    </row>
    <row r="95">
      <c r="A95" s="580">
        <v>91.0</v>
      </c>
      <c r="B95" s="581">
        <v>89.0</v>
      </c>
      <c r="C95" s="582" t="s">
        <v>222</v>
      </c>
      <c r="D95" s="583">
        <v>43926.0</v>
      </c>
      <c r="E95" s="584" t="s">
        <v>82</v>
      </c>
      <c r="F95" s="580" t="s">
        <v>246</v>
      </c>
      <c r="H95" s="701" t="s">
        <v>88</v>
      </c>
      <c r="I95" s="702">
        <f>COUNTIFS(D14:D2998,I87,E14:E2998,"Podkarpackie")</f>
        <v>7</v>
      </c>
      <c r="K95" s="703" t="s">
        <v>88</v>
      </c>
      <c r="N95" s="704">
        <f>COUNTIFS(E:E,"Podkarpackie")</f>
        <v>169</v>
      </c>
      <c r="O95" s="259"/>
      <c r="Z95" s="699">
        <v>9.0</v>
      </c>
      <c r="AA95" s="700">
        <f>COUNTIF(B:B,"=9")</f>
        <v>0</v>
      </c>
    </row>
    <row r="96">
      <c r="A96" s="580">
        <v>92.0</v>
      </c>
      <c r="B96" s="581">
        <v>71.0</v>
      </c>
      <c r="C96" s="597" t="s">
        <v>222</v>
      </c>
      <c r="D96" s="690">
        <v>43926.0</v>
      </c>
      <c r="E96" s="584" t="s">
        <v>87</v>
      </c>
      <c r="F96" s="580" t="s">
        <v>225</v>
      </c>
      <c r="H96" s="701" t="s">
        <v>89</v>
      </c>
      <c r="I96" s="702">
        <f>COUNTIFS(D11:D2998,I87,E11:E2998,"Kujawsko-Pomorskie")</f>
        <v>1</v>
      </c>
      <c r="K96" s="703" t="s">
        <v>89</v>
      </c>
      <c r="N96" s="704">
        <f>COUNTIFS(E:E,"Kujawsko-Pomorskie")</f>
        <v>91</v>
      </c>
      <c r="O96" s="259"/>
      <c r="Z96" s="699">
        <v>10.0</v>
      </c>
      <c r="AA96" s="700">
        <f>COUNTIF(B:B,"=10")</f>
        <v>0</v>
      </c>
    </row>
    <row r="97">
      <c r="A97" s="580">
        <v>93.0</v>
      </c>
      <c r="B97" s="581">
        <v>74.0</v>
      </c>
      <c r="C97" s="588" t="s">
        <v>224</v>
      </c>
      <c r="D97" s="690">
        <v>43926.0</v>
      </c>
      <c r="E97" s="584" t="s">
        <v>87</v>
      </c>
      <c r="F97" s="580" t="s">
        <v>225</v>
      </c>
      <c r="H97" s="701" t="s">
        <v>90</v>
      </c>
      <c r="I97" s="702">
        <f>COUNTIFS(D13:D2998,I87,E13:E2998,"Lubelskie")</f>
        <v>3</v>
      </c>
      <c r="K97" s="703" t="s">
        <v>90</v>
      </c>
      <c r="N97" s="704">
        <f>COUNTIFS(E:E,"Lubelskie")</f>
        <v>66</v>
      </c>
      <c r="O97" s="259"/>
      <c r="Z97" s="699">
        <v>11.0</v>
      </c>
      <c r="AA97" s="700">
        <f>COUNTIF(B:B,"=11")</f>
        <v>0</v>
      </c>
    </row>
    <row r="98">
      <c r="A98" s="580">
        <v>94.0</v>
      </c>
      <c r="B98" s="581">
        <v>86.0</v>
      </c>
      <c r="C98" s="597" t="s">
        <v>222</v>
      </c>
      <c r="D98" s="583">
        <v>43926.0</v>
      </c>
      <c r="E98" s="584" t="s">
        <v>88</v>
      </c>
      <c r="F98" s="580" t="s">
        <v>296</v>
      </c>
      <c r="H98" s="701" t="s">
        <v>91</v>
      </c>
      <c r="I98" s="702">
        <f>COUNTIFS(D16:D2998,I87,E16:E2998,"Opolskie")</f>
        <v>3</v>
      </c>
      <c r="K98" s="703" t="s">
        <v>91</v>
      </c>
      <c r="N98" s="704">
        <f>COUNTIFS(E:E,"Opolskie")</f>
        <v>94</v>
      </c>
      <c r="O98" s="259"/>
      <c r="Z98" s="699">
        <v>12.0</v>
      </c>
      <c r="AA98" s="700">
        <f>COUNTIF(B:B,"=12")</f>
        <v>0</v>
      </c>
    </row>
    <row r="99">
      <c r="A99" s="580">
        <v>95.0</v>
      </c>
      <c r="B99" s="581">
        <v>40.0</v>
      </c>
      <c r="C99" s="597" t="s">
        <v>222</v>
      </c>
      <c r="D99" s="589">
        <v>43927.0</v>
      </c>
      <c r="E99" s="584" t="s">
        <v>84</v>
      </c>
      <c r="F99" s="580" t="s">
        <v>297</v>
      </c>
      <c r="H99" s="701" t="s">
        <v>92</v>
      </c>
      <c r="I99" s="702">
        <f>COUNTIFS(D18:D2998,I87,E18:E2998,"Świętokrzyskie")</f>
        <v>6</v>
      </c>
      <c r="K99" s="703" t="s">
        <v>92</v>
      </c>
      <c r="N99" s="704">
        <f>COUNTIFS(E:E,"Świętokrzyskie")</f>
        <v>73</v>
      </c>
      <c r="O99" s="259"/>
      <c r="Z99" s="699">
        <v>13.0</v>
      </c>
      <c r="AA99" s="700">
        <f>COUNTIF(B:B,"=13")</f>
        <v>0</v>
      </c>
    </row>
    <row r="100">
      <c r="A100" s="580">
        <v>96.0</v>
      </c>
      <c r="B100" s="581">
        <v>87.0</v>
      </c>
      <c r="C100" s="588" t="s">
        <v>224</v>
      </c>
      <c r="D100" s="589">
        <v>43927.0</v>
      </c>
      <c r="E100" s="584" t="s">
        <v>81</v>
      </c>
      <c r="F100" s="580" t="s">
        <v>235</v>
      </c>
      <c r="H100" s="701" t="s">
        <v>93</v>
      </c>
      <c r="I100" s="702">
        <f>COUNTIFS(D12:D2998,I87,E12:E2998,"Podlaskie")</f>
        <v>0</v>
      </c>
      <c r="K100" s="703" t="s">
        <v>93</v>
      </c>
      <c r="N100" s="704">
        <f>COUNTIFS(E:E,"Podlaskie")</f>
        <v>61</v>
      </c>
      <c r="O100" s="259"/>
      <c r="Z100" s="699">
        <v>14.0</v>
      </c>
      <c r="AA100" s="700">
        <f>COUNTIF(B:B,"=14")</f>
        <v>0</v>
      </c>
    </row>
    <row r="101">
      <c r="A101" s="580">
        <v>97.0</v>
      </c>
      <c r="B101" s="581">
        <v>61.0</v>
      </c>
      <c r="C101" s="588" t="s">
        <v>224</v>
      </c>
      <c r="D101" s="589">
        <v>43927.0</v>
      </c>
      <c r="E101" s="584" t="s">
        <v>87</v>
      </c>
      <c r="F101" s="580" t="s">
        <v>225</v>
      </c>
      <c r="H101" s="701" t="s">
        <v>94</v>
      </c>
      <c r="I101" s="702">
        <f>COUNTIFS(D15:D2998,I87,E15:E2998,"Zachodniopomorskie")</f>
        <v>0</v>
      </c>
      <c r="K101" s="703" t="s">
        <v>94</v>
      </c>
      <c r="N101" s="704">
        <f>COUNTIFS(E:E,"Zachodniopomorskie")</f>
        <v>38</v>
      </c>
      <c r="O101" s="259"/>
      <c r="Z101" s="699">
        <v>15.0</v>
      </c>
      <c r="AA101" s="700">
        <f>COUNTIF(B:B,"=15")</f>
        <v>0</v>
      </c>
    </row>
    <row r="102">
      <c r="A102" s="580">
        <v>98.0</v>
      </c>
      <c r="B102" s="684">
        <v>75.0</v>
      </c>
      <c r="C102" s="685" t="s">
        <v>224</v>
      </c>
      <c r="D102" s="686">
        <v>43927.0</v>
      </c>
      <c r="E102" s="687" t="s">
        <v>88</v>
      </c>
      <c r="F102" s="688" t="s">
        <v>228</v>
      </c>
      <c r="H102" s="701" t="s">
        <v>95</v>
      </c>
      <c r="I102" s="702">
        <f>COUNTIFS(D19:D2998,I87,E19:E2998,"Warmińsko-Mazurskie")</f>
        <v>2</v>
      </c>
      <c r="K102" s="703" t="s">
        <v>95</v>
      </c>
      <c r="N102" s="704">
        <f>COUNTIFS(E:E,"Warmińsko-Mazurskie")</f>
        <v>31</v>
      </c>
      <c r="O102" s="259"/>
      <c r="Z102" s="699">
        <v>16.0</v>
      </c>
      <c r="AA102" s="700">
        <f>COUNTIF(B:B,"=16")</f>
        <v>0</v>
      </c>
    </row>
    <row r="103">
      <c r="A103" s="580">
        <v>99.0</v>
      </c>
      <c r="B103" s="581">
        <v>88.0</v>
      </c>
      <c r="C103" s="588" t="s">
        <v>224</v>
      </c>
      <c r="D103" s="686">
        <v>43927.0</v>
      </c>
      <c r="E103" s="584" t="s">
        <v>90</v>
      </c>
      <c r="F103" s="580" t="s">
        <v>237</v>
      </c>
      <c r="H103" s="701" t="s">
        <v>96</v>
      </c>
      <c r="I103" s="702">
        <f>COUNTIFS(D20:D2998,I87,E20:E2998,"Lubuskie")</f>
        <v>0</v>
      </c>
      <c r="K103" s="703" t="s">
        <v>96</v>
      </c>
      <c r="N103" s="704">
        <f>COUNTIFS(E:E,"Lubuskie")</f>
        <v>21</v>
      </c>
      <c r="O103" s="259"/>
      <c r="Z103" s="699">
        <v>17.0</v>
      </c>
      <c r="AA103" s="700">
        <f>COUNTIF(B:B,"=17")</f>
        <v>0</v>
      </c>
    </row>
    <row r="104">
      <c r="A104" s="580">
        <v>100.0</v>
      </c>
      <c r="B104" s="581">
        <v>80.0</v>
      </c>
      <c r="C104" s="588" t="s">
        <v>224</v>
      </c>
      <c r="D104" s="686">
        <v>43927.0</v>
      </c>
      <c r="E104" s="584" t="s">
        <v>81</v>
      </c>
      <c r="F104" s="580" t="s">
        <v>262</v>
      </c>
      <c r="H104" s="706" t="s">
        <v>169</v>
      </c>
      <c r="I104" s="707">
        <f>SUM(I88:I103)</f>
        <v>58</v>
      </c>
      <c r="K104" s="708" t="s">
        <v>169</v>
      </c>
      <c r="L104" s="399"/>
      <c r="M104" s="399"/>
      <c r="N104" s="709">
        <f>SUM(N88:O103)</f>
        <v>2919</v>
      </c>
      <c r="O104" s="400"/>
      <c r="Z104" s="699">
        <v>18.0</v>
      </c>
      <c r="AA104" s="700">
        <f>COUNTIF(B:B,"=18")</f>
        <v>2</v>
      </c>
    </row>
    <row r="105">
      <c r="A105" s="580">
        <v>101.0</v>
      </c>
      <c r="B105" s="581">
        <v>82.0</v>
      </c>
      <c r="C105" s="597" t="s">
        <v>222</v>
      </c>
      <c r="D105" s="686">
        <v>43927.0</v>
      </c>
      <c r="E105" s="584" t="s">
        <v>81</v>
      </c>
      <c r="F105" s="580" t="s">
        <v>285</v>
      </c>
      <c r="H105" s="710" t="s">
        <v>298</v>
      </c>
      <c r="P105" s="711" t="s">
        <v>299</v>
      </c>
      <c r="Z105" s="699">
        <v>19.0</v>
      </c>
      <c r="AA105" s="700">
        <f>COUNTIF(B:B,"=19")</f>
        <v>0</v>
      </c>
    </row>
    <row r="106">
      <c r="A106" s="580">
        <v>102.0</v>
      </c>
      <c r="B106" s="581">
        <v>70.0</v>
      </c>
      <c r="C106" s="588" t="s">
        <v>224</v>
      </c>
      <c r="D106" s="686">
        <v>43927.0</v>
      </c>
      <c r="E106" s="584" t="s">
        <v>87</v>
      </c>
      <c r="F106" s="580" t="s">
        <v>278</v>
      </c>
      <c r="G106" s="585"/>
      <c r="Z106" s="699">
        <v>20.0</v>
      </c>
      <c r="AA106" s="700">
        <f>COUNTIF(B:B,"=20")</f>
        <v>0</v>
      </c>
    </row>
    <row r="107">
      <c r="A107" s="580">
        <v>103.0</v>
      </c>
      <c r="B107" s="581">
        <v>74.0</v>
      </c>
      <c r="C107" s="597" t="s">
        <v>222</v>
      </c>
      <c r="D107" s="686">
        <v>43927.0</v>
      </c>
      <c r="E107" s="584" t="s">
        <v>87</v>
      </c>
      <c r="F107" s="580" t="s">
        <v>278</v>
      </c>
      <c r="Z107" s="699">
        <v>21.0</v>
      </c>
      <c r="AA107" s="700">
        <f>COUNTIF(B:B,"=21")</f>
        <v>0</v>
      </c>
    </row>
    <row r="108">
      <c r="A108" s="580">
        <v>104.0</v>
      </c>
      <c r="B108" s="581">
        <v>65.0</v>
      </c>
      <c r="C108" s="588" t="s">
        <v>224</v>
      </c>
      <c r="D108" s="686">
        <v>43927.0</v>
      </c>
      <c r="E108" s="584" t="s">
        <v>82</v>
      </c>
      <c r="F108" s="580" t="s">
        <v>246</v>
      </c>
      <c r="Z108" s="699">
        <v>22.0</v>
      </c>
      <c r="AA108" s="700">
        <f>COUNTIF(B:B,"=22")</f>
        <v>0</v>
      </c>
    </row>
    <row r="109">
      <c r="A109" s="580">
        <v>105.0</v>
      </c>
      <c r="B109" s="581">
        <v>97.0</v>
      </c>
      <c r="C109" s="597" t="s">
        <v>222</v>
      </c>
      <c r="D109" s="686">
        <v>43927.0</v>
      </c>
      <c r="E109" s="584" t="s">
        <v>82</v>
      </c>
      <c r="F109" s="580" t="s">
        <v>246</v>
      </c>
      <c r="Z109" s="699">
        <v>23.0</v>
      </c>
      <c r="AA109" s="700">
        <f>COUNTIF(B:B,"=23")</f>
        <v>0</v>
      </c>
    </row>
    <row r="110">
      <c r="A110" s="580">
        <v>106.0</v>
      </c>
      <c r="B110" s="581">
        <v>68.0</v>
      </c>
      <c r="C110" s="588" t="s">
        <v>224</v>
      </c>
      <c r="D110" s="589">
        <v>43927.0</v>
      </c>
      <c r="E110" s="584" t="s">
        <v>82</v>
      </c>
      <c r="F110" s="580" t="s">
        <v>300</v>
      </c>
      <c r="Z110" s="699">
        <v>24.0</v>
      </c>
      <c r="AA110" s="700">
        <f>COUNTIF(B:B,"=24")</f>
        <v>0</v>
      </c>
    </row>
    <row r="111">
      <c r="A111" s="580">
        <v>107.0</v>
      </c>
      <c r="B111" s="581">
        <v>87.0</v>
      </c>
      <c r="C111" s="582" t="s">
        <v>222</v>
      </c>
      <c r="D111" s="589">
        <v>43927.0</v>
      </c>
      <c r="E111" s="584" t="s">
        <v>91</v>
      </c>
      <c r="F111" s="580" t="s">
        <v>277</v>
      </c>
      <c r="Z111" s="699">
        <v>25.0</v>
      </c>
      <c r="AA111" s="700">
        <f>COUNTIF(B:B,"=25")</f>
        <v>0</v>
      </c>
    </row>
    <row r="112">
      <c r="A112" s="580">
        <v>108.0</v>
      </c>
      <c r="B112" s="581">
        <v>64.0</v>
      </c>
      <c r="C112" s="588" t="s">
        <v>224</v>
      </c>
      <c r="D112" s="583">
        <v>43928.0</v>
      </c>
      <c r="E112" s="584" t="s">
        <v>83</v>
      </c>
      <c r="F112" s="580" t="s">
        <v>279</v>
      </c>
      <c r="Z112" s="699">
        <v>26.0</v>
      </c>
      <c r="AA112" s="700">
        <f>COUNTIF(B:B,"=26")</f>
        <v>0</v>
      </c>
    </row>
    <row r="113">
      <c r="A113" s="580">
        <v>109.0</v>
      </c>
      <c r="B113" s="581">
        <v>83.0</v>
      </c>
      <c r="C113" s="582" t="s">
        <v>222</v>
      </c>
      <c r="D113" s="583">
        <v>43928.0</v>
      </c>
      <c r="E113" s="584" t="s">
        <v>81</v>
      </c>
      <c r="F113" s="580" t="s">
        <v>235</v>
      </c>
      <c r="Z113" s="699">
        <v>27.0</v>
      </c>
      <c r="AA113" s="700">
        <f>COUNTIF(B:B,"=27")</f>
        <v>0</v>
      </c>
    </row>
    <row r="114">
      <c r="A114" s="580">
        <v>110.0</v>
      </c>
      <c r="B114" s="581">
        <v>77.0</v>
      </c>
      <c r="C114" s="588" t="s">
        <v>224</v>
      </c>
      <c r="D114" s="583">
        <v>43928.0</v>
      </c>
      <c r="E114" s="584" t="s">
        <v>84</v>
      </c>
      <c r="F114" s="580" t="s">
        <v>223</v>
      </c>
      <c r="Z114" s="699">
        <v>28.0</v>
      </c>
      <c r="AA114" s="700">
        <f>COUNTIF(B:B,"=28")</f>
        <v>0</v>
      </c>
    </row>
    <row r="115">
      <c r="A115" s="580">
        <v>111.0</v>
      </c>
      <c r="B115" s="581">
        <v>85.0</v>
      </c>
      <c r="C115" s="588" t="s">
        <v>224</v>
      </c>
      <c r="D115" s="583">
        <v>43928.0</v>
      </c>
      <c r="E115" s="584" t="s">
        <v>88</v>
      </c>
      <c r="F115" s="580" t="s">
        <v>228</v>
      </c>
      <c r="Z115" s="699">
        <v>29.0</v>
      </c>
      <c r="AA115" s="700">
        <f>COUNTIF(B:B,"=29")</f>
        <v>1</v>
      </c>
    </row>
    <row r="116">
      <c r="A116" s="580">
        <v>112.0</v>
      </c>
      <c r="B116" s="581">
        <v>46.0</v>
      </c>
      <c r="C116" s="588" t="s">
        <v>224</v>
      </c>
      <c r="D116" s="690">
        <v>43928.0</v>
      </c>
      <c r="E116" s="584" t="s">
        <v>87</v>
      </c>
      <c r="F116" s="580" t="s">
        <v>301</v>
      </c>
      <c r="Z116" s="699">
        <v>30.0</v>
      </c>
      <c r="AA116" s="700">
        <f>COUNTIF(B:B,"=30")</f>
        <v>1</v>
      </c>
    </row>
    <row r="117">
      <c r="A117" s="580">
        <v>113.0</v>
      </c>
      <c r="B117" s="581">
        <v>86.0</v>
      </c>
      <c r="C117" s="597" t="s">
        <v>222</v>
      </c>
      <c r="D117" s="690">
        <v>43928.0</v>
      </c>
      <c r="E117" s="584" t="s">
        <v>81</v>
      </c>
      <c r="F117" s="580" t="s">
        <v>262</v>
      </c>
      <c r="Z117" s="699">
        <v>31.0</v>
      </c>
      <c r="AA117" s="700">
        <f>COUNTIF(B:B,"=31")</f>
        <v>1</v>
      </c>
    </row>
    <row r="118">
      <c r="A118" s="580">
        <v>114.0</v>
      </c>
      <c r="B118" s="581">
        <v>75.0</v>
      </c>
      <c r="C118" s="588" t="s">
        <v>224</v>
      </c>
      <c r="D118" s="690">
        <v>43928.0</v>
      </c>
      <c r="E118" s="584" t="s">
        <v>81</v>
      </c>
      <c r="F118" s="580" t="s">
        <v>262</v>
      </c>
      <c r="Z118" s="699">
        <v>32.0</v>
      </c>
      <c r="AA118" s="700">
        <f>COUNTIF(B:B,"=32")</f>
        <v>3</v>
      </c>
    </row>
    <row r="119">
      <c r="A119" s="580">
        <v>115.0</v>
      </c>
      <c r="B119" s="581">
        <v>85.0</v>
      </c>
      <c r="C119" s="597" t="s">
        <v>222</v>
      </c>
      <c r="D119" s="690">
        <v>43928.0</v>
      </c>
      <c r="E119" s="584" t="s">
        <v>81</v>
      </c>
      <c r="F119" s="580" t="s">
        <v>262</v>
      </c>
      <c r="Z119" s="699">
        <v>33.0</v>
      </c>
      <c r="AA119" s="700">
        <f>COUNTIF(B:B,"=33")</f>
        <v>2</v>
      </c>
    </row>
    <row r="120">
      <c r="A120" s="580">
        <v>116.0</v>
      </c>
      <c r="B120" s="581">
        <v>77.0</v>
      </c>
      <c r="C120" s="597" t="s">
        <v>222</v>
      </c>
      <c r="D120" s="690">
        <v>43928.0</v>
      </c>
      <c r="E120" s="584" t="s">
        <v>81</v>
      </c>
      <c r="F120" s="580" t="s">
        <v>262</v>
      </c>
      <c r="Z120" s="699">
        <v>34.0</v>
      </c>
      <c r="AA120" s="700">
        <f>COUNTIF(B:B,"=34")</f>
        <v>1</v>
      </c>
    </row>
    <row r="121">
      <c r="A121" s="580">
        <v>117.0</v>
      </c>
      <c r="B121" s="581">
        <v>72.0</v>
      </c>
      <c r="C121" s="588" t="s">
        <v>224</v>
      </c>
      <c r="D121" s="690">
        <v>43928.0</v>
      </c>
      <c r="E121" s="584" t="s">
        <v>81</v>
      </c>
      <c r="F121" s="580" t="s">
        <v>285</v>
      </c>
      <c r="Z121" s="699">
        <v>35.0</v>
      </c>
      <c r="AA121" s="700">
        <f>COUNTIF(B:B,"=35")</f>
        <v>4</v>
      </c>
    </row>
    <row r="122">
      <c r="A122" s="580">
        <v>118.0</v>
      </c>
      <c r="B122" s="581">
        <v>64.0</v>
      </c>
      <c r="C122" s="597" t="s">
        <v>222</v>
      </c>
      <c r="D122" s="690">
        <v>43928.0</v>
      </c>
      <c r="E122" s="584" t="s">
        <v>81</v>
      </c>
      <c r="F122" s="580" t="s">
        <v>235</v>
      </c>
      <c r="Z122" s="699">
        <v>36.0</v>
      </c>
      <c r="AA122" s="700">
        <f>COUNTIF(B:B,"=36")</f>
        <v>1</v>
      </c>
    </row>
    <row r="123">
      <c r="A123" s="580">
        <v>119.0</v>
      </c>
      <c r="B123" s="581">
        <v>82.0</v>
      </c>
      <c r="C123" s="597" t="s">
        <v>222</v>
      </c>
      <c r="D123" s="690">
        <v>43928.0</v>
      </c>
      <c r="E123" s="584" t="s">
        <v>84</v>
      </c>
      <c r="F123" s="580" t="s">
        <v>281</v>
      </c>
      <c r="Z123" s="699">
        <v>37.0</v>
      </c>
      <c r="AA123" s="700">
        <f>COUNTIF(B:B,"=37")</f>
        <v>7</v>
      </c>
    </row>
    <row r="124">
      <c r="A124" s="580">
        <v>120.0</v>
      </c>
      <c r="B124" s="581">
        <v>70.0</v>
      </c>
      <c r="C124" s="588" t="s">
        <v>224</v>
      </c>
      <c r="D124" s="690">
        <v>43928.0</v>
      </c>
      <c r="E124" s="584" t="s">
        <v>84</v>
      </c>
      <c r="F124" s="580" t="s">
        <v>281</v>
      </c>
      <c r="Z124" s="699">
        <v>38.0</v>
      </c>
      <c r="AA124" s="700">
        <f>COUNTIF(B:B,"=38")</f>
        <v>4</v>
      </c>
    </row>
    <row r="125">
      <c r="A125" s="580">
        <v>121.0</v>
      </c>
      <c r="B125" s="581">
        <v>83.0</v>
      </c>
      <c r="C125" s="597" t="s">
        <v>222</v>
      </c>
      <c r="D125" s="690">
        <v>43928.0</v>
      </c>
      <c r="E125" s="584" t="s">
        <v>84</v>
      </c>
      <c r="F125" s="580" t="s">
        <v>281</v>
      </c>
      <c r="Z125" s="699">
        <v>39.0</v>
      </c>
      <c r="AA125" s="700">
        <f>COUNTIF(B:B,"=39")</f>
        <v>3</v>
      </c>
    </row>
    <row r="126">
      <c r="A126" s="580">
        <v>122.0</v>
      </c>
      <c r="B126" s="581">
        <v>81.0</v>
      </c>
      <c r="C126" s="597" t="s">
        <v>222</v>
      </c>
      <c r="D126" s="690">
        <v>43928.0</v>
      </c>
      <c r="E126" s="584" t="s">
        <v>82</v>
      </c>
      <c r="F126" s="580" t="s">
        <v>246</v>
      </c>
      <c r="Z126" s="699">
        <v>40.0</v>
      </c>
      <c r="AA126" s="700">
        <f>COUNTIF(B:B,"=40")</f>
        <v>4</v>
      </c>
    </row>
    <row r="127">
      <c r="A127" s="580">
        <v>123.0</v>
      </c>
      <c r="B127" s="581">
        <v>80.0</v>
      </c>
      <c r="C127" s="588" t="s">
        <v>224</v>
      </c>
      <c r="D127" s="690">
        <v>43928.0</v>
      </c>
      <c r="E127" s="584" t="s">
        <v>82</v>
      </c>
      <c r="F127" s="580" t="s">
        <v>302</v>
      </c>
      <c r="Z127" s="699">
        <v>41.0</v>
      </c>
      <c r="AA127" s="700">
        <f>COUNTIF(B:B,"=41")</f>
        <v>7</v>
      </c>
    </row>
    <row r="128">
      <c r="A128" s="580">
        <v>124.0</v>
      </c>
      <c r="B128" s="581">
        <v>81.0</v>
      </c>
      <c r="C128" s="597" t="s">
        <v>222</v>
      </c>
      <c r="D128" s="690">
        <v>43928.0</v>
      </c>
      <c r="E128" s="584" t="s">
        <v>84</v>
      </c>
      <c r="F128" s="580" t="s">
        <v>223</v>
      </c>
      <c r="Z128" s="699">
        <v>42.0</v>
      </c>
      <c r="AA128" s="700">
        <f>COUNTIF(B:B,"=42")</f>
        <v>7</v>
      </c>
    </row>
    <row r="129">
      <c r="A129" s="580">
        <v>125.0</v>
      </c>
      <c r="B129" s="581">
        <v>65.0</v>
      </c>
      <c r="C129" s="588" t="s">
        <v>224</v>
      </c>
      <c r="D129" s="690">
        <v>43928.0</v>
      </c>
      <c r="E129" s="584" t="s">
        <v>84</v>
      </c>
      <c r="F129" s="580" t="s">
        <v>223</v>
      </c>
      <c r="Z129" s="699">
        <v>43.0</v>
      </c>
      <c r="AA129" s="700">
        <f>COUNTIF(B:B,"=43")</f>
        <v>7</v>
      </c>
    </row>
    <row r="130">
      <c r="A130" s="580">
        <v>126.0</v>
      </c>
      <c r="B130" s="581">
        <v>68.0</v>
      </c>
      <c r="C130" s="588" t="s">
        <v>224</v>
      </c>
      <c r="D130" s="690">
        <v>43928.0</v>
      </c>
      <c r="E130" s="584" t="s">
        <v>84</v>
      </c>
      <c r="F130" s="580" t="s">
        <v>223</v>
      </c>
      <c r="Z130" s="699">
        <v>44.0</v>
      </c>
      <c r="AA130" s="700">
        <f>COUNTIF(B:B,"=44")</f>
        <v>6</v>
      </c>
    </row>
    <row r="131">
      <c r="A131" s="580">
        <v>127.0</v>
      </c>
      <c r="B131" s="581">
        <v>72.0</v>
      </c>
      <c r="C131" s="588" t="s">
        <v>224</v>
      </c>
      <c r="D131" s="690">
        <v>43928.0</v>
      </c>
      <c r="E131" s="584" t="s">
        <v>85</v>
      </c>
      <c r="F131" s="580" t="s">
        <v>276</v>
      </c>
      <c r="Z131" s="699">
        <v>45.0</v>
      </c>
      <c r="AA131" s="700">
        <f>COUNTIF(B:B,"=45")</f>
        <v>6</v>
      </c>
    </row>
    <row r="132">
      <c r="A132" s="580">
        <v>128.0</v>
      </c>
      <c r="B132" s="581">
        <v>38.0</v>
      </c>
      <c r="C132" s="597" t="s">
        <v>222</v>
      </c>
      <c r="D132" s="690">
        <v>43928.0</v>
      </c>
      <c r="E132" s="584" t="s">
        <v>85</v>
      </c>
      <c r="F132" s="580" t="s">
        <v>276</v>
      </c>
      <c r="Z132" s="699">
        <v>46.0</v>
      </c>
      <c r="AA132" s="700">
        <f>COUNTIF(B:B,"=46")</f>
        <v>12</v>
      </c>
    </row>
    <row r="133">
      <c r="A133" s="580">
        <v>129.0</v>
      </c>
      <c r="B133" s="581">
        <v>61.0</v>
      </c>
      <c r="C133" s="597" t="s">
        <v>222</v>
      </c>
      <c r="D133" s="583">
        <v>43928.0</v>
      </c>
      <c r="E133" s="584" t="s">
        <v>91</v>
      </c>
      <c r="F133" s="580" t="s">
        <v>277</v>
      </c>
      <c r="Z133" s="699">
        <v>47.0</v>
      </c>
      <c r="AA133" s="712">
        <f>COUNTIF(B:B,"=47")</f>
        <v>2</v>
      </c>
    </row>
    <row r="134">
      <c r="A134" s="580">
        <v>130.0</v>
      </c>
      <c r="B134" s="581">
        <v>84.0</v>
      </c>
      <c r="C134" s="597" t="s">
        <v>222</v>
      </c>
      <c r="D134" s="589">
        <v>43929.0</v>
      </c>
      <c r="E134" s="584" t="s">
        <v>81</v>
      </c>
      <c r="F134" s="580" t="s">
        <v>235</v>
      </c>
      <c r="Z134" s="699">
        <v>48.0</v>
      </c>
      <c r="AA134" s="700">
        <f>COUNTIF(B:B,"=48")</f>
        <v>8</v>
      </c>
    </row>
    <row r="135">
      <c r="A135" s="580">
        <v>131.0</v>
      </c>
      <c r="B135" s="581">
        <v>59.0</v>
      </c>
      <c r="C135" s="597" t="s">
        <v>222</v>
      </c>
      <c r="D135" s="589">
        <v>43929.0</v>
      </c>
      <c r="E135" s="584" t="s">
        <v>90</v>
      </c>
      <c r="F135" s="580" t="s">
        <v>303</v>
      </c>
      <c r="Z135" s="699">
        <v>49.0</v>
      </c>
      <c r="AA135" s="700">
        <f>COUNTIF(B:B,"=49")</f>
        <v>9</v>
      </c>
    </row>
    <row r="136">
      <c r="A136" s="580">
        <v>132.0</v>
      </c>
      <c r="B136" s="581">
        <v>87.0</v>
      </c>
      <c r="C136" s="582" t="s">
        <v>222</v>
      </c>
      <c r="D136" s="589">
        <v>43929.0</v>
      </c>
      <c r="E136" s="584" t="s">
        <v>91</v>
      </c>
      <c r="F136" s="580" t="s">
        <v>277</v>
      </c>
      <c r="Z136" s="699">
        <v>50.0</v>
      </c>
      <c r="AA136" s="700">
        <f>COUNTIF(B:B,"=50")</f>
        <v>9</v>
      </c>
    </row>
    <row r="137">
      <c r="A137" s="580">
        <v>133.0</v>
      </c>
      <c r="B137" s="581">
        <v>72.0</v>
      </c>
      <c r="C137" s="588" t="s">
        <v>224</v>
      </c>
      <c r="D137" s="713">
        <v>43929.0</v>
      </c>
      <c r="E137" s="584" t="s">
        <v>87</v>
      </c>
      <c r="F137" s="580" t="s">
        <v>278</v>
      </c>
      <c r="Z137" s="699">
        <v>51.0</v>
      </c>
      <c r="AA137" s="700">
        <f>COUNTIF(B:B,"=51")</f>
        <v>16</v>
      </c>
    </row>
    <row r="138">
      <c r="A138" s="580">
        <v>134.0</v>
      </c>
      <c r="B138" s="581">
        <v>83.0</v>
      </c>
      <c r="C138" s="582" t="s">
        <v>222</v>
      </c>
      <c r="D138" s="589">
        <v>43929.0</v>
      </c>
      <c r="E138" s="584" t="s">
        <v>88</v>
      </c>
      <c r="F138" s="688" t="s">
        <v>228</v>
      </c>
      <c r="Z138" s="699">
        <v>52.0</v>
      </c>
      <c r="AA138" s="700">
        <f>COUNTIF(B:B,"=52")</f>
        <v>9</v>
      </c>
    </row>
    <row r="139">
      <c r="A139" s="580">
        <v>135.0</v>
      </c>
      <c r="B139" s="581">
        <v>80.0</v>
      </c>
      <c r="C139" s="582" t="s">
        <v>222</v>
      </c>
      <c r="D139" s="589">
        <v>43929.0</v>
      </c>
      <c r="E139" s="584" t="s">
        <v>88</v>
      </c>
      <c r="F139" s="688" t="s">
        <v>228</v>
      </c>
      <c r="Z139" s="699">
        <v>53.0</v>
      </c>
      <c r="AA139" s="700">
        <f>COUNTIF(B:B,"=53")</f>
        <v>15</v>
      </c>
    </row>
    <row r="140">
      <c r="A140" s="580">
        <v>136.0</v>
      </c>
      <c r="B140" s="581">
        <v>57.0</v>
      </c>
      <c r="C140" s="588" t="s">
        <v>224</v>
      </c>
      <c r="D140" s="589">
        <v>43929.0</v>
      </c>
      <c r="E140" s="584" t="s">
        <v>91</v>
      </c>
      <c r="F140" s="580" t="s">
        <v>277</v>
      </c>
      <c r="Z140" s="699">
        <v>54.0</v>
      </c>
      <c r="AA140" s="700">
        <f>COUNTIF(B:B,"=54")</f>
        <v>15</v>
      </c>
    </row>
    <row r="141">
      <c r="A141" s="580">
        <v>137.0</v>
      </c>
      <c r="B141" s="581">
        <v>64.0</v>
      </c>
      <c r="C141" s="582" t="s">
        <v>222</v>
      </c>
      <c r="D141" s="589">
        <v>43929.0</v>
      </c>
      <c r="E141" s="584" t="s">
        <v>82</v>
      </c>
      <c r="F141" s="580" t="s">
        <v>233</v>
      </c>
      <c r="Z141" s="699">
        <v>55.0</v>
      </c>
      <c r="AA141" s="700">
        <f>COUNTIF(B:B,"=55")</f>
        <v>14</v>
      </c>
    </row>
    <row r="142">
      <c r="A142" s="580">
        <v>138.0</v>
      </c>
      <c r="B142" s="581">
        <v>88.0</v>
      </c>
      <c r="C142" s="588" t="s">
        <v>224</v>
      </c>
      <c r="D142" s="589">
        <v>43929.0</v>
      </c>
      <c r="E142" s="584" t="s">
        <v>82</v>
      </c>
      <c r="F142" s="580" t="s">
        <v>246</v>
      </c>
      <c r="Z142" s="699">
        <v>56.0</v>
      </c>
      <c r="AA142" s="700">
        <f>COUNTIF(B:B,"=56")</f>
        <v>18</v>
      </c>
    </row>
    <row r="143">
      <c r="A143" s="580">
        <v>139.0</v>
      </c>
      <c r="B143" s="581">
        <v>89.0</v>
      </c>
      <c r="C143" s="582" t="s">
        <v>222</v>
      </c>
      <c r="D143" s="589">
        <v>43929.0</v>
      </c>
      <c r="E143" s="584" t="s">
        <v>82</v>
      </c>
      <c r="F143" s="580" t="s">
        <v>246</v>
      </c>
      <c r="Z143" s="699">
        <v>57.0</v>
      </c>
      <c r="AA143" s="700">
        <f>COUNTIF(B:B,"=57")</f>
        <v>23</v>
      </c>
    </row>
    <row r="144">
      <c r="A144" s="580">
        <v>140.0</v>
      </c>
      <c r="B144" s="581">
        <v>74.0</v>
      </c>
      <c r="C144" s="588" t="s">
        <v>224</v>
      </c>
      <c r="D144" s="589">
        <v>43929.0</v>
      </c>
      <c r="E144" s="584" t="s">
        <v>82</v>
      </c>
      <c r="F144" s="580" t="s">
        <v>246</v>
      </c>
      <c r="Z144" s="699">
        <v>58.0</v>
      </c>
      <c r="AA144" s="700">
        <f>COUNTIF(B:B,"=58")</f>
        <v>21</v>
      </c>
    </row>
    <row r="145">
      <c r="A145" s="580">
        <v>141.0</v>
      </c>
      <c r="B145" s="581">
        <v>93.0</v>
      </c>
      <c r="C145" s="582" t="s">
        <v>222</v>
      </c>
      <c r="D145" s="589">
        <v>43929.0</v>
      </c>
      <c r="E145" s="584" t="s">
        <v>82</v>
      </c>
      <c r="F145" s="580" t="s">
        <v>233</v>
      </c>
      <c r="Z145" s="699">
        <v>59.0</v>
      </c>
      <c r="AA145" s="700">
        <f>COUNTIF(B:B,"=59")</f>
        <v>37</v>
      </c>
    </row>
    <row r="146">
      <c r="A146" s="580">
        <v>142.0</v>
      </c>
      <c r="B146" s="581">
        <v>76.0</v>
      </c>
      <c r="C146" s="588" t="s">
        <v>224</v>
      </c>
      <c r="D146" s="589">
        <v>43929.0</v>
      </c>
      <c r="E146" s="584" t="s">
        <v>82</v>
      </c>
      <c r="F146" s="580" t="s">
        <v>233</v>
      </c>
      <c r="Z146" s="699">
        <v>60.0</v>
      </c>
      <c r="AA146" s="700">
        <f>COUNTIF(B:B,"=60")</f>
        <v>32</v>
      </c>
    </row>
    <row r="147">
      <c r="A147" s="580">
        <v>143.0</v>
      </c>
      <c r="B147" s="581">
        <v>73.0</v>
      </c>
      <c r="C147" s="582" t="s">
        <v>222</v>
      </c>
      <c r="D147" s="589">
        <v>43929.0</v>
      </c>
      <c r="E147" s="584" t="s">
        <v>82</v>
      </c>
      <c r="F147" s="580" t="s">
        <v>233</v>
      </c>
      <c r="Z147" s="699">
        <v>61.0</v>
      </c>
      <c r="AA147" s="700">
        <f>COUNTIF(B:B,"=61")</f>
        <v>34</v>
      </c>
    </row>
    <row r="148">
      <c r="A148" s="580">
        <v>144.0</v>
      </c>
      <c r="B148" s="581">
        <v>83.0</v>
      </c>
      <c r="C148" s="582" t="s">
        <v>222</v>
      </c>
      <c r="D148" s="589">
        <v>43929.0</v>
      </c>
      <c r="E148" s="584" t="s">
        <v>82</v>
      </c>
      <c r="F148" s="580" t="s">
        <v>233</v>
      </c>
      <c r="Z148" s="699">
        <v>62.0</v>
      </c>
      <c r="AA148" s="700">
        <f>COUNTIF(B:B,"=62")</f>
        <v>39</v>
      </c>
    </row>
    <row r="149">
      <c r="A149" s="580">
        <v>145.0</v>
      </c>
      <c r="B149" s="581">
        <v>65.0</v>
      </c>
      <c r="C149" s="588" t="s">
        <v>224</v>
      </c>
      <c r="D149" s="589">
        <v>43929.0</v>
      </c>
      <c r="E149" s="584" t="s">
        <v>82</v>
      </c>
      <c r="F149" s="580" t="s">
        <v>233</v>
      </c>
      <c r="Z149" s="699">
        <v>63.0</v>
      </c>
      <c r="AA149" s="700">
        <f>COUNTIF(B:B,"=63")</f>
        <v>42</v>
      </c>
    </row>
    <row r="150">
      <c r="A150" s="580">
        <v>146.0</v>
      </c>
      <c r="B150" s="581">
        <v>78.0</v>
      </c>
      <c r="C150" s="588" t="s">
        <v>224</v>
      </c>
      <c r="D150" s="589">
        <v>43929.0</v>
      </c>
      <c r="E150" s="584" t="s">
        <v>82</v>
      </c>
      <c r="F150" s="580" t="s">
        <v>246</v>
      </c>
      <c r="Z150" s="699">
        <v>64.0</v>
      </c>
      <c r="AA150" s="700">
        <f>COUNTIF(B:B,"=64")</f>
        <v>47</v>
      </c>
    </row>
    <row r="151">
      <c r="A151" s="580">
        <v>147.0</v>
      </c>
      <c r="B151" s="581">
        <v>81.0</v>
      </c>
      <c r="C151" s="588" t="s">
        <v>224</v>
      </c>
      <c r="D151" s="589">
        <v>43929.0</v>
      </c>
      <c r="E151" s="584" t="s">
        <v>82</v>
      </c>
      <c r="F151" s="580" t="s">
        <v>246</v>
      </c>
      <c r="Z151" s="699">
        <v>65.0</v>
      </c>
      <c r="AA151" s="700">
        <f>COUNTIF(B:B,"=65")</f>
        <v>66</v>
      </c>
    </row>
    <row r="152">
      <c r="A152" s="580">
        <v>148.0</v>
      </c>
      <c r="B152" s="581">
        <v>64.0</v>
      </c>
      <c r="C152" s="588" t="s">
        <v>224</v>
      </c>
      <c r="D152" s="589">
        <v>43929.0</v>
      </c>
      <c r="E152" s="584" t="s">
        <v>82</v>
      </c>
      <c r="F152" s="580" t="s">
        <v>295</v>
      </c>
      <c r="Z152" s="699">
        <v>66.0</v>
      </c>
      <c r="AA152" s="700">
        <f>COUNTIF(B:B,"=66")</f>
        <v>51</v>
      </c>
    </row>
    <row r="153">
      <c r="A153" s="580">
        <v>149.0</v>
      </c>
      <c r="B153" s="581">
        <v>82.0</v>
      </c>
      <c r="C153" s="582" t="s">
        <v>222</v>
      </c>
      <c r="D153" s="589">
        <v>43929.0</v>
      </c>
      <c r="E153" s="584" t="s">
        <v>84</v>
      </c>
      <c r="F153" s="580" t="s">
        <v>223</v>
      </c>
      <c r="Z153" s="699">
        <v>67.0</v>
      </c>
      <c r="AA153" s="700">
        <f>COUNTIF(B:B,"=67")</f>
        <v>74</v>
      </c>
    </row>
    <row r="154">
      <c r="A154" s="580">
        <v>150.0</v>
      </c>
      <c r="B154" s="581">
        <v>64.0</v>
      </c>
      <c r="C154" s="582" t="s">
        <v>222</v>
      </c>
      <c r="D154" s="589">
        <v>43929.0</v>
      </c>
      <c r="E154" s="584" t="s">
        <v>81</v>
      </c>
      <c r="F154" s="580" t="s">
        <v>262</v>
      </c>
      <c r="Z154" s="699">
        <v>68.0</v>
      </c>
      <c r="AA154" s="700">
        <f>COUNTIF(B:B,"=68")</f>
        <v>68</v>
      </c>
    </row>
    <row r="155">
      <c r="A155" s="580">
        <v>151.0</v>
      </c>
      <c r="B155" s="581">
        <v>44.0</v>
      </c>
      <c r="C155" s="588" t="s">
        <v>224</v>
      </c>
      <c r="D155" s="589">
        <v>43929.0</v>
      </c>
      <c r="E155" s="584" t="s">
        <v>81</v>
      </c>
      <c r="F155" s="580" t="s">
        <v>262</v>
      </c>
      <c r="Z155" s="699">
        <v>69.0</v>
      </c>
      <c r="AA155" s="700">
        <f>COUNTIF(B:B,"=69")</f>
        <v>91</v>
      </c>
    </row>
    <row r="156">
      <c r="A156" s="580">
        <v>152.0</v>
      </c>
      <c r="B156" s="581">
        <v>81.0</v>
      </c>
      <c r="C156" s="588" t="s">
        <v>224</v>
      </c>
      <c r="D156" s="589">
        <v>43929.0</v>
      </c>
      <c r="E156" s="584" t="s">
        <v>81</v>
      </c>
      <c r="F156" s="580" t="s">
        <v>262</v>
      </c>
      <c r="Z156" s="699">
        <v>70.0</v>
      </c>
      <c r="AA156" s="700">
        <f>COUNTIF(B:B,"=70")</f>
        <v>94</v>
      </c>
    </row>
    <row r="157">
      <c r="A157" s="580">
        <v>153.0</v>
      </c>
      <c r="B157" s="581">
        <v>71.0</v>
      </c>
      <c r="C157" s="582" t="s">
        <v>222</v>
      </c>
      <c r="D157" s="589">
        <v>43929.0</v>
      </c>
      <c r="E157" s="584" t="s">
        <v>89</v>
      </c>
      <c r="F157" s="580" t="s">
        <v>282</v>
      </c>
      <c r="Z157" s="699">
        <v>71.0</v>
      </c>
      <c r="AA157" s="700">
        <f>COUNTIF(B:B,"=71")</f>
        <v>80</v>
      </c>
    </row>
    <row r="158">
      <c r="A158" s="580">
        <v>154.0</v>
      </c>
      <c r="B158" s="581">
        <v>41.0</v>
      </c>
      <c r="C158" s="582" t="s">
        <v>222</v>
      </c>
      <c r="D158" s="589">
        <v>43929.0</v>
      </c>
      <c r="E158" s="584" t="s">
        <v>89</v>
      </c>
      <c r="F158" s="580" t="s">
        <v>282</v>
      </c>
      <c r="Z158" s="699">
        <v>72.0</v>
      </c>
      <c r="AA158" s="700">
        <f>COUNTIF(B:B,"=72")</f>
        <v>83</v>
      </c>
    </row>
    <row r="159">
      <c r="A159" s="580">
        <v>155.0</v>
      </c>
      <c r="B159" s="581">
        <v>88.0</v>
      </c>
      <c r="C159" s="588" t="s">
        <v>224</v>
      </c>
      <c r="D159" s="589">
        <v>43929.0</v>
      </c>
      <c r="E159" s="584" t="s">
        <v>89</v>
      </c>
      <c r="F159" s="580" t="s">
        <v>282</v>
      </c>
      <c r="Z159" s="699">
        <v>73.0</v>
      </c>
      <c r="AA159" s="700">
        <f>COUNTIF(B:B,"=73")</f>
        <v>91</v>
      </c>
    </row>
    <row r="160">
      <c r="A160" s="580">
        <v>156.0</v>
      </c>
      <c r="B160" s="714" t="s">
        <v>66</v>
      </c>
      <c r="C160" s="714" t="s">
        <v>66</v>
      </c>
      <c r="D160" s="589">
        <v>43929.0</v>
      </c>
      <c r="E160" s="584" t="s">
        <v>89</v>
      </c>
      <c r="F160" s="715" t="s">
        <v>66</v>
      </c>
      <c r="Z160" s="699">
        <v>74.0</v>
      </c>
      <c r="AA160" s="700">
        <f>COUNTIF(B:B,"=74")</f>
        <v>79</v>
      </c>
    </row>
    <row r="161">
      <c r="A161" s="580">
        <v>157.0</v>
      </c>
      <c r="B161" s="581">
        <v>79.0</v>
      </c>
      <c r="C161" s="588" t="s">
        <v>224</v>
      </c>
      <c r="D161" s="589">
        <v>43929.0</v>
      </c>
      <c r="E161" s="584" t="s">
        <v>86</v>
      </c>
      <c r="F161" s="580" t="s">
        <v>304</v>
      </c>
      <c r="Z161" s="699">
        <v>75.0</v>
      </c>
      <c r="AA161" s="700">
        <f>COUNTIF(B:B,"=75")</f>
        <v>101</v>
      </c>
    </row>
    <row r="162">
      <c r="A162" s="580">
        <v>158.0</v>
      </c>
      <c r="B162" s="714" t="s">
        <v>66</v>
      </c>
      <c r="C162" s="714" t="s">
        <v>66</v>
      </c>
      <c r="D162" s="589">
        <v>43929.0</v>
      </c>
      <c r="E162" s="584" t="s">
        <v>92</v>
      </c>
      <c r="F162" s="715" t="s">
        <v>66</v>
      </c>
      <c r="Z162" s="699">
        <v>76.0</v>
      </c>
      <c r="AA162" s="700">
        <f>COUNTIF(B:B,"=76")</f>
        <v>63</v>
      </c>
    </row>
    <row r="163">
      <c r="A163" s="580">
        <v>159.0</v>
      </c>
      <c r="B163" s="581">
        <v>47.0</v>
      </c>
      <c r="C163" s="582" t="s">
        <v>222</v>
      </c>
      <c r="D163" s="690">
        <v>43930.0</v>
      </c>
      <c r="E163" s="584" t="s">
        <v>84</v>
      </c>
      <c r="F163" s="580" t="s">
        <v>223</v>
      </c>
      <c r="Z163" s="699">
        <v>77.0</v>
      </c>
      <c r="AA163" s="700">
        <f>COUNTIF(B:B,"=77")</f>
        <v>68</v>
      </c>
    </row>
    <row r="164">
      <c r="A164" s="580">
        <v>160.0</v>
      </c>
      <c r="B164" s="581">
        <v>90.0</v>
      </c>
      <c r="C164" s="597" t="s">
        <v>222</v>
      </c>
      <c r="D164" s="690">
        <v>43930.0</v>
      </c>
      <c r="E164" s="584" t="s">
        <v>81</v>
      </c>
      <c r="F164" s="580" t="s">
        <v>235</v>
      </c>
      <c r="Z164" s="699">
        <v>78.0</v>
      </c>
      <c r="AA164" s="700">
        <f>COUNTIF(B:B,"=78")</f>
        <v>87</v>
      </c>
    </row>
    <row r="165">
      <c r="A165" s="580">
        <v>161.0</v>
      </c>
      <c r="B165" s="581">
        <v>35.0</v>
      </c>
      <c r="C165" s="597" t="s">
        <v>222</v>
      </c>
      <c r="D165" s="690">
        <v>43930.0</v>
      </c>
      <c r="E165" s="584" t="s">
        <v>81</v>
      </c>
      <c r="F165" s="580" t="s">
        <v>260</v>
      </c>
      <c r="Z165" s="699">
        <v>79.0</v>
      </c>
      <c r="AA165" s="700">
        <f>COUNTIF(B:B,"=79")</f>
        <v>90</v>
      </c>
    </row>
    <row r="166">
      <c r="A166" s="580">
        <v>162.0</v>
      </c>
      <c r="B166" s="581">
        <v>62.0</v>
      </c>
      <c r="C166" s="685" t="s">
        <v>224</v>
      </c>
      <c r="D166" s="690">
        <v>43930.0</v>
      </c>
      <c r="E166" s="584" t="s">
        <v>88</v>
      </c>
      <c r="F166" s="688" t="s">
        <v>228</v>
      </c>
      <c r="Z166" s="699">
        <v>80.0</v>
      </c>
      <c r="AA166" s="700">
        <f>COUNTIF(B:B,"=80")</f>
        <v>95</v>
      </c>
    </row>
    <row r="167">
      <c r="A167" s="580">
        <v>163.0</v>
      </c>
      <c r="B167" s="581">
        <v>81.0</v>
      </c>
      <c r="C167" s="685" t="s">
        <v>224</v>
      </c>
      <c r="D167" s="690">
        <v>43930.0</v>
      </c>
      <c r="E167" s="584" t="s">
        <v>85</v>
      </c>
      <c r="F167" s="580" t="s">
        <v>305</v>
      </c>
      <c r="Z167" s="699">
        <v>81.0</v>
      </c>
      <c r="AA167" s="700">
        <f>COUNTIF(B:B,"=81")</f>
        <v>98</v>
      </c>
    </row>
    <row r="168">
      <c r="A168" s="580">
        <v>164.0</v>
      </c>
      <c r="B168" s="581">
        <v>77.0</v>
      </c>
      <c r="C168" s="685" t="s">
        <v>224</v>
      </c>
      <c r="D168" s="690">
        <v>43930.0</v>
      </c>
      <c r="E168" s="584" t="s">
        <v>85</v>
      </c>
      <c r="F168" s="580" t="s">
        <v>305</v>
      </c>
      <c r="Z168" s="699">
        <v>82.0</v>
      </c>
      <c r="AA168" s="700">
        <f>COUNTIF(B:B,"=82")</f>
        <v>102</v>
      </c>
    </row>
    <row r="169">
      <c r="A169" s="580">
        <v>165.0</v>
      </c>
      <c r="B169" s="581">
        <v>78.0</v>
      </c>
      <c r="C169" s="685" t="s">
        <v>224</v>
      </c>
      <c r="D169" s="690">
        <v>43930.0</v>
      </c>
      <c r="E169" s="584" t="s">
        <v>89</v>
      </c>
      <c r="F169" s="580" t="s">
        <v>282</v>
      </c>
      <c r="Z169" s="699">
        <v>83.0</v>
      </c>
      <c r="AA169" s="700">
        <f>COUNTIF(B:B,"=83")</f>
        <v>103</v>
      </c>
    </row>
    <row r="170">
      <c r="A170" s="580">
        <v>166.0</v>
      </c>
      <c r="B170" s="581">
        <v>77.0</v>
      </c>
      <c r="C170" s="597" t="s">
        <v>222</v>
      </c>
      <c r="D170" s="690">
        <v>43930.0</v>
      </c>
      <c r="E170" s="584" t="s">
        <v>91</v>
      </c>
      <c r="F170" s="580" t="s">
        <v>277</v>
      </c>
      <c r="Z170" s="699">
        <v>84.0</v>
      </c>
      <c r="AA170" s="700">
        <f>COUNTIF(B:B,"=84")</f>
        <v>104</v>
      </c>
    </row>
    <row r="171">
      <c r="A171" s="580">
        <v>167.0</v>
      </c>
      <c r="B171" s="581">
        <v>88.0</v>
      </c>
      <c r="C171" s="685" t="s">
        <v>224</v>
      </c>
      <c r="D171" s="690">
        <v>43930.0</v>
      </c>
      <c r="E171" s="584" t="s">
        <v>82</v>
      </c>
      <c r="F171" s="580" t="s">
        <v>246</v>
      </c>
      <c r="Z171" s="699">
        <v>85.0</v>
      </c>
      <c r="AA171" s="700">
        <f>COUNTIF(B:B,"=85")</f>
        <v>92</v>
      </c>
    </row>
    <row r="172">
      <c r="A172" s="580">
        <v>168.0</v>
      </c>
      <c r="B172" s="581">
        <v>69.0</v>
      </c>
      <c r="C172" s="597" t="s">
        <v>222</v>
      </c>
      <c r="D172" s="690">
        <v>43930.0</v>
      </c>
      <c r="E172" s="584" t="s">
        <v>82</v>
      </c>
      <c r="F172" s="580" t="s">
        <v>246</v>
      </c>
      <c r="Z172" s="699">
        <v>86.0</v>
      </c>
      <c r="AA172" s="700">
        <f>COUNTIF(B:B,"=86")</f>
        <v>95</v>
      </c>
    </row>
    <row r="173">
      <c r="A173" s="580">
        <v>169.0</v>
      </c>
      <c r="B173" s="581">
        <v>67.0</v>
      </c>
      <c r="C173" s="597" t="s">
        <v>222</v>
      </c>
      <c r="D173" s="690">
        <v>43930.0</v>
      </c>
      <c r="E173" s="584" t="s">
        <v>82</v>
      </c>
      <c r="F173" s="580" t="s">
        <v>246</v>
      </c>
      <c r="Z173" s="699">
        <v>87.0</v>
      </c>
      <c r="AA173" s="700">
        <f>COUNTIF(B:B,"=87")</f>
        <v>106</v>
      </c>
    </row>
    <row r="174">
      <c r="A174" s="580">
        <v>170.0</v>
      </c>
      <c r="B174" s="581">
        <v>58.0</v>
      </c>
      <c r="C174" s="685" t="s">
        <v>224</v>
      </c>
      <c r="D174" s="690">
        <v>43930.0</v>
      </c>
      <c r="E174" s="584" t="s">
        <v>82</v>
      </c>
      <c r="F174" s="580" t="s">
        <v>246</v>
      </c>
      <c r="Z174" s="699">
        <v>88.0</v>
      </c>
      <c r="AA174" s="700">
        <f>COUNTIF(B:B,"=88")</f>
        <v>80</v>
      </c>
    </row>
    <row r="175">
      <c r="A175" s="580">
        <v>171.0</v>
      </c>
      <c r="B175" s="581">
        <v>73.0</v>
      </c>
      <c r="C175" s="597" t="s">
        <v>222</v>
      </c>
      <c r="D175" s="690">
        <v>43930.0</v>
      </c>
      <c r="E175" s="584" t="s">
        <v>82</v>
      </c>
      <c r="F175" s="580" t="s">
        <v>246</v>
      </c>
      <c r="Z175" s="699">
        <v>89.0</v>
      </c>
      <c r="AA175" s="700">
        <f>COUNTIF(B:B,"=89")</f>
        <v>88</v>
      </c>
    </row>
    <row r="176">
      <c r="A176" s="580">
        <v>172.0</v>
      </c>
      <c r="B176" s="581">
        <v>78.0</v>
      </c>
      <c r="C176" s="597" t="s">
        <v>222</v>
      </c>
      <c r="D176" s="690">
        <v>43930.0</v>
      </c>
      <c r="E176" s="584" t="s">
        <v>87</v>
      </c>
      <c r="F176" s="580" t="s">
        <v>278</v>
      </c>
      <c r="Z176" s="699">
        <v>90.0</v>
      </c>
      <c r="AA176" s="700">
        <f>COUNTIF(B:B,"=90")</f>
        <v>71</v>
      </c>
    </row>
    <row r="177">
      <c r="A177" s="580">
        <v>173.0</v>
      </c>
      <c r="B177" s="581">
        <v>72.0</v>
      </c>
      <c r="C177" s="685" t="s">
        <v>224</v>
      </c>
      <c r="D177" s="690">
        <v>43930.0</v>
      </c>
      <c r="E177" s="584" t="s">
        <v>87</v>
      </c>
      <c r="F177" s="580" t="s">
        <v>278</v>
      </c>
      <c r="Z177" s="699">
        <v>91.0</v>
      </c>
      <c r="AA177" s="700">
        <f>COUNTIF(B:B,"=91")</f>
        <v>52</v>
      </c>
    </row>
    <row r="178">
      <c r="A178" s="580">
        <v>174.0</v>
      </c>
      <c r="B178" s="581">
        <v>58.0</v>
      </c>
      <c r="C178" s="685" t="s">
        <v>224</v>
      </c>
      <c r="D178" s="690">
        <v>43930.0</v>
      </c>
      <c r="E178" s="584" t="s">
        <v>87</v>
      </c>
      <c r="F178" s="580" t="s">
        <v>278</v>
      </c>
      <c r="Z178" s="699">
        <v>92.0</v>
      </c>
      <c r="AA178" s="700">
        <f>COUNTIF(B:B,"=92")</f>
        <v>48</v>
      </c>
    </row>
    <row r="179">
      <c r="A179" s="580">
        <v>175.0</v>
      </c>
      <c r="B179" s="581">
        <v>88.0</v>
      </c>
      <c r="C179" s="685" t="s">
        <v>224</v>
      </c>
      <c r="D179" s="686">
        <v>43931.0</v>
      </c>
      <c r="E179" s="584" t="s">
        <v>90</v>
      </c>
      <c r="F179" s="580" t="s">
        <v>227</v>
      </c>
      <c r="Z179" s="699">
        <v>93.0</v>
      </c>
      <c r="AA179" s="700">
        <f>COUNTIF(B:B,"=93")</f>
        <v>43</v>
      </c>
    </row>
    <row r="180">
      <c r="A180" s="580">
        <v>176.0</v>
      </c>
      <c r="B180" s="581">
        <v>87.0</v>
      </c>
      <c r="C180" s="685" t="s">
        <v>224</v>
      </c>
      <c r="D180" s="686">
        <v>43931.0</v>
      </c>
      <c r="E180" s="584" t="s">
        <v>84</v>
      </c>
      <c r="F180" s="580" t="s">
        <v>223</v>
      </c>
      <c r="Z180" s="699">
        <v>94.0</v>
      </c>
      <c r="AA180" s="700">
        <f>COUNTIF(B:B,"=94")</f>
        <v>30</v>
      </c>
    </row>
    <row r="181">
      <c r="A181" s="580">
        <v>177.0</v>
      </c>
      <c r="B181" s="581">
        <v>82.0</v>
      </c>
      <c r="C181" s="685" t="s">
        <v>224</v>
      </c>
      <c r="D181" s="686">
        <v>43931.0</v>
      </c>
      <c r="E181" s="584" t="s">
        <v>84</v>
      </c>
      <c r="F181" s="580" t="s">
        <v>223</v>
      </c>
      <c r="Z181" s="699">
        <v>95.0</v>
      </c>
      <c r="AA181" s="700">
        <f>COUNTIF(B:B,"=95")</f>
        <v>22</v>
      </c>
    </row>
    <row r="182">
      <c r="A182" s="580">
        <v>178.0</v>
      </c>
      <c r="B182" s="581">
        <v>69.0</v>
      </c>
      <c r="C182" s="597" t="s">
        <v>222</v>
      </c>
      <c r="D182" s="686">
        <v>43931.0</v>
      </c>
      <c r="E182" s="584" t="s">
        <v>89</v>
      </c>
      <c r="F182" s="580" t="s">
        <v>306</v>
      </c>
      <c r="Z182" s="699">
        <v>96.0</v>
      </c>
      <c r="AA182" s="700">
        <f>COUNTIF(B:B,"=96")</f>
        <v>13</v>
      </c>
    </row>
    <row r="183">
      <c r="A183" s="580">
        <v>179.0</v>
      </c>
      <c r="B183" s="581">
        <v>75.0</v>
      </c>
      <c r="C183" s="685" t="s">
        <v>224</v>
      </c>
      <c r="D183" s="686">
        <v>43931.0</v>
      </c>
      <c r="E183" s="584" t="s">
        <v>87</v>
      </c>
      <c r="F183" s="580" t="s">
        <v>225</v>
      </c>
      <c r="Z183" s="699">
        <v>97.0</v>
      </c>
      <c r="AA183" s="700">
        <f>COUNTIF(B:B,"=97")</f>
        <v>10</v>
      </c>
    </row>
    <row r="184">
      <c r="A184" s="580">
        <v>180.0</v>
      </c>
      <c r="B184" s="581">
        <v>71.0</v>
      </c>
      <c r="C184" s="597" t="s">
        <v>222</v>
      </c>
      <c r="D184" s="686">
        <v>43931.0</v>
      </c>
      <c r="E184" s="584" t="s">
        <v>87</v>
      </c>
      <c r="F184" s="580" t="s">
        <v>278</v>
      </c>
      <c r="Z184" s="699">
        <v>98.0</v>
      </c>
      <c r="AA184" s="700">
        <f>COUNTIF(B:B,"=98")</f>
        <v>7</v>
      </c>
    </row>
    <row r="185">
      <c r="A185" s="580">
        <v>181.0</v>
      </c>
      <c r="B185" s="581">
        <v>73.0</v>
      </c>
      <c r="C185" s="685" t="s">
        <v>224</v>
      </c>
      <c r="D185" s="686">
        <v>43931.0</v>
      </c>
      <c r="E185" s="584" t="s">
        <v>83</v>
      </c>
      <c r="F185" s="580" t="s">
        <v>279</v>
      </c>
      <c r="Z185" s="699">
        <v>99.0</v>
      </c>
      <c r="AA185" s="700">
        <f>COUNTIF(B:B,"=99")</f>
        <v>4</v>
      </c>
    </row>
    <row r="186">
      <c r="A186" s="580">
        <v>182.0</v>
      </c>
      <c r="B186" s="581">
        <v>79.0</v>
      </c>
      <c r="C186" s="685" t="s">
        <v>224</v>
      </c>
      <c r="D186" s="690">
        <v>43932.0</v>
      </c>
      <c r="E186" s="584" t="s">
        <v>82</v>
      </c>
      <c r="F186" s="580" t="s">
        <v>233</v>
      </c>
      <c r="Z186" s="716">
        <v>100.0</v>
      </c>
      <c r="AA186" s="717">
        <f>COUNTIF(B:B,"=100")</f>
        <v>2</v>
      </c>
    </row>
    <row r="187">
      <c r="A187" s="580">
        <v>183.0</v>
      </c>
      <c r="B187" s="581">
        <v>81.0</v>
      </c>
      <c r="C187" s="597" t="s">
        <v>222</v>
      </c>
      <c r="D187" s="690">
        <v>43932.0</v>
      </c>
      <c r="E187" s="584" t="s">
        <v>82</v>
      </c>
      <c r="F187" s="580" t="s">
        <v>233</v>
      </c>
    </row>
    <row r="188">
      <c r="A188" s="580">
        <v>184.0</v>
      </c>
      <c r="B188" s="581">
        <v>60.0</v>
      </c>
      <c r="C188" s="685" t="s">
        <v>224</v>
      </c>
      <c r="D188" s="690">
        <v>43932.0</v>
      </c>
      <c r="E188" s="584" t="s">
        <v>82</v>
      </c>
      <c r="F188" s="580" t="s">
        <v>233</v>
      </c>
      <c r="G188" s="585"/>
    </row>
    <row r="189">
      <c r="A189" s="580">
        <v>185.0</v>
      </c>
      <c r="B189" s="581">
        <v>74.0</v>
      </c>
      <c r="C189" s="597" t="s">
        <v>222</v>
      </c>
      <c r="D189" s="690">
        <v>43932.0</v>
      </c>
      <c r="E189" s="584" t="s">
        <v>82</v>
      </c>
      <c r="F189" s="580" t="s">
        <v>233</v>
      </c>
    </row>
    <row r="190">
      <c r="A190" s="580">
        <v>186.0</v>
      </c>
      <c r="B190" s="581">
        <v>84.0</v>
      </c>
      <c r="C190" s="597" t="s">
        <v>222</v>
      </c>
      <c r="D190" s="690">
        <v>43932.0</v>
      </c>
      <c r="E190" s="584" t="s">
        <v>82</v>
      </c>
      <c r="F190" s="580" t="s">
        <v>233</v>
      </c>
    </row>
    <row r="191">
      <c r="A191" s="580">
        <v>187.0</v>
      </c>
      <c r="B191" s="581">
        <v>81.0</v>
      </c>
      <c r="C191" s="597" t="s">
        <v>222</v>
      </c>
      <c r="D191" s="690">
        <v>43932.0</v>
      </c>
      <c r="E191" s="584" t="s">
        <v>82</v>
      </c>
      <c r="F191" s="580" t="s">
        <v>233</v>
      </c>
    </row>
    <row r="192">
      <c r="A192" s="580">
        <v>188.0</v>
      </c>
      <c r="B192" s="581">
        <v>69.0</v>
      </c>
      <c r="C192" s="685" t="s">
        <v>224</v>
      </c>
      <c r="D192" s="690">
        <v>43932.0</v>
      </c>
      <c r="E192" s="584" t="s">
        <v>82</v>
      </c>
      <c r="F192" s="580" t="s">
        <v>246</v>
      </c>
    </row>
    <row r="193">
      <c r="A193" s="580">
        <v>189.0</v>
      </c>
      <c r="B193" s="581">
        <v>76.0</v>
      </c>
      <c r="C193" s="685" t="s">
        <v>224</v>
      </c>
      <c r="D193" s="690">
        <v>43932.0</v>
      </c>
      <c r="E193" s="584" t="s">
        <v>82</v>
      </c>
      <c r="F193" s="580" t="s">
        <v>246</v>
      </c>
    </row>
    <row r="194">
      <c r="A194" s="580">
        <v>190.0</v>
      </c>
      <c r="B194" s="581">
        <v>85.0</v>
      </c>
      <c r="C194" s="685" t="s">
        <v>224</v>
      </c>
      <c r="D194" s="690">
        <v>43932.0</v>
      </c>
      <c r="E194" s="584" t="s">
        <v>82</v>
      </c>
      <c r="F194" s="580" t="s">
        <v>246</v>
      </c>
    </row>
    <row r="195">
      <c r="A195" s="580">
        <v>191.0</v>
      </c>
      <c r="B195" s="581">
        <v>66.0</v>
      </c>
      <c r="C195" s="685" t="s">
        <v>224</v>
      </c>
      <c r="D195" s="690">
        <v>43932.0</v>
      </c>
      <c r="E195" s="584" t="s">
        <v>82</v>
      </c>
      <c r="F195" s="580" t="s">
        <v>246</v>
      </c>
    </row>
    <row r="196">
      <c r="A196" s="580">
        <v>192.0</v>
      </c>
      <c r="B196" s="581">
        <v>74.0</v>
      </c>
      <c r="C196" s="597" t="s">
        <v>222</v>
      </c>
      <c r="D196" s="690">
        <v>43932.0</v>
      </c>
      <c r="E196" s="584" t="s">
        <v>82</v>
      </c>
      <c r="F196" s="580" t="s">
        <v>307</v>
      </c>
    </row>
    <row r="197">
      <c r="A197" s="580">
        <v>193.0</v>
      </c>
      <c r="B197" s="581">
        <v>80.0</v>
      </c>
      <c r="C197" s="597" t="s">
        <v>222</v>
      </c>
      <c r="D197" s="690">
        <v>43932.0</v>
      </c>
      <c r="E197" s="584" t="s">
        <v>82</v>
      </c>
      <c r="F197" s="580" t="s">
        <v>307</v>
      </c>
    </row>
    <row r="198">
      <c r="A198" s="580">
        <v>194.0</v>
      </c>
      <c r="B198" s="581">
        <v>65.0</v>
      </c>
      <c r="C198" s="685" t="s">
        <v>224</v>
      </c>
      <c r="D198" s="690">
        <v>43932.0</v>
      </c>
      <c r="E198" s="584" t="s">
        <v>81</v>
      </c>
      <c r="F198" s="580" t="s">
        <v>235</v>
      </c>
    </row>
    <row r="199">
      <c r="A199" s="580">
        <v>195.0</v>
      </c>
      <c r="B199" s="684">
        <v>69.0</v>
      </c>
      <c r="C199" s="685" t="s">
        <v>224</v>
      </c>
      <c r="D199" s="690">
        <v>43932.0</v>
      </c>
      <c r="E199" s="687" t="s">
        <v>88</v>
      </c>
      <c r="F199" s="688" t="s">
        <v>228</v>
      </c>
    </row>
    <row r="200">
      <c r="A200" s="580">
        <v>196.0</v>
      </c>
      <c r="B200" s="581">
        <v>65.0</v>
      </c>
      <c r="C200" s="588" t="s">
        <v>224</v>
      </c>
      <c r="D200" s="583">
        <v>43932.0</v>
      </c>
      <c r="E200" s="584" t="s">
        <v>84</v>
      </c>
      <c r="F200" s="580" t="s">
        <v>223</v>
      </c>
    </row>
    <row r="201">
      <c r="A201" s="580">
        <v>197.0</v>
      </c>
      <c r="B201" s="581">
        <v>65.0</v>
      </c>
      <c r="C201" s="588" t="s">
        <v>224</v>
      </c>
      <c r="D201" s="583">
        <v>43932.0</v>
      </c>
      <c r="E201" s="584" t="s">
        <v>84</v>
      </c>
      <c r="F201" s="580" t="s">
        <v>223</v>
      </c>
    </row>
    <row r="202">
      <c r="A202" s="580">
        <v>198.0</v>
      </c>
      <c r="B202" s="581">
        <v>82.0</v>
      </c>
      <c r="C202" s="582" t="s">
        <v>222</v>
      </c>
      <c r="D202" s="583">
        <v>43932.0</v>
      </c>
      <c r="E202" s="584" t="s">
        <v>84</v>
      </c>
      <c r="F202" s="580" t="s">
        <v>223</v>
      </c>
    </row>
    <row r="203">
      <c r="A203" s="580">
        <v>199.0</v>
      </c>
      <c r="B203" s="581">
        <v>70.0</v>
      </c>
      <c r="C203" s="582" t="s">
        <v>222</v>
      </c>
      <c r="D203" s="583">
        <v>43932.0</v>
      </c>
      <c r="E203" s="584" t="s">
        <v>84</v>
      </c>
      <c r="F203" s="580" t="s">
        <v>223</v>
      </c>
    </row>
    <row r="204">
      <c r="A204" s="580">
        <v>200.0</v>
      </c>
      <c r="B204" s="581">
        <v>94.0</v>
      </c>
      <c r="C204" s="582" t="s">
        <v>222</v>
      </c>
      <c r="D204" s="583">
        <v>43932.0</v>
      </c>
      <c r="E204" s="584" t="s">
        <v>84</v>
      </c>
      <c r="F204" s="580" t="s">
        <v>308</v>
      </c>
    </row>
    <row r="205">
      <c r="A205" s="580">
        <v>201.0</v>
      </c>
      <c r="B205" s="581">
        <v>69.0</v>
      </c>
      <c r="C205" s="582" t="s">
        <v>222</v>
      </c>
      <c r="D205" s="583">
        <v>43932.0</v>
      </c>
      <c r="E205" s="584" t="s">
        <v>83</v>
      </c>
      <c r="F205" s="580" t="s">
        <v>279</v>
      </c>
    </row>
    <row r="206">
      <c r="A206" s="580">
        <v>202.0</v>
      </c>
      <c r="B206" s="581">
        <v>70.0</v>
      </c>
      <c r="C206" s="588" t="s">
        <v>224</v>
      </c>
      <c r="D206" s="583">
        <v>43932.0</v>
      </c>
      <c r="E206" s="584" t="s">
        <v>81</v>
      </c>
      <c r="F206" s="580" t="s">
        <v>262</v>
      </c>
    </row>
    <row r="207">
      <c r="A207" s="580">
        <v>203.0</v>
      </c>
      <c r="B207" s="581">
        <v>73.0</v>
      </c>
      <c r="C207" s="588" t="s">
        <v>224</v>
      </c>
      <c r="D207" s="583">
        <v>43932.0</v>
      </c>
      <c r="E207" s="584" t="s">
        <v>81</v>
      </c>
      <c r="F207" s="580" t="s">
        <v>235</v>
      </c>
    </row>
    <row r="208">
      <c r="A208" s="580">
        <v>204.0</v>
      </c>
      <c r="B208" s="581">
        <v>76.0</v>
      </c>
      <c r="C208" s="588" t="s">
        <v>224</v>
      </c>
      <c r="D208" s="583">
        <v>43932.0</v>
      </c>
      <c r="E208" s="584" t="s">
        <v>81</v>
      </c>
      <c r="F208" s="580" t="s">
        <v>235</v>
      </c>
    </row>
    <row r="209">
      <c r="A209" s="580">
        <v>205.0</v>
      </c>
      <c r="B209" s="581">
        <v>93.0</v>
      </c>
      <c r="C209" s="582" t="s">
        <v>222</v>
      </c>
      <c r="D209" s="583">
        <v>43932.0</v>
      </c>
      <c r="E209" s="584" t="s">
        <v>81</v>
      </c>
      <c r="F209" s="580" t="s">
        <v>285</v>
      </c>
    </row>
    <row r="210">
      <c r="A210" s="580">
        <v>206.0</v>
      </c>
      <c r="B210" s="581">
        <v>79.0</v>
      </c>
      <c r="C210" s="588" t="s">
        <v>224</v>
      </c>
      <c r="D210" s="583">
        <v>43932.0</v>
      </c>
      <c r="E210" s="584" t="s">
        <v>87</v>
      </c>
      <c r="F210" s="580" t="s">
        <v>309</v>
      </c>
    </row>
    <row r="211">
      <c r="A211" s="580">
        <v>207.0</v>
      </c>
      <c r="B211" s="581">
        <v>71.0</v>
      </c>
      <c r="C211" s="588" t="s">
        <v>224</v>
      </c>
      <c r="D211" s="583">
        <v>43932.0</v>
      </c>
      <c r="E211" s="584" t="s">
        <v>87</v>
      </c>
      <c r="F211" s="580" t="s">
        <v>278</v>
      </c>
    </row>
    <row r="212">
      <c r="A212" s="580">
        <v>208.0</v>
      </c>
      <c r="B212" s="581">
        <v>68.0</v>
      </c>
      <c r="C212" s="588" t="s">
        <v>224</v>
      </c>
      <c r="D212" s="583">
        <v>43932.0</v>
      </c>
      <c r="E212" s="584" t="s">
        <v>90</v>
      </c>
      <c r="F212" s="580" t="s">
        <v>237</v>
      </c>
    </row>
    <row r="213">
      <c r="A213" s="580">
        <v>209.0</v>
      </c>
      <c r="B213" s="581">
        <v>39.0</v>
      </c>
      <c r="C213" s="588" t="s">
        <v>224</v>
      </c>
      <c r="D213" s="589">
        <v>43933.0</v>
      </c>
      <c r="E213" s="584" t="s">
        <v>91</v>
      </c>
      <c r="F213" s="580" t="s">
        <v>276</v>
      </c>
    </row>
    <row r="214">
      <c r="A214" s="580">
        <v>210.0</v>
      </c>
      <c r="B214" s="581">
        <v>76.0</v>
      </c>
      <c r="C214" s="582" t="s">
        <v>222</v>
      </c>
      <c r="D214" s="589">
        <v>43933.0</v>
      </c>
      <c r="E214" s="584" t="s">
        <v>81</v>
      </c>
      <c r="F214" s="580" t="s">
        <v>235</v>
      </c>
    </row>
    <row r="215">
      <c r="A215" s="580">
        <v>211.0</v>
      </c>
      <c r="B215" s="581">
        <v>92.0</v>
      </c>
      <c r="C215" s="588" t="s">
        <v>224</v>
      </c>
      <c r="D215" s="589">
        <v>43933.0</v>
      </c>
      <c r="E215" s="584" t="s">
        <v>84</v>
      </c>
      <c r="F215" s="580" t="s">
        <v>223</v>
      </c>
    </row>
    <row r="216">
      <c r="A216" s="580">
        <v>212.0</v>
      </c>
      <c r="B216" s="581">
        <v>79.0</v>
      </c>
      <c r="C216" s="582" t="s">
        <v>222</v>
      </c>
      <c r="D216" s="589">
        <v>43933.0</v>
      </c>
      <c r="E216" s="584" t="s">
        <v>84</v>
      </c>
      <c r="F216" s="580" t="s">
        <v>223</v>
      </c>
    </row>
    <row r="217">
      <c r="A217" s="580">
        <v>213.0</v>
      </c>
      <c r="B217" s="581">
        <v>77.0</v>
      </c>
      <c r="C217" s="588" t="s">
        <v>224</v>
      </c>
      <c r="D217" s="589">
        <v>43933.0</v>
      </c>
      <c r="E217" s="584" t="s">
        <v>84</v>
      </c>
      <c r="F217" s="580" t="s">
        <v>223</v>
      </c>
    </row>
    <row r="218">
      <c r="A218" s="580">
        <v>214.0</v>
      </c>
      <c r="B218" s="581">
        <v>78.0</v>
      </c>
      <c r="C218" s="588" t="s">
        <v>224</v>
      </c>
      <c r="D218" s="589">
        <v>43933.0</v>
      </c>
      <c r="E218" s="584" t="s">
        <v>84</v>
      </c>
      <c r="F218" s="580" t="s">
        <v>223</v>
      </c>
    </row>
    <row r="219">
      <c r="A219" s="580">
        <v>215.0</v>
      </c>
      <c r="B219" s="581">
        <v>72.0</v>
      </c>
      <c r="C219" s="582" t="s">
        <v>222</v>
      </c>
      <c r="D219" s="589">
        <v>43933.0</v>
      </c>
      <c r="E219" s="584" t="s">
        <v>82</v>
      </c>
      <c r="F219" s="580" t="s">
        <v>246</v>
      </c>
    </row>
    <row r="220">
      <c r="A220" s="580">
        <v>216.0</v>
      </c>
      <c r="B220" s="581">
        <v>76.0</v>
      </c>
      <c r="C220" s="588" t="s">
        <v>224</v>
      </c>
      <c r="D220" s="589">
        <v>43933.0</v>
      </c>
      <c r="E220" s="584" t="s">
        <v>82</v>
      </c>
      <c r="F220" s="580" t="s">
        <v>246</v>
      </c>
    </row>
    <row r="221">
      <c r="A221" s="580">
        <v>217.0</v>
      </c>
      <c r="B221" s="581">
        <v>88.0</v>
      </c>
      <c r="C221" s="582" t="s">
        <v>222</v>
      </c>
      <c r="D221" s="589">
        <v>43933.0</v>
      </c>
      <c r="E221" s="584" t="s">
        <v>82</v>
      </c>
      <c r="F221" s="580" t="s">
        <v>246</v>
      </c>
    </row>
    <row r="222">
      <c r="A222" s="580">
        <v>218.0</v>
      </c>
      <c r="B222" s="581">
        <v>55.0</v>
      </c>
      <c r="C222" s="588" t="s">
        <v>224</v>
      </c>
      <c r="D222" s="589">
        <v>43933.0</v>
      </c>
      <c r="E222" s="584" t="s">
        <v>82</v>
      </c>
      <c r="F222" s="580" t="s">
        <v>246</v>
      </c>
    </row>
    <row r="223">
      <c r="A223" s="580">
        <v>219.0</v>
      </c>
      <c r="B223" s="581">
        <v>94.0</v>
      </c>
      <c r="C223" s="582" t="s">
        <v>222</v>
      </c>
      <c r="D223" s="589">
        <v>43933.0</v>
      </c>
      <c r="E223" s="584" t="s">
        <v>82</v>
      </c>
      <c r="F223" s="580" t="s">
        <v>246</v>
      </c>
    </row>
    <row r="224">
      <c r="A224" s="580">
        <v>220.0</v>
      </c>
      <c r="B224" s="581">
        <v>88.0</v>
      </c>
      <c r="C224" s="582" t="s">
        <v>222</v>
      </c>
      <c r="D224" s="589">
        <v>43933.0</v>
      </c>
      <c r="E224" s="584" t="s">
        <v>82</v>
      </c>
      <c r="F224" s="580" t="s">
        <v>246</v>
      </c>
    </row>
    <row r="225">
      <c r="A225" s="580">
        <v>221.0</v>
      </c>
      <c r="B225" s="581">
        <v>67.0</v>
      </c>
      <c r="C225" s="588" t="s">
        <v>224</v>
      </c>
      <c r="D225" s="589">
        <v>43933.0</v>
      </c>
      <c r="E225" s="584" t="s">
        <v>82</v>
      </c>
      <c r="F225" s="580" t="s">
        <v>310</v>
      </c>
    </row>
    <row r="226">
      <c r="A226" s="580">
        <v>222.0</v>
      </c>
      <c r="B226" s="581">
        <v>64.0</v>
      </c>
      <c r="C226" s="588" t="s">
        <v>224</v>
      </c>
      <c r="D226" s="589">
        <v>43933.0</v>
      </c>
      <c r="E226" s="584" t="s">
        <v>82</v>
      </c>
      <c r="F226" s="580" t="s">
        <v>311</v>
      </c>
    </row>
    <row r="227">
      <c r="A227" s="580">
        <v>223.0</v>
      </c>
      <c r="B227" s="581">
        <v>32.0</v>
      </c>
      <c r="C227" s="588" t="s">
        <v>224</v>
      </c>
      <c r="D227" s="589">
        <v>43933.0</v>
      </c>
      <c r="E227" s="584" t="s">
        <v>82</v>
      </c>
      <c r="F227" s="580" t="s">
        <v>233</v>
      </c>
    </row>
    <row r="228">
      <c r="A228" s="580">
        <v>224.0</v>
      </c>
      <c r="B228" s="581">
        <v>85.0</v>
      </c>
      <c r="C228" s="588" t="s">
        <v>224</v>
      </c>
      <c r="D228" s="589">
        <v>43933.0</v>
      </c>
      <c r="E228" s="584" t="s">
        <v>82</v>
      </c>
      <c r="F228" s="580" t="s">
        <v>233</v>
      </c>
    </row>
    <row r="229">
      <c r="A229" s="580">
        <v>225.0</v>
      </c>
      <c r="B229" s="581">
        <v>79.0</v>
      </c>
      <c r="C229" s="582" t="s">
        <v>222</v>
      </c>
      <c r="D229" s="589">
        <v>43933.0</v>
      </c>
      <c r="E229" s="584" t="s">
        <v>82</v>
      </c>
      <c r="F229" s="580" t="s">
        <v>233</v>
      </c>
    </row>
    <row r="230">
      <c r="A230" s="580">
        <v>226.0</v>
      </c>
      <c r="B230" s="581">
        <v>49.0</v>
      </c>
      <c r="C230" s="582" t="s">
        <v>222</v>
      </c>
      <c r="D230" s="589">
        <v>43933.0</v>
      </c>
      <c r="E230" s="584" t="s">
        <v>82</v>
      </c>
      <c r="F230" s="580" t="s">
        <v>233</v>
      </c>
    </row>
    <row r="231">
      <c r="A231" s="580">
        <v>227.0</v>
      </c>
      <c r="B231" s="581">
        <v>67.0</v>
      </c>
      <c r="C231" s="588" t="s">
        <v>224</v>
      </c>
      <c r="D231" s="589">
        <v>43933.0</v>
      </c>
      <c r="E231" s="584" t="s">
        <v>82</v>
      </c>
      <c r="F231" s="580" t="s">
        <v>233</v>
      </c>
    </row>
    <row r="232">
      <c r="A232" s="580">
        <v>228.0</v>
      </c>
      <c r="B232" s="581">
        <v>63.0</v>
      </c>
      <c r="C232" s="588" t="s">
        <v>224</v>
      </c>
      <c r="D232" s="589">
        <v>43933.0</v>
      </c>
      <c r="E232" s="584" t="s">
        <v>82</v>
      </c>
      <c r="F232" s="580" t="s">
        <v>233</v>
      </c>
    </row>
    <row r="233">
      <c r="A233" s="580">
        <v>229.0</v>
      </c>
      <c r="B233" s="581">
        <v>75.0</v>
      </c>
      <c r="C233" s="582" t="s">
        <v>222</v>
      </c>
      <c r="D233" s="589">
        <v>43933.0</v>
      </c>
      <c r="E233" s="584" t="s">
        <v>82</v>
      </c>
      <c r="F233" s="580" t="s">
        <v>233</v>
      </c>
    </row>
    <row r="234">
      <c r="A234" s="580">
        <v>230.0</v>
      </c>
      <c r="B234" s="581">
        <v>42.0</v>
      </c>
      <c r="C234" s="582" t="s">
        <v>222</v>
      </c>
      <c r="D234" s="589">
        <v>43933.0</v>
      </c>
      <c r="E234" s="584" t="s">
        <v>82</v>
      </c>
      <c r="F234" s="580" t="s">
        <v>312</v>
      </c>
    </row>
    <row r="235">
      <c r="A235" s="580">
        <v>231.0</v>
      </c>
      <c r="B235" s="581">
        <v>72.0</v>
      </c>
      <c r="C235" s="588" t="s">
        <v>224</v>
      </c>
      <c r="D235" s="589">
        <v>43933.0</v>
      </c>
      <c r="E235" s="584" t="s">
        <v>87</v>
      </c>
      <c r="F235" s="580" t="s">
        <v>278</v>
      </c>
    </row>
    <row r="236">
      <c r="A236" s="580">
        <v>232.0</v>
      </c>
      <c r="B236" s="581">
        <v>75.0</v>
      </c>
      <c r="C236" s="588" t="s">
        <v>224</v>
      </c>
      <c r="D236" s="589">
        <v>43933.0</v>
      </c>
      <c r="E236" s="584" t="s">
        <v>83</v>
      </c>
      <c r="F236" s="580" t="s">
        <v>279</v>
      </c>
    </row>
    <row r="237">
      <c r="A237" s="580">
        <v>233.0</v>
      </c>
      <c r="B237" s="581">
        <v>78.0</v>
      </c>
      <c r="C237" s="588" t="s">
        <v>224</v>
      </c>
      <c r="D237" s="583">
        <v>43934.0</v>
      </c>
      <c r="E237" s="584" t="s">
        <v>88</v>
      </c>
      <c r="F237" s="580" t="s">
        <v>228</v>
      </c>
    </row>
    <row r="238">
      <c r="A238" s="580">
        <v>234.0</v>
      </c>
      <c r="B238" s="581">
        <v>76.0</v>
      </c>
      <c r="C238" s="588" t="s">
        <v>224</v>
      </c>
      <c r="D238" s="583">
        <v>43934.0</v>
      </c>
      <c r="E238" s="584" t="s">
        <v>88</v>
      </c>
      <c r="F238" s="580" t="s">
        <v>228</v>
      </c>
    </row>
    <row r="239">
      <c r="A239" s="580">
        <v>235.0</v>
      </c>
      <c r="B239" s="581">
        <v>89.0</v>
      </c>
      <c r="C239" s="582" t="s">
        <v>222</v>
      </c>
      <c r="D239" s="583">
        <v>43934.0</v>
      </c>
      <c r="E239" s="584" t="s">
        <v>84</v>
      </c>
      <c r="F239" s="580" t="s">
        <v>223</v>
      </c>
    </row>
    <row r="240">
      <c r="A240" s="580">
        <v>236.0</v>
      </c>
      <c r="B240" s="581">
        <v>79.0</v>
      </c>
      <c r="C240" s="582" t="s">
        <v>222</v>
      </c>
      <c r="D240" s="583">
        <v>43934.0</v>
      </c>
      <c r="E240" s="584" t="s">
        <v>84</v>
      </c>
      <c r="F240" s="580" t="s">
        <v>223</v>
      </c>
    </row>
    <row r="241">
      <c r="A241" s="580">
        <v>237.0</v>
      </c>
      <c r="B241" s="581">
        <v>76.0</v>
      </c>
      <c r="C241" s="588" t="s">
        <v>224</v>
      </c>
      <c r="D241" s="583">
        <v>43934.0</v>
      </c>
      <c r="E241" s="584" t="s">
        <v>84</v>
      </c>
      <c r="F241" s="580" t="s">
        <v>223</v>
      </c>
    </row>
    <row r="242">
      <c r="A242" s="580">
        <v>238.0</v>
      </c>
      <c r="B242" s="581">
        <v>72.0</v>
      </c>
      <c r="C242" s="588" t="s">
        <v>224</v>
      </c>
      <c r="D242" s="583">
        <v>43934.0</v>
      </c>
      <c r="E242" s="584" t="s">
        <v>84</v>
      </c>
      <c r="F242" s="580" t="s">
        <v>223</v>
      </c>
    </row>
    <row r="243">
      <c r="A243" s="580">
        <v>239.0</v>
      </c>
      <c r="B243" s="581">
        <v>98.0</v>
      </c>
      <c r="C243" s="582" t="s">
        <v>222</v>
      </c>
      <c r="D243" s="583">
        <v>43934.0</v>
      </c>
      <c r="E243" s="584" t="s">
        <v>84</v>
      </c>
      <c r="F243" s="580" t="s">
        <v>223</v>
      </c>
    </row>
    <row r="244">
      <c r="A244" s="580">
        <v>240.0</v>
      </c>
      <c r="B244" s="581">
        <v>76.0</v>
      </c>
      <c r="C244" s="588" t="s">
        <v>224</v>
      </c>
      <c r="D244" s="583">
        <v>43934.0</v>
      </c>
      <c r="E244" s="584" t="s">
        <v>81</v>
      </c>
      <c r="F244" s="580" t="s">
        <v>262</v>
      </c>
    </row>
    <row r="245">
      <c r="A245" s="580">
        <v>241.0</v>
      </c>
      <c r="B245" s="581">
        <v>72.0</v>
      </c>
      <c r="C245" s="582" t="s">
        <v>222</v>
      </c>
      <c r="D245" s="583">
        <v>43934.0</v>
      </c>
      <c r="E245" s="584" t="s">
        <v>81</v>
      </c>
      <c r="F245" s="580" t="s">
        <v>262</v>
      </c>
    </row>
    <row r="246">
      <c r="A246" s="580">
        <v>242.0</v>
      </c>
      <c r="B246" s="581">
        <v>73.0</v>
      </c>
      <c r="C246" s="588" t="s">
        <v>224</v>
      </c>
      <c r="D246" s="583">
        <v>43934.0</v>
      </c>
      <c r="E246" s="584" t="s">
        <v>81</v>
      </c>
      <c r="F246" s="580" t="s">
        <v>262</v>
      </c>
    </row>
    <row r="247">
      <c r="A247" s="580">
        <v>243.0</v>
      </c>
      <c r="B247" s="581">
        <v>97.0</v>
      </c>
      <c r="C247" s="582" t="s">
        <v>222</v>
      </c>
      <c r="D247" s="583">
        <v>43934.0</v>
      </c>
      <c r="E247" s="584" t="s">
        <v>87</v>
      </c>
      <c r="F247" s="580" t="s">
        <v>309</v>
      </c>
    </row>
    <row r="248">
      <c r="A248" s="580">
        <v>244.0</v>
      </c>
      <c r="B248" s="581">
        <v>84.0</v>
      </c>
      <c r="C248" s="582" t="s">
        <v>222</v>
      </c>
      <c r="D248" s="583">
        <v>43934.0</v>
      </c>
      <c r="E248" s="584" t="s">
        <v>82</v>
      </c>
      <c r="F248" s="580" t="s">
        <v>246</v>
      </c>
    </row>
    <row r="249">
      <c r="A249" s="580">
        <v>245.0</v>
      </c>
      <c r="B249" s="581">
        <v>62.0</v>
      </c>
      <c r="C249" s="582" t="s">
        <v>222</v>
      </c>
      <c r="D249" s="583">
        <v>43934.0</v>
      </c>
      <c r="E249" s="584" t="s">
        <v>83</v>
      </c>
      <c r="F249" s="580" t="s">
        <v>279</v>
      </c>
    </row>
    <row r="250">
      <c r="A250" s="580">
        <v>246.0</v>
      </c>
      <c r="B250" s="581">
        <v>69.0</v>
      </c>
      <c r="C250" s="582" t="s">
        <v>222</v>
      </c>
      <c r="D250" s="589">
        <v>43935.0</v>
      </c>
      <c r="E250" s="584" t="s">
        <v>81</v>
      </c>
      <c r="F250" s="580" t="s">
        <v>235</v>
      </c>
    </row>
    <row r="251">
      <c r="A251" s="580">
        <v>247.0</v>
      </c>
      <c r="B251" s="581">
        <v>68.0</v>
      </c>
      <c r="C251" s="588" t="s">
        <v>224</v>
      </c>
      <c r="D251" s="589">
        <v>43935.0</v>
      </c>
      <c r="E251" s="584" t="s">
        <v>81</v>
      </c>
      <c r="F251" s="580" t="s">
        <v>235</v>
      </c>
    </row>
    <row r="252">
      <c r="A252" s="580">
        <v>248.0</v>
      </c>
      <c r="B252" s="581">
        <v>64.0</v>
      </c>
      <c r="C252" s="582" t="s">
        <v>222</v>
      </c>
      <c r="D252" s="589">
        <v>43935.0</v>
      </c>
      <c r="E252" s="584" t="s">
        <v>83</v>
      </c>
      <c r="F252" s="580" t="s">
        <v>279</v>
      </c>
    </row>
    <row r="253">
      <c r="A253" s="580">
        <v>249.0</v>
      </c>
      <c r="B253" s="581">
        <v>75.0</v>
      </c>
      <c r="C253" s="588" t="s">
        <v>224</v>
      </c>
      <c r="D253" s="589">
        <v>43935.0</v>
      </c>
      <c r="E253" s="584" t="s">
        <v>89</v>
      </c>
      <c r="F253" s="580" t="s">
        <v>282</v>
      </c>
    </row>
    <row r="254">
      <c r="A254" s="580">
        <v>250.0</v>
      </c>
      <c r="B254" s="581">
        <v>82.0</v>
      </c>
      <c r="C254" s="588" t="s">
        <v>224</v>
      </c>
      <c r="D254" s="589">
        <v>43935.0</v>
      </c>
      <c r="E254" s="584" t="s">
        <v>84</v>
      </c>
      <c r="F254" s="580" t="s">
        <v>223</v>
      </c>
    </row>
    <row r="255">
      <c r="A255" s="580">
        <v>251.0</v>
      </c>
      <c r="B255" s="581">
        <v>60.0</v>
      </c>
      <c r="C255" s="588" t="s">
        <v>224</v>
      </c>
      <c r="D255" s="589">
        <v>43935.0</v>
      </c>
      <c r="E255" s="584" t="s">
        <v>87</v>
      </c>
      <c r="F255" s="580" t="s">
        <v>278</v>
      </c>
    </row>
    <row r="256">
      <c r="A256" s="580">
        <v>252.0</v>
      </c>
      <c r="B256" s="581">
        <v>86.0</v>
      </c>
      <c r="C256" s="582" t="s">
        <v>222</v>
      </c>
      <c r="D256" s="589">
        <v>43935.0</v>
      </c>
      <c r="E256" s="584" t="s">
        <v>81</v>
      </c>
      <c r="F256" s="580" t="s">
        <v>235</v>
      </c>
    </row>
    <row r="257">
      <c r="A257" s="580">
        <v>253.0</v>
      </c>
      <c r="B257" s="581">
        <v>66.0</v>
      </c>
      <c r="C257" s="588" t="s">
        <v>224</v>
      </c>
      <c r="D257" s="589">
        <v>43935.0</v>
      </c>
      <c r="E257" s="584" t="s">
        <v>81</v>
      </c>
      <c r="F257" s="580" t="s">
        <v>262</v>
      </c>
    </row>
    <row r="258">
      <c r="A258" s="580">
        <v>254.0</v>
      </c>
      <c r="B258" s="581">
        <v>98.0</v>
      </c>
      <c r="C258" s="582" t="s">
        <v>222</v>
      </c>
      <c r="D258" s="589">
        <v>43935.0</v>
      </c>
      <c r="E258" s="584" t="s">
        <v>81</v>
      </c>
      <c r="F258" s="580" t="s">
        <v>262</v>
      </c>
    </row>
    <row r="259">
      <c r="A259" s="580">
        <v>255.0</v>
      </c>
      <c r="B259" s="581">
        <v>70.0</v>
      </c>
      <c r="C259" s="588" t="s">
        <v>224</v>
      </c>
      <c r="D259" s="589">
        <v>43935.0</v>
      </c>
      <c r="E259" s="584" t="s">
        <v>89</v>
      </c>
      <c r="F259" s="580" t="s">
        <v>282</v>
      </c>
    </row>
    <row r="260">
      <c r="A260" s="580">
        <v>256.0</v>
      </c>
      <c r="B260" s="581">
        <v>73.0</v>
      </c>
      <c r="C260" s="582" t="s">
        <v>222</v>
      </c>
      <c r="D260" s="589">
        <v>43935.0</v>
      </c>
      <c r="E260" s="584" t="s">
        <v>84</v>
      </c>
      <c r="F260" s="580" t="s">
        <v>223</v>
      </c>
    </row>
    <row r="261">
      <c r="A261" s="580">
        <v>257.0</v>
      </c>
      <c r="B261" s="581">
        <v>82.0</v>
      </c>
      <c r="C261" s="582" t="s">
        <v>222</v>
      </c>
      <c r="D261" s="589">
        <v>43935.0</v>
      </c>
      <c r="E261" s="584" t="s">
        <v>84</v>
      </c>
      <c r="F261" s="580" t="s">
        <v>223</v>
      </c>
    </row>
    <row r="262">
      <c r="A262" s="580">
        <v>258.0</v>
      </c>
      <c r="B262" s="581">
        <v>42.0</v>
      </c>
      <c r="C262" s="588" t="s">
        <v>224</v>
      </c>
      <c r="D262" s="589">
        <v>43935.0</v>
      </c>
      <c r="E262" s="584" t="s">
        <v>82</v>
      </c>
      <c r="F262" s="580" t="s">
        <v>233</v>
      </c>
    </row>
    <row r="263">
      <c r="A263" s="580">
        <v>259.0</v>
      </c>
      <c r="B263" s="581">
        <v>81.0</v>
      </c>
      <c r="C263" s="588" t="s">
        <v>224</v>
      </c>
      <c r="D263" s="589">
        <v>43935.0</v>
      </c>
      <c r="E263" s="584" t="s">
        <v>82</v>
      </c>
      <c r="F263" s="580" t="s">
        <v>233</v>
      </c>
    </row>
    <row r="264">
      <c r="A264" s="580">
        <v>260.0</v>
      </c>
      <c r="B264" s="581">
        <v>82.0</v>
      </c>
      <c r="C264" s="582" t="s">
        <v>222</v>
      </c>
      <c r="D264" s="589">
        <v>43935.0</v>
      </c>
      <c r="E264" s="584" t="s">
        <v>82</v>
      </c>
      <c r="F264" s="580" t="s">
        <v>233</v>
      </c>
    </row>
    <row r="265">
      <c r="A265" s="580">
        <v>261.0</v>
      </c>
      <c r="B265" s="581">
        <v>94.0</v>
      </c>
      <c r="C265" s="582" t="s">
        <v>222</v>
      </c>
      <c r="D265" s="589">
        <v>43935.0</v>
      </c>
      <c r="E265" s="584" t="s">
        <v>82</v>
      </c>
      <c r="F265" s="580" t="s">
        <v>246</v>
      </c>
    </row>
    <row r="266">
      <c r="A266" s="580">
        <v>262.0</v>
      </c>
      <c r="B266" s="581">
        <v>86.0</v>
      </c>
      <c r="C266" s="588" t="s">
        <v>224</v>
      </c>
      <c r="D266" s="589">
        <v>43935.0</v>
      </c>
      <c r="E266" s="584" t="s">
        <v>82</v>
      </c>
      <c r="F266" s="580" t="s">
        <v>246</v>
      </c>
    </row>
    <row r="267">
      <c r="A267" s="580">
        <v>263.0</v>
      </c>
      <c r="B267" s="581">
        <v>83.0</v>
      </c>
      <c r="C267" s="588" t="s">
        <v>224</v>
      </c>
      <c r="D267" s="589">
        <v>43935.0</v>
      </c>
      <c r="E267" s="584" t="s">
        <v>85</v>
      </c>
      <c r="F267" s="580" t="s">
        <v>313</v>
      </c>
    </row>
    <row r="268">
      <c r="A268" s="580">
        <v>264.0</v>
      </c>
      <c r="B268" s="581">
        <v>79.0</v>
      </c>
      <c r="C268" s="588" t="s">
        <v>224</v>
      </c>
      <c r="D268" s="583">
        <v>43936.0</v>
      </c>
      <c r="E268" s="584" t="s">
        <v>81</v>
      </c>
      <c r="F268" s="580" t="s">
        <v>262</v>
      </c>
    </row>
    <row r="269">
      <c r="A269" s="580">
        <v>265.0</v>
      </c>
      <c r="B269" s="581">
        <v>86.0</v>
      </c>
      <c r="C269" s="588" t="s">
        <v>224</v>
      </c>
      <c r="D269" s="583">
        <v>43936.0</v>
      </c>
      <c r="E269" s="584" t="s">
        <v>89</v>
      </c>
      <c r="F269" s="580" t="s">
        <v>282</v>
      </c>
    </row>
    <row r="270">
      <c r="A270" s="580">
        <v>266.0</v>
      </c>
      <c r="B270" s="581">
        <v>82.0</v>
      </c>
      <c r="C270" s="582" t="s">
        <v>222</v>
      </c>
      <c r="D270" s="583">
        <v>43936.0</v>
      </c>
      <c r="E270" s="584" t="s">
        <v>89</v>
      </c>
      <c r="F270" s="580" t="s">
        <v>282</v>
      </c>
    </row>
    <row r="271">
      <c r="A271" s="580">
        <v>267.0</v>
      </c>
      <c r="B271" s="581">
        <v>56.0</v>
      </c>
      <c r="C271" s="582" t="s">
        <v>222</v>
      </c>
      <c r="D271" s="583">
        <v>43936.0</v>
      </c>
      <c r="E271" s="584" t="s">
        <v>83</v>
      </c>
      <c r="F271" s="580" t="s">
        <v>279</v>
      </c>
    </row>
    <row r="272">
      <c r="A272" s="580">
        <v>268.0</v>
      </c>
      <c r="B272" s="581">
        <v>67.0</v>
      </c>
      <c r="C272" s="588" t="s">
        <v>224</v>
      </c>
      <c r="D272" s="583">
        <v>43936.0</v>
      </c>
      <c r="E272" s="584" t="s">
        <v>85</v>
      </c>
      <c r="F272" s="580" t="s">
        <v>276</v>
      </c>
    </row>
    <row r="273">
      <c r="A273" s="580">
        <v>269.0</v>
      </c>
      <c r="B273" s="581">
        <v>82.0</v>
      </c>
      <c r="C273" s="582" t="s">
        <v>222</v>
      </c>
      <c r="D273" s="583">
        <v>43936.0</v>
      </c>
      <c r="E273" s="584" t="s">
        <v>91</v>
      </c>
      <c r="F273" s="580" t="s">
        <v>314</v>
      </c>
    </row>
    <row r="274">
      <c r="A274" s="580">
        <v>270.0</v>
      </c>
      <c r="B274" s="581">
        <v>78.0</v>
      </c>
      <c r="C274" s="582" t="s">
        <v>222</v>
      </c>
      <c r="D274" s="583">
        <v>43936.0</v>
      </c>
      <c r="E274" s="584" t="s">
        <v>81</v>
      </c>
      <c r="F274" s="580" t="s">
        <v>235</v>
      </c>
    </row>
    <row r="275">
      <c r="A275" s="580">
        <v>271.0</v>
      </c>
      <c r="B275" s="581">
        <v>75.0</v>
      </c>
      <c r="C275" s="582" t="s">
        <v>222</v>
      </c>
      <c r="D275" s="583">
        <v>43936.0</v>
      </c>
      <c r="E275" s="584" t="s">
        <v>81</v>
      </c>
      <c r="F275" s="580" t="s">
        <v>235</v>
      </c>
    </row>
    <row r="276">
      <c r="A276" s="580">
        <v>272.0</v>
      </c>
      <c r="B276" s="581">
        <v>78.0</v>
      </c>
      <c r="C276" s="582" t="s">
        <v>222</v>
      </c>
      <c r="D276" s="583">
        <v>43936.0</v>
      </c>
      <c r="E276" s="584" t="s">
        <v>81</v>
      </c>
      <c r="F276" s="580" t="s">
        <v>315</v>
      </c>
    </row>
    <row r="277">
      <c r="A277" s="580">
        <v>273.0</v>
      </c>
      <c r="B277" s="581">
        <v>69.0</v>
      </c>
      <c r="C277" s="588" t="s">
        <v>224</v>
      </c>
      <c r="D277" s="583">
        <v>43936.0</v>
      </c>
      <c r="E277" s="584" t="s">
        <v>81</v>
      </c>
      <c r="F277" s="580" t="s">
        <v>260</v>
      </c>
    </row>
    <row r="278">
      <c r="A278" s="580">
        <v>274.0</v>
      </c>
      <c r="B278" s="581">
        <v>79.0</v>
      </c>
      <c r="C278" s="582" t="s">
        <v>222</v>
      </c>
      <c r="D278" s="583">
        <v>43936.0</v>
      </c>
      <c r="E278" s="584" t="s">
        <v>83</v>
      </c>
      <c r="F278" s="580" t="s">
        <v>279</v>
      </c>
    </row>
    <row r="279">
      <c r="A279" s="580">
        <v>275.0</v>
      </c>
      <c r="B279" s="581">
        <v>66.0</v>
      </c>
      <c r="C279" s="588" t="s">
        <v>224</v>
      </c>
      <c r="D279" s="583">
        <v>43936.0</v>
      </c>
      <c r="E279" s="584" t="s">
        <v>91</v>
      </c>
      <c r="F279" s="580" t="s">
        <v>277</v>
      </c>
    </row>
    <row r="280">
      <c r="A280" s="580">
        <v>276.0</v>
      </c>
      <c r="B280" s="581">
        <v>78.0</v>
      </c>
      <c r="C280" s="582" t="s">
        <v>222</v>
      </c>
      <c r="D280" s="583">
        <v>43936.0</v>
      </c>
      <c r="E280" s="584" t="s">
        <v>89</v>
      </c>
      <c r="F280" s="580" t="s">
        <v>282</v>
      </c>
    </row>
    <row r="281">
      <c r="A281" s="580">
        <v>277.0</v>
      </c>
      <c r="B281" s="581">
        <v>65.0</v>
      </c>
      <c r="C281" s="582" t="s">
        <v>222</v>
      </c>
      <c r="D281" s="583">
        <v>43936.0</v>
      </c>
      <c r="E281" s="584" t="s">
        <v>88</v>
      </c>
      <c r="F281" s="580" t="s">
        <v>316</v>
      </c>
    </row>
    <row r="282">
      <c r="A282" s="580">
        <v>278.0</v>
      </c>
      <c r="B282" s="581">
        <v>73.0</v>
      </c>
      <c r="C282" s="582" t="s">
        <v>222</v>
      </c>
      <c r="D282" s="583">
        <v>43936.0</v>
      </c>
      <c r="E282" s="584" t="s">
        <v>82</v>
      </c>
      <c r="F282" s="580" t="s">
        <v>317</v>
      </c>
    </row>
    <row r="283">
      <c r="A283" s="580">
        <v>279.0</v>
      </c>
      <c r="B283" s="581">
        <v>79.0</v>
      </c>
      <c r="C283" s="588" t="s">
        <v>224</v>
      </c>
      <c r="D283" s="583">
        <v>43936.0</v>
      </c>
      <c r="E283" s="584" t="s">
        <v>82</v>
      </c>
      <c r="F283" s="580" t="s">
        <v>246</v>
      </c>
    </row>
    <row r="284">
      <c r="A284" s="580">
        <v>280.0</v>
      </c>
      <c r="B284" s="581">
        <v>61.0</v>
      </c>
      <c r="C284" s="582" t="s">
        <v>222</v>
      </c>
      <c r="D284" s="583">
        <v>43936.0</v>
      </c>
      <c r="E284" s="584" t="s">
        <v>82</v>
      </c>
      <c r="F284" s="580" t="s">
        <v>246</v>
      </c>
    </row>
    <row r="285">
      <c r="A285" s="580">
        <v>281.0</v>
      </c>
      <c r="B285" s="581">
        <v>85.0</v>
      </c>
      <c r="C285" s="582" t="s">
        <v>222</v>
      </c>
      <c r="D285" s="583">
        <v>43936.0</v>
      </c>
      <c r="E285" s="584" t="s">
        <v>82</v>
      </c>
      <c r="F285" s="580" t="s">
        <v>246</v>
      </c>
    </row>
    <row r="286">
      <c r="A286" s="580">
        <v>282.0</v>
      </c>
      <c r="B286" s="581">
        <v>69.0</v>
      </c>
      <c r="C286" s="588" t="s">
        <v>224</v>
      </c>
      <c r="D286" s="583">
        <v>43936.0</v>
      </c>
      <c r="E286" s="584" t="s">
        <v>82</v>
      </c>
      <c r="F286" s="580" t="s">
        <v>246</v>
      </c>
    </row>
    <row r="287">
      <c r="A287" s="580">
        <v>283.0</v>
      </c>
      <c r="B287" s="581">
        <v>87.0</v>
      </c>
      <c r="C287" s="582" t="s">
        <v>222</v>
      </c>
      <c r="D287" s="583">
        <v>43936.0</v>
      </c>
      <c r="E287" s="584" t="s">
        <v>82</v>
      </c>
      <c r="F287" s="580" t="s">
        <v>246</v>
      </c>
    </row>
    <row r="288">
      <c r="A288" s="580">
        <v>284.0</v>
      </c>
      <c r="B288" s="581">
        <v>68.0</v>
      </c>
      <c r="C288" s="588" t="s">
        <v>224</v>
      </c>
      <c r="D288" s="583">
        <v>43936.0</v>
      </c>
      <c r="E288" s="584" t="s">
        <v>82</v>
      </c>
      <c r="F288" s="580" t="s">
        <v>233</v>
      </c>
    </row>
    <row r="289">
      <c r="A289" s="580">
        <v>285.0</v>
      </c>
      <c r="B289" s="581">
        <v>65.0</v>
      </c>
      <c r="C289" s="582" t="s">
        <v>222</v>
      </c>
      <c r="D289" s="583">
        <v>43936.0</v>
      </c>
      <c r="E289" s="584" t="s">
        <v>82</v>
      </c>
      <c r="F289" s="580" t="s">
        <v>233</v>
      </c>
    </row>
    <row r="290">
      <c r="A290" s="580">
        <v>286.0</v>
      </c>
      <c r="B290" s="581">
        <v>84.0</v>
      </c>
      <c r="C290" s="588" t="s">
        <v>224</v>
      </c>
      <c r="D290" s="583">
        <v>43936.0</v>
      </c>
      <c r="E290" s="584" t="s">
        <v>81</v>
      </c>
      <c r="F290" s="580" t="s">
        <v>262</v>
      </c>
    </row>
    <row r="291">
      <c r="A291" s="580">
        <v>287.0</v>
      </c>
      <c r="B291" s="581">
        <v>89.0</v>
      </c>
      <c r="C291" s="582" t="s">
        <v>222</v>
      </c>
      <c r="D291" s="589">
        <v>43937.0</v>
      </c>
      <c r="E291" s="584" t="s">
        <v>92</v>
      </c>
      <c r="F291" s="580" t="s">
        <v>307</v>
      </c>
    </row>
    <row r="292">
      <c r="A292" s="580">
        <v>288.0</v>
      </c>
      <c r="B292" s="581">
        <v>87.0</v>
      </c>
      <c r="C292" s="588" t="s">
        <v>224</v>
      </c>
      <c r="D292" s="589">
        <v>43937.0</v>
      </c>
      <c r="E292" s="584" t="s">
        <v>93</v>
      </c>
      <c r="F292" s="580" t="s">
        <v>318</v>
      </c>
    </row>
    <row r="293">
      <c r="A293" s="580">
        <v>289.0</v>
      </c>
      <c r="B293" s="581">
        <v>50.0</v>
      </c>
      <c r="C293" s="582" t="s">
        <v>222</v>
      </c>
      <c r="D293" s="589">
        <v>43937.0</v>
      </c>
      <c r="E293" s="584" t="s">
        <v>88</v>
      </c>
      <c r="F293" s="580" t="s">
        <v>319</v>
      </c>
    </row>
    <row r="294">
      <c r="A294" s="580">
        <v>290.0</v>
      </c>
      <c r="B294" s="581">
        <v>62.0</v>
      </c>
      <c r="C294" s="582" t="s">
        <v>222</v>
      </c>
      <c r="D294" s="589">
        <v>43937.0</v>
      </c>
      <c r="E294" s="584" t="s">
        <v>81</v>
      </c>
      <c r="F294" s="580" t="s">
        <v>262</v>
      </c>
    </row>
    <row r="295">
      <c r="A295" s="580">
        <v>291.0</v>
      </c>
      <c r="B295" s="581">
        <v>72.0</v>
      </c>
      <c r="C295" s="588" t="s">
        <v>224</v>
      </c>
      <c r="D295" s="589">
        <v>43937.0</v>
      </c>
      <c r="E295" s="584" t="s">
        <v>86</v>
      </c>
      <c r="F295" s="580" t="s">
        <v>304</v>
      </c>
    </row>
    <row r="296">
      <c r="A296" s="580">
        <v>292.0</v>
      </c>
      <c r="B296" s="581">
        <v>72.0</v>
      </c>
      <c r="C296" s="582" t="s">
        <v>222</v>
      </c>
      <c r="D296" s="589">
        <v>43937.0</v>
      </c>
      <c r="E296" s="584" t="s">
        <v>81</v>
      </c>
      <c r="F296" s="580" t="s">
        <v>235</v>
      </c>
    </row>
    <row r="297">
      <c r="A297" s="580">
        <v>293.0</v>
      </c>
      <c r="B297" s="581">
        <v>71.0</v>
      </c>
      <c r="C297" s="582" t="s">
        <v>222</v>
      </c>
      <c r="D297" s="589">
        <v>43937.0</v>
      </c>
      <c r="E297" s="584" t="s">
        <v>87</v>
      </c>
      <c r="F297" s="580" t="s">
        <v>225</v>
      </c>
    </row>
    <row r="298">
      <c r="A298" s="580">
        <v>294.0</v>
      </c>
      <c r="B298" s="581">
        <v>88.0</v>
      </c>
      <c r="C298" s="582" t="s">
        <v>222</v>
      </c>
      <c r="D298" s="589">
        <v>43937.0</v>
      </c>
      <c r="E298" s="584" t="s">
        <v>87</v>
      </c>
      <c r="F298" s="580" t="s">
        <v>320</v>
      </c>
    </row>
    <row r="299">
      <c r="A299" s="580">
        <v>295.0</v>
      </c>
      <c r="B299" s="581">
        <v>79.0</v>
      </c>
      <c r="C299" s="582" t="s">
        <v>222</v>
      </c>
      <c r="D299" s="589">
        <v>43937.0</v>
      </c>
      <c r="E299" s="584" t="s">
        <v>87</v>
      </c>
      <c r="F299" s="580" t="s">
        <v>320</v>
      </c>
    </row>
    <row r="300">
      <c r="A300" s="580">
        <v>296.0</v>
      </c>
      <c r="B300" s="581">
        <v>88.0</v>
      </c>
      <c r="C300" s="582" t="s">
        <v>222</v>
      </c>
      <c r="D300" s="589">
        <v>43937.0</v>
      </c>
      <c r="E300" s="584" t="s">
        <v>91</v>
      </c>
      <c r="F300" s="580" t="s">
        <v>277</v>
      </c>
    </row>
    <row r="301">
      <c r="A301" s="580">
        <v>297.0</v>
      </c>
      <c r="B301" s="581">
        <v>70.0</v>
      </c>
      <c r="C301" s="588" t="s">
        <v>224</v>
      </c>
      <c r="D301" s="589">
        <v>43937.0</v>
      </c>
      <c r="E301" s="584" t="s">
        <v>89</v>
      </c>
      <c r="F301" s="580" t="s">
        <v>282</v>
      </c>
    </row>
    <row r="302">
      <c r="A302" s="580">
        <v>298.0</v>
      </c>
      <c r="B302" s="581">
        <v>67.0</v>
      </c>
      <c r="C302" s="588" t="s">
        <v>224</v>
      </c>
      <c r="D302" s="589">
        <v>43937.0</v>
      </c>
      <c r="E302" s="584" t="s">
        <v>84</v>
      </c>
      <c r="F302" s="580" t="s">
        <v>223</v>
      </c>
    </row>
    <row r="303">
      <c r="A303" s="580">
        <v>299.0</v>
      </c>
      <c r="B303" s="581">
        <v>84.0</v>
      </c>
      <c r="C303" s="588" t="s">
        <v>224</v>
      </c>
      <c r="D303" s="589">
        <v>43937.0</v>
      </c>
      <c r="E303" s="584" t="s">
        <v>84</v>
      </c>
      <c r="F303" s="580" t="s">
        <v>223</v>
      </c>
    </row>
    <row r="304">
      <c r="A304" s="580">
        <v>300.0</v>
      </c>
      <c r="B304" s="581">
        <v>89.0</v>
      </c>
      <c r="C304" s="582" t="s">
        <v>222</v>
      </c>
      <c r="D304" s="589">
        <v>43937.0</v>
      </c>
      <c r="E304" s="584" t="s">
        <v>81</v>
      </c>
      <c r="F304" s="580" t="s">
        <v>283</v>
      </c>
    </row>
    <row r="305">
      <c r="A305" s="580">
        <v>301.0</v>
      </c>
      <c r="B305" s="581">
        <v>89.0</v>
      </c>
      <c r="C305" s="582" t="s">
        <v>222</v>
      </c>
      <c r="D305" s="589">
        <v>43937.0</v>
      </c>
      <c r="E305" s="584" t="s">
        <v>81</v>
      </c>
      <c r="F305" s="580" t="s">
        <v>235</v>
      </c>
    </row>
    <row r="306">
      <c r="A306" s="580">
        <v>302.0</v>
      </c>
      <c r="B306" s="581">
        <v>87.0</v>
      </c>
      <c r="C306" s="588" t="s">
        <v>224</v>
      </c>
      <c r="D306" s="589">
        <v>43937.0</v>
      </c>
      <c r="E306" s="584" t="s">
        <v>81</v>
      </c>
      <c r="F306" s="580" t="s">
        <v>262</v>
      </c>
    </row>
    <row r="307">
      <c r="A307" s="580">
        <v>303.0</v>
      </c>
      <c r="B307" s="581">
        <v>60.0</v>
      </c>
      <c r="C307" s="582" t="s">
        <v>222</v>
      </c>
      <c r="D307" s="589">
        <v>43937.0</v>
      </c>
      <c r="E307" s="584" t="s">
        <v>82</v>
      </c>
      <c r="F307" s="580" t="s">
        <v>233</v>
      </c>
    </row>
    <row r="308">
      <c r="A308" s="580">
        <v>304.0</v>
      </c>
      <c r="B308" s="581">
        <v>77.0</v>
      </c>
      <c r="C308" s="588" t="s">
        <v>224</v>
      </c>
      <c r="D308" s="589">
        <v>43937.0</v>
      </c>
      <c r="E308" s="584" t="s">
        <v>82</v>
      </c>
      <c r="F308" s="580" t="s">
        <v>233</v>
      </c>
    </row>
    <row r="309">
      <c r="A309" s="580">
        <v>305.0</v>
      </c>
      <c r="B309" s="581">
        <v>46.0</v>
      </c>
      <c r="C309" s="588" t="s">
        <v>224</v>
      </c>
      <c r="D309" s="589">
        <v>43937.0</v>
      </c>
      <c r="E309" s="584" t="s">
        <v>82</v>
      </c>
      <c r="F309" s="580" t="s">
        <v>233</v>
      </c>
    </row>
    <row r="310">
      <c r="A310" s="580">
        <v>306.0</v>
      </c>
      <c r="B310" s="581">
        <v>78.0</v>
      </c>
      <c r="C310" s="588" t="s">
        <v>224</v>
      </c>
      <c r="D310" s="589">
        <v>43937.0</v>
      </c>
      <c r="E310" s="584" t="s">
        <v>82</v>
      </c>
      <c r="F310" s="580" t="s">
        <v>233</v>
      </c>
    </row>
    <row r="311">
      <c r="A311" s="580">
        <v>307.0</v>
      </c>
      <c r="B311" s="581">
        <v>61.0</v>
      </c>
      <c r="C311" s="588" t="s">
        <v>224</v>
      </c>
      <c r="D311" s="589">
        <v>43937.0</v>
      </c>
      <c r="E311" s="584" t="s">
        <v>82</v>
      </c>
      <c r="F311" s="580" t="s">
        <v>233</v>
      </c>
    </row>
    <row r="312">
      <c r="A312" s="580">
        <v>308.0</v>
      </c>
      <c r="B312" s="581">
        <v>75.0</v>
      </c>
      <c r="C312" s="582" t="s">
        <v>222</v>
      </c>
      <c r="D312" s="589">
        <v>43937.0</v>
      </c>
      <c r="E312" s="584" t="s">
        <v>82</v>
      </c>
      <c r="F312" s="580" t="s">
        <v>246</v>
      </c>
    </row>
    <row r="313">
      <c r="A313" s="580">
        <v>309.0</v>
      </c>
      <c r="B313" s="581">
        <v>65.0</v>
      </c>
      <c r="C313" s="588" t="s">
        <v>224</v>
      </c>
      <c r="D313" s="589">
        <v>43937.0</v>
      </c>
      <c r="E313" s="584" t="s">
        <v>82</v>
      </c>
      <c r="F313" s="580" t="s">
        <v>246</v>
      </c>
    </row>
    <row r="314">
      <c r="A314" s="580">
        <v>310.0</v>
      </c>
      <c r="B314" s="581">
        <v>79.0</v>
      </c>
      <c r="C314" s="582" t="s">
        <v>222</v>
      </c>
      <c r="D314" s="589">
        <v>43937.0</v>
      </c>
      <c r="E314" s="584" t="s">
        <v>82</v>
      </c>
      <c r="F314" s="580" t="s">
        <v>246</v>
      </c>
    </row>
    <row r="315">
      <c r="A315" s="580">
        <v>311.0</v>
      </c>
      <c r="B315" s="581">
        <v>86.0</v>
      </c>
      <c r="C315" s="582" t="s">
        <v>222</v>
      </c>
      <c r="D315" s="589">
        <v>43937.0</v>
      </c>
      <c r="E315" s="584" t="s">
        <v>82</v>
      </c>
      <c r="F315" s="580" t="s">
        <v>246</v>
      </c>
    </row>
    <row r="316">
      <c r="A316" s="580">
        <v>312.0</v>
      </c>
      <c r="B316" s="581">
        <v>75.0</v>
      </c>
      <c r="C316" s="588" t="s">
        <v>224</v>
      </c>
      <c r="D316" s="589">
        <v>43937.0</v>
      </c>
      <c r="E316" s="584" t="s">
        <v>82</v>
      </c>
      <c r="F316" s="580" t="s">
        <v>246</v>
      </c>
    </row>
    <row r="317">
      <c r="A317" s="580">
        <v>313.0</v>
      </c>
      <c r="B317" s="581">
        <v>53.0</v>
      </c>
      <c r="C317" s="582" t="s">
        <v>222</v>
      </c>
      <c r="D317" s="589">
        <v>43937.0</v>
      </c>
      <c r="E317" s="584" t="s">
        <v>82</v>
      </c>
      <c r="F317" s="580" t="s">
        <v>246</v>
      </c>
    </row>
    <row r="318">
      <c r="A318" s="580">
        <v>314.0</v>
      </c>
      <c r="B318" s="581">
        <v>69.0</v>
      </c>
      <c r="C318" s="588" t="s">
        <v>224</v>
      </c>
      <c r="D318" s="589">
        <v>43937.0</v>
      </c>
      <c r="E318" s="584" t="s">
        <v>82</v>
      </c>
      <c r="F318" s="580" t="s">
        <v>246</v>
      </c>
    </row>
    <row r="319">
      <c r="A319" s="580">
        <v>315.0</v>
      </c>
      <c r="B319" s="581">
        <v>84.0</v>
      </c>
      <c r="C319" s="582" t="s">
        <v>222</v>
      </c>
      <c r="D319" s="718">
        <v>43938.0</v>
      </c>
      <c r="E319" s="584" t="s">
        <v>91</v>
      </c>
      <c r="F319" s="580" t="s">
        <v>277</v>
      </c>
    </row>
    <row r="320">
      <c r="A320" s="580">
        <v>316.0</v>
      </c>
      <c r="B320" s="581">
        <v>64.0</v>
      </c>
      <c r="C320" s="582" t="s">
        <v>222</v>
      </c>
      <c r="D320" s="718">
        <v>43938.0</v>
      </c>
      <c r="E320" s="584" t="s">
        <v>81</v>
      </c>
      <c r="F320" s="580" t="s">
        <v>235</v>
      </c>
    </row>
    <row r="321">
      <c r="A321" s="580">
        <v>317.0</v>
      </c>
      <c r="B321" s="581">
        <v>81.0</v>
      </c>
      <c r="C321" s="588" t="s">
        <v>224</v>
      </c>
      <c r="D321" s="718">
        <v>43938.0</v>
      </c>
      <c r="E321" s="584" t="s">
        <v>92</v>
      </c>
      <c r="F321" s="580" t="s">
        <v>307</v>
      </c>
    </row>
    <row r="322">
      <c r="A322" s="580">
        <v>318.0</v>
      </c>
      <c r="B322" s="581">
        <v>87.0</v>
      </c>
      <c r="C322" s="582" t="s">
        <v>222</v>
      </c>
      <c r="D322" s="718">
        <v>43938.0</v>
      </c>
      <c r="E322" s="584" t="s">
        <v>84</v>
      </c>
      <c r="F322" s="580" t="s">
        <v>223</v>
      </c>
    </row>
    <row r="323">
      <c r="A323" s="580">
        <v>319.0</v>
      </c>
      <c r="B323" s="581">
        <v>91.0</v>
      </c>
      <c r="C323" s="582" t="s">
        <v>222</v>
      </c>
      <c r="D323" s="718">
        <v>43938.0</v>
      </c>
      <c r="E323" s="584" t="s">
        <v>83</v>
      </c>
      <c r="F323" s="580" t="s">
        <v>279</v>
      </c>
    </row>
    <row r="324">
      <c r="A324" s="580">
        <v>320.0</v>
      </c>
      <c r="B324" s="581">
        <v>65.0</v>
      </c>
      <c r="C324" s="588" t="s">
        <v>224</v>
      </c>
      <c r="D324" s="718">
        <v>43938.0</v>
      </c>
      <c r="E324" s="584" t="s">
        <v>84</v>
      </c>
      <c r="F324" s="580" t="s">
        <v>223</v>
      </c>
    </row>
    <row r="325">
      <c r="A325" s="580">
        <v>321.0</v>
      </c>
      <c r="B325" s="581">
        <v>71.0</v>
      </c>
      <c r="C325" s="582" t="s">
        <v>222</v>
      </c>
      <c r="D325" s="718">
        <v>43938.0</v>
      </c>
      <c r="E325" s="584" t="s">
        <v>84</v>
      </c>
      <c r="F325" s="580" t="s">
        <v>223</v>
      </c>
    </row>
    <row r="326">
      <c r="A326" s="580">
        <v>322.0</v>
      </c>
      <c r="B326" s="581">
        <v>68.0</v>
      </c>
      <c r="C326" s="588" t="s">
        <v>224</v>
      </c>
      <c r="D326" s="718">
        <v>43938.0</v>
      </c>
      <c r="E326" s="584" t="s">
        <v>87</v>
      </c>
      <c r="F326" s="580" t="s">
        <v>301</v>
      </c>
    </row>
    <row r="327">
      <c r="A327" s="580">
        <v>323.0</v>
      </c>
      <c r="B327" s="581">
        <v>88.0</v>
      </c>
      <c r="C327" s="582" t="s">
        <v>222</v>
      </c>
      <c r="D327" s="718">
        <v>43938.0</v>
      </c>
      <c r="E327" s="584" t="s">
        <v>87</v>
      </c>
      <c r="F327" s="580" t="s">
        <v>278</v>
      </c>
    </row>
    <row r="328">
      <c r="A328" s="580">
        <v>324.0</v>
      </c>
      <c r="B328" s="581">
        <v>98.0</v>
      </c>
      <c r="C328" s="582" t="s">
        <v>222</v>
      </c>
      <c r="D328" s="718">
        <v>43938.0</v>
      </c>
      <c r="E328" s="584" t="s">
        <v>91</v>
      </c>
      <c r="F328" s="580" t="s">
        <v>314</v>
      </c>
    </row>
    <row r="329">
      <c r="A329" s="580">
        <v>325.0</v>
      </c>
      <c r="B329" s="581">
        <v>86.0</v>
      </c>
      <c r="C329" s="588" t="s">
        <v>224</v>
      </c>
      <c r="D329" s="718">
        <v>43938.0</v>
      </c>
      <c r="E329" s="584" t="s">
        <v>91</v>
      </c>
      <c r="F329" s="580" t="s">
        <v>277</v>
      </c>
    </row>
    <row r="330">
      <c r="A330" s="580">
        <v>326.0</v>
      </c>
      <c r="B330" s="581">
        <v>92.0</v>
      </c>
      <c r="C330" s="582" t="s">
        <v>222</v>
      </c>
      <c r="D330" s="718">
        <v>43938.0</v>
      </c>
      <c r="E330" s="584" t="s">
        <v>81</v>
      </c>
      <c r="F330" s="580" t="s">
        <v>285</v>
      </c>
    </row>
    <row r="331">
      <c r="A331" s="580">
        <v>327.0</v>
      </c>
      <c r="B331" s="581">
        <v>87.0</v>
      </c>
      <c r="C331" s="588" t="s">
        <v>224</v>
      </c>
      <c r="D331" s="718">
        <v>43938.0</v>
      </c>
      <c r="E331" s="584" t="s">
        <v>81</v>
      </c>
      <c r="F331" s="580" t="s">
        <v>285</v>
      </c>
    </row>
    <row r="332">
      <c r="A332" s="580">
        <v>328.0</v>
      </c>
      <c r="B332" s="581">
        <v>92.0</v>
      </c>
      <c r="C332" s="582" t="s">
        <v>222</v>
      </c>
      <c r="D332" s="718">
        <v>43938.0</v>
      </c>
      <c r="E332" s="584" t="s">
        <v>81</v>
      </c>
      <c r="F332" s="580" t="s">
        <v>285</v>
      </c>
    </row>
    <row r="333">
      <c r="A333" s="580">
        <v>329.0</v>
      </c>
      <c r="B333" s="581">
        <v>83.0</v>
      </c>
      <c r="C333" s="582" t="s">
        <v>222</v>
      </c>
      <c r="D333" s="718">
        <v>43938.0</v>
      </c>
      <c r="E333" s="584" t="s">
        <v>82</v>
      </c>
      <c r="F333" s="580" t="s">
        <v>312</v>
      </c>
    </row>
    <row r="334">
      <c r="A334" s="580">
        <v>330.0</v>
      </c>
      <c r="B334" s="581">
        <v>86.0</v>
      </c>
      <c r="C334" s="582" t="s">
        <v>222</v>
      </c>
      <c r="D334" s="718">
        <v>43938.0</v>
      </c>
      <c r="E334" s="584" t="s">
        <v>82</v>
      </c>
      <c r="F334" s="580" t="s">
        <v>246</v>
      </c>
    </row>
    <row r="335">
      <c r="A335" s="580">
        <v>331.0</v>
      </c>
      <c r="B335" s="581">
        <v>82.0</v>
      </c>
      <c r="C335" s="582" t="s">
        <v>222</v>
      </c>
      <c r="D335" s="718">
        <v>43938.0</v>
      </c>
      <c r="E335" s="584" t="s">
        <v>82</v>
      </c>
      <c r="F335" s="580" t="s">
        <v>246</v>
      </c>
    </row>
    <row r="336">
      <c r="A336" s="580">
        <v>332.0</v>
      </c>
      <c r="B336" s="581">
        <v>69.0</v>
      </c>
      <c r="C336" s="588" t="s">
        <v>224</v>
      </c>
      <c r="D336" s="718">
        <v>43938.0</v>
      </c>
      <c r="E336" s="584" t="s">
        <v>82</v>
      </c>
      <c r="F336" s="580" t="s">
        <v>321</v>
      </c>
    </row>
    <row r="337">
      <c r="A337" s="580">
        <v>333.0</v>
      </c>
      <c r="B337" s="581">
        <v>83.0</v>
      </c>
      <c r="C337" s="588" t="s">
        <v>224</v>
      </c>
      <c r="D337" s="589">
        <v>43939.0</v>
      </c>
      <c r="E337" s="584" t="s">
        <v>85</v>
      </c>
      <c r="F337" s="580" t="s">
        <v>276</v>
      </c>
    </row>
    <row r="338">
      <c r="A338" s="580">
        <v>334.0</v>
      </c>
      <c r="B338" s="581">
        <v>70.0</v>
      </c>
      <c r="C338" s="588" t="s">
        <v>224</v>
      </c>
      <c r="D338" s="589">
        <v>43939.0</v>
      </c>
      <c r="E338" s="584" t="s">
        <v>84</v>
      </c>
      <c r="F338" s="580" t="s">
        <v>308</v>
      </c>
    </row>
    <row r="339">
      <c r="A339" s="580">
        <v>335.0</v>
      </c>
      <c r="B339" s="581">
        <v>84.0</v>
      </c>
      <c r="C339" s="588" t="s">
        <v>224</v>
      </c>
      <c r="D339" s="589">
        <v>43939.0</v>
      </c>
      <c r="E339" s="584" t="s">
        <v>89</v>
      </c>
      <c r="F339" s="580" t="s">
        <v>306</v>
      </c>
    </row>
    <row r="340">
      <c r="A340" s="580">
        <v>336.0</v>
      </c>
      <c r="B340" s="581">
        <v>74.0</v>
      </c>
      <c r="C340" s="582" t="s">
        <v>222</v>
      </c>
      <c r="D340" s="589">
        <v>43939.0</v>
      </c>
      <c r="E340" s="584" t="s">
        <v>89</v>
      </c>
      <c r="F340" s="580" t="s">
        <v>282</v>
      </c>
    </row>
    <row r="341">
      <c r="A341" s="580">
        <v>337.0</v>
      </c>
      <c r="B341" s="581">
        <v>80.0</v>
      </c>
      <c r="C341" s="582" t="s">
        <v>222</v>
      </c>
      <c r="D341" s="589">
        <v>43939.0</v>
      </c>
      <c r="E341" s="584" t="s">
        <v>85</v>
      </c>
      <c r="F341" s="580" t="s">
        <v>322</v>
      </c>
    </row>
    <row r="342">
      <c r="A342" s="580">
        <v>338.0</v>
      </c>
      <c r="B342" s="581">
        <v>86.0</v>
      </c>
      <c r="C342" s="588" t="s">
        <v>224</v>
      </c>
      <c r="D342" s="589">
        <v>43939.0</v>
      </c>
      <c r="E342" s="584" t="s">
        <v>81</v>
      </c>
      <c r="F342" s="580" t="s">
        <v>260</v>
      </c>
    </row>
    <row r="343">
      <c r="A343" s="580">
        <v>339.0</v>
      </c>
      <c r="B343" s="581">
        <v>59.0</v>
      </c>
      <c r="C343" s="588" t="s">
        <v>224</v>
      </c>
      <c r="D343" s="589">
        <v>43939.0</v>
      </c>
      <c r="E343" s="584" t="s">
        <v>89</v>
      </c>
      <c r="F343" s="580" t="s">
        <v>282</v>
      </c>
    </row>
    <row r="344">
      <c r="A344" s="580">
        <v>340.0</v>
      </c>
      <c r="B344" s="581">
        <v>84.0</v>
      </c>
      <c r="C344" s="582" t="s">
        <v>222</v>
      </c>
      <c r="D344" s="589">
        <v>43939.0</v>
      </c>
      <c r="E344" s="584" t="s">
        <v>82</v>
      </c>
      <c r="F344" s="580" t="s">
        <v>246</v>
      </c>
    </row>
    <row r="345">
      <c r="A345" s="580">
        <v>341.0</v>
      </c>
      <c r="B345" s="581">
        <v>81.0</v>
      </c>
      <c r="C345" s="582" t="s">
        <v>222</v>
      </c>
      <c r="D345" s="589">
        <v>43939.0</v>
      </c>
      <c r="E345" s="584" t="s">
        <v>82</v>
      </c>
      <c r="F345" s="580" t="s">
        <v>246</v>
      </c>
    </row>
    <row r="346">
      <c r="A346" s="580">
        <v>342.0</v>
      </c>
      <c r="B346" s="581">
        <v>59.0</v>
      </c>
      <c r="C346" s="588" t="s">
        <v>224</v>
      </c>
      <c r="D346" s="589">
        <v>43939.0</v>
      </c>
      <c r="E346" s="584" t="s">
        <v>82</v>
      </c>
      <c r="F346" s="580" t="s">
        <v>246</v>
      </c>
    </row>
    <row r="347">
      <c r="A347" s="580">
        <v>343.0</v>
      </c>
      <c r="B347" s="581">
        <v>89.0</v>
      </c>
      <c r="C347" s="582" t="s">
        <v>222</v>
      </c>
      <c r="D347" s="589">
        <v>43939.0</v>
      </c>
      <c r="E347" s="584" t="s">
        <v>82</v>
      </c>
      <c r="F347" s="580" t="s">
        <v>246</v>
      </c>
    </row>
    <row r="348">
      <c r="A348" s="580">
        <v>344.0</v>
      </c>
      <c r="B348" s="581">
        <v>74.0</v>
      </c>
      <c r="C348" s="582" t="s">
        <v>222</v>
      </c>
      <c r="D348" s="589">
        <v>43939.0</v>
      </c>
      <c r="E348" s="584" t="s">
        <v>82</v>
      </c>
      <c r="F348" s="580" t="s">
        <v>246</v>
      </c>
    </row>
    <row r="349">
      <c r="A349" s="580">
        <v>345.0</v>
      </c>
      <c r="B349" s="581">
        <v>83.0</v>
      </c>
      <c r="C349" s="582" t="s">
        <v>222</v>
      </c>
      <c r="D349" s="589">
        <v>43939.0</v>
      </c>
      <c r="E349" s="584" t="s">
        <v>82</v>
      </c>
      <c r="F349" s="580" t="s">
        <v>233</v>
      </c>
    </row>
    <row r="350">
      <c r="A350" s="580">
        <v>346.0</v>
      </c>
      <c r="B350" s="581">
        <v>89.0</v>
      </c>
      <c r="C350" s="582" t="s">
        <v>222</v>
      </c>
      <c r="D350" s="589">
        <v>43939.0</v>
      </c>
      <c r="E350" s="584" t="s">
        <v>82</v>
      </c>
      <c r="F350" s="580" t="s">
        <v>323</v>
      </c>
    </row>
    <row r="351">
      <c r="A351" s="580">
        <v>347.0</v>
      </c>
      <c r="B351" s="581">
        <v>85.0</v>
      </c>
      <c r="C351" s="582" t="s">
        <v>222</v>
      </c>
      <c r="D351" s="589">
        <v>43939.0</v>
      </c>
      <c r="E351" s="584" t="s">
        <v>81</v>
      </c>
      <c r="F351" s="580" t="s">
        <v>235</v>
      </c>
    </row>
    <row r="352">
      <c r="A352" s="580">
        <v>348.0</v>
      </c>
      <c r="B352" s="581">
        <v>65.0</v>
      </c>
      <c r="C352" s="588" t="s">
        <v>224</v>
      </c>
      <c r="D352" s="583">
        <v>43940.0</v>
      </c>
      <c r="E352" s="584" t="s">
        <v>81</v>
      </c>
      <c r="F352" s="580" t="s">
        <v>235</v>
      </c>
    </row>
    <row r="353">
      <c r="A353" s="580">
        <v>349.0</v>
      </c>
      <c r="B353" s="581">
        <v>84.0</v>
      </c>
      <c r="C353" s="588" t="s">
        <v>224</v>
      </c>
      <c r="D353" s="583">
        <v>43940.0</v>
      </c>
      <c r="E353" s="584" t="s">
        <v>81</v>
      </c>
      <c r="F353" s="580" t="s">
        <v>262</v>
      </c>
    </row>
    <row r="354">
      <c r="A354" s="580">
        <v>350.0</v>
      </c>
      <c r="B354" s="581">
        <v>82.0</v>
      </c>
      <c r="C354" s="588" t="s">
        <v>224</v>
      </c>
      <c r="D354" s="583">
        <v>43940.0</v>
      </c>
      <c r="E354" s="584" t="s">
        <v>84</v>
      </c>
      <c r="F354" s="580" t="s">
        <v>308</v>
      </c>
    </row>
    <row r="355">
      <c r="A355" s="580">
        <v>351.0</v>
      </c>
      <c r="B355" s="581">
        <v>63.0</v>
      </c>
      <c r="C355" s="588" t="s">
        <v>224</v>
      </c>
      <c r="D355" s="583">
        <v>43940.0</v>
      </c>
      <c r="E355" s="584" t="s">
        <v>83</v>
      </c>
      <c r="F355" s="580" t="s">
        <v>279</v>
      </c>
    </row>
    <row r="356">
      <c r="A356" s="580">
        <v>352.0</v>
      </c>
      <c r="B356" s="581">
        <v>76.0</v>
      </c>
      <c r="C356" s="588" t="s">
        <v>224</v>
      </c>
      <c r="D356" s="583">
        <v>43940.0</v>
      </c>
      <c r="E356" s="584" t="s">
        <v>81</v>
      </c>
      <c r="F356" s="580" t="s">
        <v>262</v>
      </c>
    </row>
    <row r="357">
      <c r="A357" s="580">
        <v>353.0</v>
      </c>
      <c r="B357" s="581">
        <v>88.0</v>
      </c>
      <c r="C357" s="588" t="s">
        <v>224</v>
      </c>
      <c r="D357" s="583">
        <v>43940.0</v>
      </c>
      <c r="E357" s="584" t="s">
        <v>81</v>
      </c>
      <c r="F357" s="580" t="s">
        <v>235</v>
      </c>
    </row>
    <row r="358">
      <c r="A358" s="580">
        <v>354.0</v>
      </c>
      <c r="B358" s="581">
        <v>81.0</v>
      </c>
      <c r="C358" s="582" t="s">
        <v>222</v>
      </c>
      <c r="D358" s="583">
        <v>43940.0</v>
      </c>
      <c r="E358" s="584" t="s">
        <v>81</v>
      </c>
      <c r="F358" s="580" t="s">
        <v>235</v>
      </c>
    </row>
    <row r="359">
      <c r="A359" s="580">
        <v>355.0</v>
      </c>
      <c r="B359" s="581">
        <v>87.0</v>
      </c>
      <c r="C359" s="588" t="s">
        <v>224</v>
      </c>
      <c r="D359" s="583">
        <v>43940.0</v>
      </c>
      <c r="E359" s="584" t="s">
        <v>84</v>
      </c>
      <c r="F359" s="580" t="s">
        <v>223</v>
      </c>
    </row>
    <row r="360">
      <c r="A360" s="580">
        <v>356.0</v>
      </c>
      <c r="B360" s="581">
        <v>85.0</v>
      </c>
      <c r="C360" s="588" t="s">
        <v>224</v>
      </c>
      <c r="D360" s="583">
        <v>43940.0</v>
      </c>
      <c r="E360" s="584" t="s">
        <v>88</v>
      </c>
      <c r="F360" s="580" t="s">
        <v>319</v>
      </c>
    </row>
    <row r="361">
      <c r="A361" s="580">
        <v>357.0</v>
      </c>
      <c r="B361" s="581">
        <v>53.0</v>
      </c>
      <c r="C361" s="588" t="s">
        <v>224</v>
      </c>
      <c r="D361" s="583">
        <v>43940.0</v>
      </c>
      <c r="E361" s="584" t="s">
        <v>94</v>
      </c>
      <c r="F361" s="580" t="s">
        <v>245</v>
      </c>
    </row>
    <row r="362">
      <c r="A362" s="580">
        <v>358.0</v>
      </c>
      <c r="B362" s="581">
        <v>79.0</v>
      </c>
      <c r="C362" s="582" t="s">
        <v>222</v>
      </c>
      <c r="D362" s="583">
        <v>43940.0</v>
      </c>
      <c r="E362" s="584" t="s">
        <v>94</v>
      </c>
      <c r="F362" s="580" t="s">
        <v>245</v>
      </c>
    </row>
    <row r="363">
      <c r="A363" s="580">
        <v>359.0</v>
      </c>
      <c r="B363" s="581">
        <v>98.0</v>
      </c>
      <c r="C363" s="588" t="s">
        <v>224</v>
      </c>
      <c r="D363" s="583">
        <v>43940.0</v>
      </c>
      <c r="E363" s="584" t="s">
        <v>82</v>
      </c>
      <c r="F363" s="580" t="s">
        <v>311</v>
      </c>
    </row>
    <row r="364">
      <c r="A364" s="580">
        <v>360.0</v>
      </c>
      <c r="B364" s="581">
        <v>82.0</v>
      </c>
      <c r="C364" s="582" t="s">
        <v>222</v>
      </c>
      <c r="D364" s="583">
        <v>43940.0</v>
      </c>
      <c r="E364" s="584" t="s">
        <v>91</v>
      </c>
      <c r="F364" s="580" t="s">
        <v>277</v>
      </c>
    </row>
    <row r="365">
      <c r="A365" s="580">
        <v>361.0</v>
      </c>
      <c r="B365" s="581">
        <v>78.0</v>
      </c>
      <c r="C365" s="588" t="s">
        <v>224</v>
      </c>
      <c r="D365" s="589">
        <v>43941.0</v>
      </c>
      <c r="E365" s="584" t="s">
        <v>84</v>
      </c>
      <c r="F365" s="580" t="s">
        <v>223</v>
      </c>
    </row>
    <row r="366">
      <c r="A366" s="580">
        <v>362.0</v>
      </c>
      <c r="B366" s="581">
        <v>38.0</v>
      </c>
      <c r="C366" s="582" t="s">
        <v>222</v>
      </c>
      <c r="D366" s="589">
        <v>43941.0</v>
      </c>
      <c r="E366" s="584" t="s">
        <v>84</v>
      </c>
      <c r="F366" s="580" t="s">
        <v>223</v>
      </c>
    </row>
    <row r="367">
      <c r="A367" s="580">
        <v>363.0</v>
      </c>
      <c r="B367" s="581">
        <v>83.0</v>
      </c>
      <c r="C367" s="588" t="s">
        <v>224</v>
      </c>
      <c r="D367" s="589">
        <v>43941.0</v>
      </c>
      <c r="E367" s="584" t="s">
        <v>89</v>
      </c>
      <c r="F367" s="580" t="s">
        <v>324</v>
      </c>
    </row>
    <row r="368">
      <c r="A368" s="580">
        <v>364.0</v>
      </c>
      <c r="B368" s="581">
        <v>96.0</v>
      </c>
      <c r="C368" s="582" t="s">
        <v>222</v>
      </c>
      <c r="D368" s="589">
        <v>43941.0</v>
      </c>
      <c r="E368" s="584" t="s">
        <v>84</v>
      </c>
      <c r="F368" s="580" t="s">
        <v>308</v>
      </c>
    </row>
    <row r="369">
      <c r="A369" s="580">
        <v>365.0</v>
      </c>
      <c r="B369" s="581">
        <v>87.0</v>
      </c>
      <c r="C369" s="582" t="s">
        <v>222</v>
      </c>
      <c r="D369" s="589">
        <v>43941.0</v>
      </c>
      <c r="E369" s="584" t="s">
        <v>84</v>
      </c>
      <c r="F369" s="580" t="s">
        <v>281</v>
      </c>
    </row>
    <row r="370">
      <c r="A370" s="580">
        <v>366.0</v>
      </c>
      <c r="B370" s="581">
        <v>65.0</v>
      </c>
      <c r="C370" s="582" t="s">
        <v>222</v>
      </c>
      <c r="D370" s="589">
        <v>43941.0</v>
      </c>
      <c r="E370" s="584" t="s">
        <v>84</v>
      </c>
      <c r="F370" s="580" t="s">
        <v>223</v>
      </c>
    </row>
    <row r="371">
      <c r="A371" s="580">
        <v>367.0</v>
      </c>
      <c r="B371" s="581">
        <v>74.0</v>
      </c>
      <c r="C371" s="582" t="s">
        <v>222</v>
      </c>
      <c r="D371" s="589">
        <v>43941.0</v>
      </c>
      <c r="E371" s="584" t="s">
        <v>84</v>
      </c>
      <c r="F371" s="580" t="s">
        <v>223</v>
      </c>
    </row>
    <row r="372">
      <c r="A372" s="580">
        <v>368.0</v>
      </c>
      <c r="B372" s="581">
        <v>66.0</v>
      </c>
      <c r="C372" s="582" t="s">
        <v>222</v>
      </c>
      <c r="D372" s="589">
        <v>43941.0</v>
      </c>
      <c r="E372" s="584" t="s">
        <v>82</v>
      </c>
      <c r="F372" s="580" t="s">
        <v>246</v>
      </c>
    </row>
    <row r="373">
      <c r="A373" s="580">
        <v>369.0</v>
      </c>
      <c r="B373" s="581">
        <v>60.0</v>
      </c>
      <c r="C373" s="588" t="s">
        <v>224</v>
      </c>
      <c r="D373" s="589">
        <v>43941.0</v>
      </c>
      <c r="E373" s="584" t="s">
        <v>82</v>
      </c>
      <c r="F373" s="580" t="s">
        <v>246</v>
      </c>
    </row>
    <row r="374">
      <c r="A374" s="580">
        <v>370.0</v>
      </c>
      <c r="B374" s="581">
        <v>86.0</v>
      </c>
      <c r="C374" s="588" t="s">
        <v>224</v>
      </c>
      <c r="D374" s="589">
        <v>43941.0</v>
      </c>
      <c r="E374" s="584" t="s">
        <v>82</v>
      </c>
      <c r="F374" s="580" t="s">
        <v>246</v>
      </c>
    </row>
    <row r="375">
      <c r="A375" s="580">
        <v>371.0</v>
      </c>
      <c r="B375" s="581">
        <v>63.0</v>
      </c>
      <c r="C375" s="588" t="s">
        <v>224</v>
      </c>
      <c r="D375" s="589">
        <v>43941.0</v>
      </c>
      <c r="E375" s="584" t="s">
        <v>82</v>
      </c>
      <c r="F375" s="580" t="s">
        <v>246</v>
      </c>
    </row>
    <row r="376">
      <c r="A376" s="580">
        <v>372.0</v>
      </c>
      <c r="B376" s="581">
        <v>90.0</v>
      </c>
      <c r="C376" s="582" t="s">
        <v>222</v>
      </c>
      <c r="D376" s="589">
        <v>43941.0</v>
      </c>
      <c r="E376" s="584" t="s">
        <v>82</v>
      </c>
      <c r="F376" s="580" t="s">
        <v>246</v>
      </c>
    </row>
    <row r="377">
      <c r="A377" s="580">
        <v>373.0</v>
      </c>
      <c r="B377" s="581">
        <v>81.0</v>
      </c>
      <c r="C377" s="582" t="s">
        <v>222</v>
      </c>
      <c r="D377" s="589">
        <v>43941.0</v>
      </c>
      <c r="E377" s="584" t="s">
        <v>82</v>
      </c>
      <c r="F377" s="580" t="s">
        <v>246</v>
      </c>
    </row>
    <row r="378">
      <c r="A378" s="580">
        <v>374.0</v>
      </c>
      <c r="B378" s="581">
        <v>65.0</v>
      </c>
      <c r="C378" s="588" t="s">
        <v>224</v>
      </c>
      <c r="D378" s="589">
        <v>43941.0</v>
      </c>
      <c r="E378" s="584" t="s">
        <v>82</v>
      </c>
      <c r="F378" s="580" t="s">
        <v>233</v>
      </c>
    </row>
    <row r="379">
      <c r="A379" s="580">
        <v>375.0</v>
      </c>
      <c r="B379" s="581">
        <v>80.0</v>
      </c>
      <c r="C379" s="582" t="s">
        <v>222</v>
      </c>
      <c r="D379" s="589">
        <v>43941.0</v>
      </c>
      <c r="E379" s="584" t="s">
        <v>82</v>
      </c>
      <c r="F379" s="580" t="s">
        <v>233</v>
      </c>
    </row>
    <row r="380">
      <c r="A380" s="580">
        <v>376.0</v>
      </c>
      <c r="B380" s="581">
        <v>90.0</v>
      </c>
      <c r="C380" s="582" t="s">
        <v>222</v>
      </c>
      <c r="D380" s="589">
        <v>43941.0</v>
      </c>
      <c r="E380" s="584" t="s">
        <v>83</v>
      </c>
      <c r="F380" s="580" t="s">
        <v>279</v>
      </c>
    </row>
    <row r="381">
      <c r="A381" s="580">
        <v>377.0</v>
      </c>
      <c r="B381" s="581">
        <v>89.0</v>
      </c>
      <c r="C381" s="588" t="s">
        <v>224</v>
      </c>
      <c r="D381" s="589">
        <v>43941.0</v>
      </c>
      <c r="E381" s="584" t="s">
        <v>83</v>
      </c>
      <c r="F381" s="580" t="s">
        <v>279</v>
      </c>
    </row>
    <row r="382">
      <c r="A382" s="580">
        <v>378.0</v>
      </c>
      <c r="B382" s="581">
        <v>54.0</v>
      </c>
      <c r="C382" s="582" t="s">
        <v>222</v>
      </c>
      <c r="D382" s="589">
        <v>43941.0</v>
      </c>
      <c r="E382" s="584" t="s">
        <v>87</v>
      </c>
      <c r="F382" s="580" t="s">
        <v>325</v>
      </c>
    </row>
    <row r="383">
      <c r="A383" s="580">
        <v>379.0</v>
      </c>
      <c r="B383" s="581">
        <v>61.0</v>
      </c>
      <c r="C383" s="588" t="s">
        <v>224</v>
      </c>
      <c r="D383" s="589">
        <v>43941.0</v>
      </c>
      <c r="E383" s="584" t="s">
        <v>87</v>
      </c>
      <c r="F383" s="580" t="s">
        <v>325</v>
      </c>
    </row>
    <row r="384">
      <c r="A384" s="580">
        <v>380.0</v>
      </c>
      <c r="B384" s="581">
        <v>72.0</v>
      </c>
      <c r="C384" s="588" t="s">
        <v>224</v>
      </c>
      <c r="D384" s="589">
        <v>43941.0</v>
      </c>
      <c r="E384" s="584" t="s">
        <v>87</v>
      </c>
      <c r="F384" s="580" t="s">
        <v>325</v>
      </c>
    </row>
    <row r="385">
      <c r="A385" s="580">
        <v>381.0</v>
      </c>
      <c r="B385" s="581">
        <v>87.0</v>
      </c>
      <c r="C385" s="588" t="s">
        <v>224</v>
      </c>
      <c r="D385" s="583">
        <v>43942.0</v>
      </c>
      <c r="E385" s="584" t="s">
        <v>81</v>
      </c>
      <c r="F385" s="580" t="s">
        <v>235</v>
      </c>
    </row>
    <row r="386">
      <c r="A386" s="580">
        <v>382.0</v>
      </c>
      <c r="B386" s="581">
        <v>65.0</v>
      </c>
      <c r="C386" s="588" t="s">
        <v>224</v>
      </c>
      <c r="D386" s="583">
        <v>43942.0</v>
      </c>
      <c r="E386" s="584" t="s">
        <v>81</v>
      </c>
      <c r="F386" s="580" t="s">
        <v>235</v>
      </c>
    </row>
    <row r="387">
      <c r="A387" s="580">
        <v>383.0</v>
      </c>
      <c r="B387" s="581">
        <v>79.0</v>
      </c>
      <c r="C387" s="582" t="s">
        <v>222</v>
      </c>
      <c r="D387" s="583">
        <v>43942.0</v>
      </c>
      <c r="E387" s="584" t="s">
        <v>81</v>
      </c>
      <c r="F387" s="580" t="s">
        <v>262</v>
      </c>
    </row>
    <row r="388">
      <c r="A388" s="580">
        <v>384.0</v>
      </c>
      <c r="B388" s="581">
        <v>65.0</v>
      </c>
      <c r="C388" s="582" t="s">
        <v>222</v>
      </c>
      <c r="D388" s="583">
        <v>43942.0</v>
      </c>
      <c r="E388" s="584" t="s">
        <v>84</v>
      </c>
      <c r="F388" s="580" t="s">
        <v>223</v>
      </c>
    </row>
    <row r="389">
      <c r="A389" s="580">
        <v>385.0</v>
      </c>
      <c r="B389" s="581">
        <v>73.0</v>
      </c>
      <c r="C389" s="582" t="s">
        <v>222</v>
      </c>
      <c r="D389" s="583">
        <v>43942.0</v>
      </c>
      <c r="E389" s="584" t="s">
        <v>83</v>
      </c>
      <c r="F389" s="580" t="s">
        <v>279</v>
      </c>
    </row>
    <row r="390">
      <c r="A390" s="580">
        <v>386.0</v>
      </c>
      <c r="B390" s="581">
        <v>79.0</v>
      </c>
      <c r="C390" s="588" t="s">
        <v>224</v>
      </c>
      <c r="D390" s="583">
        <v>43942.0</v>
      </c>
      <c r="E390" s="584" t="s">
        <v>81</v>
      </c>
      <c r="F390" s="580" t="s">
        <v>262</v>
      </c>
    </row>
    <row r="391">
      <c r="A391" s="580">
        <v>387.0</v>
      </c>
      <c r="B391" s="581">
        <v>65.0</v>
      </c>
      <c r="C391" s="588" t="s">
        <v>224</v>
      </c>
      <c r="D391" s="583">
        <v>43942.0</v>
      </c>
      <c r="E391" s="584" t="s">
        <v>81</v>
      </c>
      <c r="F391" s="580" t="s">
        <v>262</v>
      </c>
    </row>
    <row r="392">
      <c r="A392" s="580">
        <v>388.0</v>
      </c>
      <c r="B392" s="581">
        <v>71.0</v>
      </c>
      <c r="C392" s="582" t="s">
        <v>222</v>
      </c>
      <c r="D392" s="583">
        <v>43942.0</v>
      </c>
      <c r="E392" s="584" t="s">
        <v>82</v>
      </c>
      <c r="F392" s="580" t="s">
        <v>233</v>
      </c>
    </row>
    <row r="393">
      <c r="A393" s="580">
        <v>389.0</v>
      </c>
      <c r="B393" s="581">
        <v>80.0</v>
      </c>
      <c r="C393" s="582" t="s">
        <v>222</v>
      </c>
      <c r="D393" s="583">
        <v>43942.0</v>
      </c>
      <c r="E393" s="584" t="s">
        <v>82</v>
      </c>
      <c r="F393" s="580" t="s">
        <v>233</v>
      </c>
    </row>
    <row r="394">
      <c r="A394" s="580">
        <v>390.0</v>
      </c>
      <c r="B394" s="581">
        <v>81.0</v>
      </c>
      <c r="C394" s="582" t="s">
        <v>222</v>
      </c>
      <c r="D394" s="583">
        <v>43942.0</v>
      </c>
      <c r="E394" s="584" t="s">
        <v>82</v>
      </c>
      <c r="F394" s="580" t="s">
        <v>233</v>
      </c>
    </row>
    <row r="395">
      <c r="A395" s="580">
        <v>391.0</v>
      </c>
      <c r="B395" s="581">
        <v>83.0</v>
      </c>
      <c r="C395" s="588" t="s">
        <v>224</v>
      </c>
      <c r="D395" s="583">
        <v>43942.0</v>
      </c>
      <c r="E395" s="584" t="s">
        <v>82</v>
      </c>
      <c r="F395" s="580" t="s">
        <v>233</v>
      </c>
    </row>
    <row r="396">
      <c r="A396" s="580">
        <v>392.0</v>
      </c>
      <c r="B396" s="581">
        <v>74.0</v>
      </c>
      <c r="C396" s="588" t="s">
        <v>224</v>
      </c>
      <c r="D396" s="583">
        <v>43942.0</v>
      </c>
      <c r="E396" s="584" t="s">
        <v>82</v>
      </c>
      <c r="F396" s="580" t="s">
        <v>233</v>
      </c>
    </row>
    <row r="397">
      <c r="A397" s="580">
        <v>393.0</v>
      </c>
      <c r="B397" s="581">
        <v>64.0</v>
      </c>
      <c r="C397" s="588" t="s">
        <v>224</v>
      </c>
      <c r="D397" s="583">
        <v>43942.0</v>
      </c>
      <c r="E397" s="584" t="s">
        <v>82</v>
      </c>
      <c r="F397" s="580" t="s">
        <v>233</v>
      </c>
    </row>
    <row r="398">
      <c r="A398" s="580">
        <v>394.0</v>
      </c>
      <c r="B398" s="581">
        <v>87.0</v>
      </c>
      <c r="C398" s="582" t="s">
        <v>222</v>
      </c>
      <c r="D398" s="583">
        <v>43942.0</v>
      </c>
      <c r="E398" s="584" t="s">
        <v>82</v>
      </c>
      <c r="F398" s="580" t="s">
        <v>246</v>
      </c>
    </row>
    <row r="399">
      <c r="A399" s="580">
        <v>395.0</v>
      </c>
      <c r="B399" s="581">
        <v>85.0</v>
      </c>
      <c r="C399" s="582" t="s">
        <v>222</v>
      </c>
      <c r="D399" s="583">
        <v>43942.0</v>
      </c>
      <c r="E399" s="584" t="s">
        <v>82</v>
      </c>
      <c r="F399" s="580" t="s">
        <v>246</v>
      </c>
    </row>
    <row r="400">
      <c r="A400" s="580">
        <v>396.0</v>
      </c>
      <c r="B400" s="581">
        <v>75.0</v>
      </c>
      <c r="C400" s="582" t="s">
        <v>222</v>
      </c>
      <c r="D400" s="583">
        <v>43942.0</v>
      </c>
      <c r="E400" s="584" t="s">
        <v>82</v>
      </c>
      <c r="F400" s="580" t="s">
        <v>246</v>
      </c>
    </row>
    <row r="401">
      <c r="A401" s="580">
        <v>397.0</v>
      </c>
      <c r="B401" s="581">
        <v>69.0</v>
      </c>
      <c r="C401" s="588" t="s">
        <v>224</v>
      </c>
      <c r="D401" s="583">
        <v>43942.0</v>
      </c>
      <c r="E401" s="584" t="s">
        <v>84</v>
      </c>
      <c r="F401" s="580" t="s">
        <v>223</v>
      </c>
    </row>
    <row r="402">
      <c r="A402" s="580">
        <v>398.0</v>
      </c>
      <c r="B402" s="581">
        <v>88.0</v>
      </c>
      <c r="C402" s="588" t="s">
        <v>224</v>
      </c>
      <c r="D402" s="583">
        <v>43942.0</v>
      </c>
      <c r="E402" s="584" t="s">
        <v>84</v>
      </c>
      <c r="F402" s="580" t="s">
        <v>223</v>
      </c>
    </row>
    <row r="403">
      <c r="A403" s="580">
        <v>399.0</v>
      </c>
      <c r="B403" s="581">
        <v>35.0</v>
      </c>
      <c r="C403" s="588" t="s">
        <v>224</v>
      </c>
      <c r="D403" s="583">
        <v>43942.0</v>
      </c>
      <c r="E403" s="584" t="s">
        <v>84</v>
      </c>
      <c r="F403" s="580" t="s">
        <v>223</v>
      </c>
    </row>
    <row r="404">
      <c r="A404" s="580">
        <v>400.0</v>
      </c>
      <c r="B404" s="581">
        <v>90.0</v>
      </c>
      <c r="C404" s="582" t="s">
        <v>222</v>
      </c>
      <c r="D404" s="583">
        <v>43942.0</v>
      </c>
      <c r="E404" s="584" t="s">
        <v>91</v>
      </c>
      <c r="F404" s="580" t="s">
        <v>277</v>
      </c>
    </row>
    <row r="405">
      <c r="A405" s="580">
        <v>401.0</v>
      </c>
      <c r="B405" s="581">
        <v>70.0</v>
      </c>
      <c r="C405" s="588" t="s">
        <v>224</v>
      </c>
      <c r="D405" s="589">
        <v>43943.0</v>
      </c>
      <c r="E405" s="584" t="s">
        <v>83</v>
      </c>
      <c r="F405" s="580" t="s">
        <v>279</v>
      </c>
    </row>
    <row r="406">
      <c r="A406" s="580">
        <v>402.0</v>
      </c>
      <c r="B406" s="581">
        <v>57.0</v>
      </c>
      <c r="C406" s="588" t="s">
        <v>224</v>
      </c>
      <c r="D406" s="589">
        <v>43943.0</v>
      </c>
      <c r="E406" s="584" t="s">
        <v>81</v>
      </c>
      <c r="F406" s="580" t="s">
        <v>235</v>
      </c>
    </row>
    <row r="407">
      <c r="A407" s="580">
        <v>403.0</v>
      </c>
      <c r="B407" s="581">
        <v>90.0</v>
      </c>
      <c r="C407" s="582" t="s">
        <v>222</v>
      </c>
      <c r="D407" s="589">
        <v>43943.0</v>
      </c>
      <c r="E407" s="584" t="s">
        <v>84</v>
      </c>
      <c r="F407" s="580" t="s">
        <v>223</v>
      </c>
    </row>
    <row r="408">
      <c r="A408" s="580">
        <v>404.0</v>
      </c>
      <c r="B408" s="581">
        <v>63.0</v>
      </c>
      <c r="C408" s="582" t="s">
        <v>222</v>
      </c>
      <c r="D408" s="589">
        <v>43943.0</v>
      </c>
      <c r="E408" s="584" t="s">
        <v>84</v>
      </c>
      <c r="F408" s="580" t="s">
        <v>223</v>
      </c>
    </row>
    <row r="409">
      <c r="A409" s="580">
        <v>405.0</v>
      </c>
      <c r="B409" s="581">
        <v>65.0</v>
      </c>
      <c r="C409" s="588" t="s">
        <v>224</v>
      </c>
      <c r="D409" s="589">
        <v>43943.0</v>
      </c>
      <c r="E409" s="584" t="s">
        <v>84</v>
      </c>
      <c r="F409" s="580" t="s">
        <v>223</v>
      </c>
    </row>
    <row r="410">
      <c r="A410" s="580">
        <v>406.0</v>
      </c>
      <c r="B410" s="581">
        <v>66.0</v>
      </c>
      <c r="C410" s="588" t="s">
        <v>224</v>
      </c>
      <c r="D410" s="589">
        <v>43943.0</v>
      </c>
      <c r="E410" s="584" t="s">
        <v>84</v>
      </c>
      <c r="F410" s="580" t="s">
        <v>223</v>
      </c>
    </row>
    <row r="411">
      <c r="A411" s="580">
        <v>407.0</v>
      </c>
      <c r="B411" s="581">
        <v>90.0</v>
      </c>
      <c r="C411" s="582" t="s">
        <v>222</v>
      </c>
      <c r="D411" s="589">
        <v>43943.0</v>
      </c>
      <c r="E411" s="584" t="s">
        <v>84</v>
      </c>
      <c r="F411" s="580" t="s">
        <v>223</v>
      </c>
    </row>
    <row r="412">
      <c r="A412" s="580">
        <v>408.0</v>
      </c>
      <c r="B412" s="581">
        <v>95.0</v>
      </c>
      <c r="C412" s="582" t="s">
        <v>222</v>
      </c>
      <c r="D412" s="589">
        <v>43943.0</v>
      </c>
      <c r="E412" s="584" t="s">
        <v>86</v>
      </c>
      <c r="F412" s="580" t="s">
        <v>304</v>
      </c>
    </row>
    <row r="413">
      <c r="A413" s="580">
        <v>409.0</v>
      </c>
      <c r="B413" s="581">
        <v>68.0</v>
      </c>
      <c r="C413" s="588" t="s">
        <v>224</v>
      </c>
      <c r="D413" s="589">
        <v>43943.0</v>
      </c>
      <c r="E413" s="584" t="s">
        <v>87</v>
      </c>
      <c r="F413" s="580" t="s">
        <v>278</v>
      </c>
    </row>
    <row r="414">
      <c r="A414" s="580">
        <v>410.0</v>
      </c>
      <c r="B414" s="581">
        <v>70.0</v>
      </c>
      <c r="C414" s="582" t="s">
        <v>222</v>
      </c>
      <c r="D414" s="589">
        <v>43943.0</v>
      </c>
      <c r="E414" s="584" t="s">
        <v>87</v>
      </c>
      <c r="F414" s="580" t="s">
        <v>230</v>
      </c>
    </row>
    <row r="415">
      <c r="A415" s="580">
        <v>411.0</v>
      </c>
      <c r="B415" s="581">
        <v>79.0</v>
      </c>
      <c r="C415" s="582" t="s">
        <v>222</v>
      </c>
      <c r="D415" s="589">
        <v>43943.0</v>
      </c>
      <c r="E415" s="584" t="s">
        <v>87</v>
      </c>
      <c r="F415" s="580" t="s">
        <v>225</v>
      </c>
    </row>
    <row r="416">
      <c r="A416" s="580">
        <v>412.0</v>
      </c>
      <c r="B416" s="581">
        <v>78.0</v>
      </c>
      <c r="C416" s="582" t="s">
        <v>222</v>
      </c>
      <c r="D416" s="589">
        <v>43943.0</v>
      </c>
      <c r="E416" s="584" t="s">
        <v>81</v>
      </c>
      <c r="F416" s="580" t="s">
        <v>262</v>
      </c>
    </row>
    <row r="417">
      <c r="A417" s="580">
        <v>413.0</v>
      </c>
      <c r="B417" s="581">
        <v>87.0</v>
      </c>
      <c r="C417" s="588" t="s">
        <v>224</v>
      </c>
      <c r="D417" s="589">
        <v>43943.0</v>
      </c>
      <c r="E417" s="584" t="s">
        <v>81</v>
      </c>
      <c r="F417" s="580" t="s">
        <v>262</v>
      </c>
    </row>
    <row r="418">
      <c r="A418" s="580">
        <v>414.0</v>
      </c>
      <c r="B418" s="581">
        <v>75.0</v>
      </c>
      <c r="C418" s="582" t="s">
        <v>222</v>
      </c>
      <c r="D418" s="589">
        <v>43943.0</v>
      </c>
      <c r="E418" s="584" t="s">
        <v>85</v>
      </c>
      <c r="F418" s="580" t="s">
        <v>276</v>
      </c>
    </row>
    <row r="419">
      <c r="A419" s="580">
        <v>415.0</v>
      </c>
      <c r="B419" s="581">
        <v>84.0</v>
      </c>
      <c r="C419" s="582" t="s">
        <v>222</v>
      </c>
      <c r="D419" s="589">
        <v>43943.0</v>
      </c>
      <c r="E419" s="584" t="s">
        <v>85</v>
      </c>
      <c r="F419" s="580" t="s">
        <v>326</v>
      </c>
    </row>
    <row r="420">
      <c r="A420" s="580">
        <v>416.0</v>
      </c>
      <c r="B420" s="581">
        <v>78.0</v>
      </c>
      <c r="C420" s="588" t="s">
        <v>224</v>
      </c>
      <c r="D420" s="589">
        <v>43943.0</v>
      </c>
      <c r="E420" s="584" t="s">
        <v>89</v>
      </c>
      <c r="F420" s="580" t="s">
        <v>282</v>
      </c>
    </row>
    <row r="421">
      <c r="A421" s="580">
        <v>417.0</v>
      </c>
      <c r="B421" s="581">
        <v>65.0</v>
      </c>
      <c r="C421" s="588" t="s">
        <v>224</v>
      </c>
      <c r="D421" s="589">
        <v>43943.0</v>
      </c>
      <c r="E421" s="584" t="s">
        <v>89</v>
      </c>
      <c r="F421" s="580" t="s">
        <v>282</v>
      </c>
    </row>
    <row r="422">
      <c r="A422" s="580">
        <v>418.0</v>
      </c>
      <c r="B422" s="581">
        <v>79.0</v>
      </c>
      <c r="C422" s="588" t="s">
        <v>224</v>
      </c>
      <c r="D422" s="589">
        <v>43943.0</v>
      </c>
      <c r="E422" s="584" t="s">
        <v>89</v>
      </c>
      <c r="F422" s="580" t="s">
        <v>282</v>
      </c>
    </row>
    <row r="423">
      <c r="A423" s="580">
        <v>419.0</v>
      </c>
      <c r="B423" s="581">
        <v>59.0</v>
      </c>
      <c r="C423" s="582" t="s">
        <v>222</v>
      </c>
      <c r="D423" s="589">
        <v>43943.0</v>
      </c>
      <c r="E423" s="584" t="s">
        <v>82</v>
      </c>
      <c r="F423" s="580" t="s">
        <v>246</v>
      </c>
    </row>
    <row r="424">
      <c r="A424" s="580">
        <v>420.0</v>
      </c>
      <c r="B424" s="581">
        <v>69.0</v>
      </c>
      <c r="C424" s="582" t="s">
        <v>222</v>
      </c>
      <c r="D424" s="589">
        <v>43943.0</v>
      </c>
      <c r="E424" s="584" t="s">
        <v>82</v>
      </c>
      <c r="F424" s="580" t="s">
        <v>246</v>
      </c>
    </row>
    <row r="425">
      <c r="A425" s="580">
        <v>421.0</v>
      </c>
      <c r="B425" s="581">
        <v>88.0</v>
      </c>
      <c r="C425" s="582" t="s">
        <v>222</v>
      </c>
      <c r="D425" s="589">
        <v>43943.0</v>
      </c>
      <c r="E425" s="584" t="s">
        <v>82</v>
      </c>
      <c r="F425" s="580" t="s">
        <v>246</v>
      </c>
    </row>
    <row r="426">
      <c r="A426" s="580">
        <v>422.0</v>
      </c>
      <c r="B426" s="581">
        <v>90.0</v>
      </c>
      <c r="C426" s="582" t="s">
        <v>222</v>
      </c>
      <c r="D426" s="589">
        <v>43943.0</v>
      </c>
      <c r="E426" s="584" t="s">
        <v>82</v>
      </c>
      <c r="F426" s="580" t="s">
        <v>246</v>
      </c>
    </row>
    <row r="427">
      <c r="A427" s="580">
        <v>423.0</v>
      </c>
      <c r="B427" s="581">
        <v>82.0</v>
      </c>
      <c r="C427" s="588" t="s">
        <v>224</v>
      </c>
      <c r="D427" s="589">
        <v>43943.0</v>
      </c>
      <c r="E427" s="584" t="s">
        <v>82</v>
      </c>
      <c r="F427" s="580" t="s">
        <v>233</v>
      </c>
    </row>
    <row r="428">
      <c r="A428" s="580">
        <v>424.0</v>
      </c>
      <c r="B428" s="581">
        <v>84.0</v>
      </c>
      <c r="C428" s="588" t="s">
        <v>224</v>
      </c>
      <c r="D428" s="589">
        <v>43943.0</v>
      </c>
      <c r="E428" s="584" t="s">
        <v>82</v>
      </c>
      <c r="F428" s="580" t="s">
        <v>233</v>
      </c>
    </row>
    <row r="429">
      <c r="A429" s="580">
        <v>425.0</v>
      </c>
      <c r="B429" s="581">
        <v>87.0</v>
      </c>
      <c r="C429" s="588" t="s">
        <v>224</v>
      </c>
      <c r="D429" s="589">
        <v>43943.0</v>
      </c>
      <c r="E429" s="584" t="s">
        <v>81</v>
      </c>
      <c r="F429" s="580" t="s">
        <v>235</v>
      </c>
    </row>
    <row r="430">
      <c r="A430" s="580">
        <v>426.0</v>
      </c>
      <c r="B430" s="581">
        <v>64.0</v>
      </c>
      <c r="C430" s="582" t="s">
        <v>222</v>
      </c>
      <c r="D430" s="583">
        <v>43944.0</v>
      </c>
      <c r="E430" s="584" t="s">
        <v>81</v>
      </c>
      <c r="F430" s="580" t="s">
        <v>262</v>
      </c>
    </row>
    <row r="431">
      <c r="A431" s="580">
        <v>427.0</v>
      </c>
      <c r="B431" s="581">
        <v>79.0</v>
      </c>
      <c r="C431" s="588" t="s">
        <v>224</v>
      </c>
      <c r="D431" s="583">
        <v>43944.0</v>
      </c>
      <c r="E431" s="584" t="s">
        <v>81</v>
      </c>
      <c r="F431" s="580" t="s">
        <v>235</v>
      </c>
    </row>
    <row r="432">
      <c r="A432" s="580">
        <v>428.0</v>
      </c>
      <c r="B432" s="581">
        <v>72.0</v>
      </c>
      <c r="C432" s="588" t="s">
        <v>224</v>
      </c>
      <c r="D432" s="583">
        <v>43944.0</v>
      </c>
      <c r="E432" s="584" t="s">
        <v>92</v>
      </c>
      <c r="F432" s="580" t="s">
        <v>307</v>
      </c>
    </row>
    <row r="433">
      <c r="A433" s="580">
        <v>429.0</v>
      </c>
      <c r="B433" s="581">
        <v>73.0</v>
      </c>
      <c r="C433" s="588" t="s">
        <v>224</v>
      </c>
      <c r="D433" s="583">
        <v>43944.0</v>
      </c>
      <c r="E433" s="584" t="s">
        <v>92</v>
      </c>
      <c r="F433" s="580" t="s">
        <v>307</v>
      </c>
    </row>
    <row r="434">
      <c r="A434" s="580">
        <v>430.0</v>
      </c>
      <c r="B434" s="581">
        <v>61.0</v>
      </c>
      <c r="C434" s="582" t="s">
        <v>222</v>
      </c>
      <c r="D434" s="583">
        <v>43944.0</v>
      </c>
      <c r="E434" s="584" t="s">
        <v>85</v>
      </c>
      <c r="F434" s="580" t="s">
        <v>327</v>
      </c>
    </row>
    <row r="435">
      <c r="A435" s="580">
        <v>431.0</v>
      </c>
      <c r="B435" s="581">
        <v>90.0</v>
      </c>
      <c r="C435" s="582" t="s">
        <v>222</v>
      </c>
      <c r="D435" s="583">
        <v>43944.0</v>
      </c>
      <c r="E435" s="584" t="s">
        <v>85</v>
      </c>
      <c r="F435" s="580" t="s">
        <v>328</v>
      </c>
    </row>
    <row r="436">
      <c r="A436" s="580">
        <v>432.0</v>
      </c>
      <c r="B436" s="581">
        <v>94.0</v>
      </c>
      <c r="C436" s="588" t="s">
        <v>224</v>
      </c>
      <c r="D436" s="583">
        <v>43944.0</v>
      </c>
      <c r="E436" s="584" t="s">
        <v>85</v>
      </c>
      <c r="F436" s="580" t="s">
        <v>328</v>
      </c>
    </row>
    <row r="437">
      <c r="A437" s="580">
        <v>433.0</v>
      </c>
      <c r="B437" s="581">
        <v>87.0</v>
      </c>
      <c r="C437" s="582" t="s">
        <v>222</v>
      </c>
      <c r="D437" s="583">
        <v>43944.0</v>
      </c>
      <c r="E437" s="584" t="s">
        <v>84</v>
      </c>
      <c r="F437" s="580" t="s">
        <v>223</v>
      </c>
    </row>
    <row r="438">
      <c r="A438" s="580">
        <v>434.0</v>
      </c>
      <c r="B438" s="581">
        <v>86.0</v>
      </c>
      <c r="C438" s="582" t="s">
        <v>222</v>
      </c>
      <c r="D438" s="583">
        <v>43944.0</v>
      </c>
      <c r="E438" s="584" t="s">
        <v>84</v>
      </c>
      <c r="F438" s="580" t="s">
        <v>223</v>
      </c>
    </row>
    <row r="439">
      <c r="A439" s="580">
        <v>435.0</v>
      </c>
      <c r="B439" s="581">
        <v>82.0</v>
      </c>
      <c r="C439" s="582" t="s">
        <v>222</v>
      </c>
      <c r="D439" s="583">
        <v>43944.0</v>
      </c>
      <c r="E439" s="584" t="s">
        <v>81</v>
      </c>
      <c r="F439" s="580" t="s">
        <v>262</v>
      </c>
    </row>
    <row r="440">
      <c r="A440" s="580">
        <v>436.0</v>
      </c>
      <c r="B440" s="581">
        <v>62.0</v>
      </c>
      <c r="C440" s="588" t="s">
        <v>224</v>
      </c>
      <c r="D440" s="583">
        <v>43944.0</v>
      </c>
      <c r="E440" s="584" t="s">
        <v>91</v>
      </c>
      <c r="F440" s="580" t="s">
        <v>277</v>
      </c>
    </row>
    <row r="441">
      <c r="A441" s="580">
        <v>437.0</v>
      </c>
      <c r="B441" s="581">
        <v>68.0</v>
      </c>
      <c r="C441" s="588" t="s">
        <v>224</v>
      </c>
      <c r="D441" s="583">
        <v>43944.0</v>
      </c>
      <c r="E441" s="584" t="s">
        <v>91</v>
      </c>
      <c r="F441" s="580" t="s">
        <v>277</v>
      </c>
    </row>
    <row r="442">
      <c r="A442" s="580">
        <v>438.0</v>
      </c>
      <c r="B442" s="581">
        <v>78.0</v>
      </c>
      <c r="C442" s="582" t="s">
        <v>222</v>
      </c>
      <c r="D442" s="583">
        <v>43944.0</v>
      </c>
      <c r="E442" s="584" t="s">
        <v>83</v>
      </c>
      <c r="F442" s="580" t="s">
        <v>279</v>
      </c>
    </row>
    <row r="443">
      <c r="A443" s="580">
        <v>439.0</v>
      </c>
      <c r="B443" s="581">
        <v>75.0</v>
      </c>
      <c r="C443" s="582" t="s">
        <v>222</v>
      </c>
      <c r="D443" s="583">
        <v>43944.0</v>
      </c>
      <c r="E443" s="584" t="s">
        <v>83</v>
      </c>
      <c r="F443" s="580" t="s">
        <v>279</v>
      </c>
    </row>
    <row r="444">
      <c r="A444" s="580">
        <v>440.0</v>
      </c>
      <c r="B444" s="581">
        <v>85.0</v>
      </c>
      <c r="C444" s="582" t="s">
        <v>222</v>
      </c>
      <c r="D444" s="583">
        <v>43944.0</v>
      </c>
      <c r="E444" s="584" t="s">
        <v>85</v>
      </c>
      <c r="F444" s="580" t="s">
        <v>276</v>
      </c>
    </row>
    <row r="445">
      <c r="A445" s="580">
        <v>441.0</v>
      </c>
      <c r="B445" s="581">
        <v>70.0</v>
      </c>
      <c r="C445" s="588" t="s">
        <v>224</v>
      </c>
      <c r="D445" s="583">
        <v>43944.0</v>
      </c>
      <c r="E445" s="584" t="s">
        <v>85</v>
      </c>
      <c r="F445" s="580" t="s">
        <v>276</v>
      </c>
    </row>
    <row r="446">
      <c r="A446" s="580">
        <v>442.0</v>
      </c>
      <c r="B446" s="581">
        <v>91.0</v>
      </c>
      <c r="C446" s="582" t="s">
        <v>222</v>
      </c>
      <c r="D446" s="583">
        <v>43944.0</v>
      </c>
      <c r="E446" s="584" t="s">
        <v>85</v>
      </c>
      <c r="F446" s="580" t="s">
        <v>276</v>
      </c>
    </row>
    <row r="447">
      <c r="A447" s="580">
        <v>443.0</v>
      </c>
      <c r="B447" s="581">
        <v>55.0</v>
      </c>
      <c r="C447" s="588" t="s">
        <v>224</v>
      </c>
      <c r="D447" s="583">
        <v>43944.0</v>
      </c>
      <c r="E447" s="584" t="s">
        <v>85</v>
      </c>
      <c r="F447" s="580" t="s">
        <v>284</v>
      </c>
    </row>
    <row r="448">
      <c r="A448" s="580">
        <v>444.0</v>
      </c>
      <c r="B448" s="581">
        <v>48.0</v>
      </c>
      <c r="C448" s="582" t="s">
        <v>222</v>
      </c>
      <c r="D448" s="583">
        <v>43944.0</v>
      </c>
      <c r="E448" s="584" t="s">
        <v>82</v>
      </c>
      <c r="F448" s="580" t="s">
        <v>246</v>
      </c>
    </row>
    <row r="449">
      <c r="A449" s="580">
        <v>445.0</v>
      </c>
      <c r="B449" s="581">
        <v>81.0</v>
      </c>
      <c r="C449" s="588" t="s">
        <v>224</v>
      </c>
      <c r="D449" s="583">
        <v>43944.0</v>
      </c>
      <c r="E449" s="584" t="s">
        <v>82</v>
      </c>
      <c r="F449" s="580" t="s">
        <v>246</v>
      </c>
    </row>
    <row r="450">
      <c r="A450" s="580">
        <v>446.0</v>
      </c>
      <c r="B450" s="581">
        <v>80.0</v>
      </c>
      <c r="C450" s="582" t="s">
        <v>222</v>
      </c>
      <c r="D450" s="583">
        <v>43944.0</v>
      </c>
      <c r="E450" s="584" t="s">
        <v>82</v>
      </c>
      <c r="F450" s="580" t="s">
        <v>246</v>
      </c>
    </row>
    <row r="451">
      <c r="A451" s="580">
        <v>447.0</v>
      </c>
      <c r="B451" s="581">
        <v>35.0</v>
      </c>
      <c r="C451" s="588" t="s">
        <v>224</v>
      </c>
      <c r="D451" s="583">
        <v>43944.0</v>
      </c>
      <c r="E451" s="584" t="s">
        <v>82</v>
      </c>
      <c r="F451" s="580" t="s">
        <v>246</v>
      </c>
    </row>
    <row r="452">
      <c r="A452" s="580">
        <v>448.0</v>
      </c>
      <c r="B452" s="581">
        <v>62.0</v>
      </c>
      <c r="C452" s="588" t="s">
        <v>224</v>
      </c>
      <c r="D452" s="583">
        <v>43944.0</v>
      </c>
      <c r="E452" s="584" t="s">
        <v>82</v>
      </c>
      <c r="F452" s="580" t="s">
        <v>246</v>
      </c>
    </row>
    <row r="453">
      <c r="A453" s="580">
        <v>449.0</v>
      </c>
      <c r="B453" s="581">
        <v>63.0</v>
      </c>
      <c r="C453" s="588" t="s">
        <v>224</v>
      </c>
      <c r="D453" s="583">
        <v>43944.0</v>
      </c>
      <c r="E453" s="584" t="s">
        <v>82</v>
      </c>
      <c r="F453" s="580" t="s">
        <v>246</v>
      </c>
    </row>
    <row r="454">
      <c r="A454" s="580">
        <v>450.0</v>
      </c>
      <c r="B454" s="581">
        <v>86.0</v>
      </c>
      <c r="C454" s="582" t="s">
        <v>222</v>
      </c>
      <c r="D454" s="583">
        <v>43944.0</v>
      </c>
      <c r="E454" s="584" t="s">
        <v>82</v>
      </c>
      <c r="F454" s="580" t="s">
        <v>246</v>
      </c>
    </row>
    <row r="455">
      <c r="A455" s="580">
        <v>451.0</v>
      </c>
      <c r="B455" s="581">
        <v>64.0</v>
      </c>
      <c r="C455" s="588" t="s">
        <v>224</v>
      </c>
      <c r="D455" s="583">
        <v>43944.0</v>
      </c>
      <c r="E455" s="584" t="s">
        <v>82</v>
      </c>
      <c r="F455" s="580" t="s">
        <v>310</v>
      </c>
    </row>
    <row r="456">
      <c r="A456" s="580">
        <v>452.0</v>
      </c>
      <c r="B456" s="581">
        <v>88.0</v>
      </c>
      <c r="C456" s="588" t="s">
        <v>224</v>
      </c>
      <c r="D456" s="583">
        <v>43944.0</v>
      </c>
      <c r="E456" s="584" t="s">
        <v>82</v>
      </c>
      <c r="F456" s="580" t="s">
        <v>233</v>
      </c>
    </row>
    <row r="457">
      <c r="A457" s="580">
        <v>453.0</v>
      </c>
      <c r="B457" s="581">
        <v>83.0</v>
      </c>
      <c r="C457" s="588" t="s">
        <v>224</v>
      </c>
      <c r="D457" s="583">
        <v>43944.0</v>
      </c>
      <c r="E457" s="584" t="s">
        <v>82</v>
      </c>
      <c r="F457" s="580" t="s">
        <v>233</v>
      </c>
    </row>
    <row r="458">
      <c r="A458" s="580">
        <v>454.0</v>
      </c>
      <c r="B458" s="581">
        <v>73.0</v>
      </c>
      <c r="C458" s="582" t="s">
        <v>222</v>
      </c>
      <c r="D458" s="589">
        <v>43945.0</v>
      </c>
      <c r="E458" s="584" t="s">
        <v>81</v>
      </c>
      <c r="F458" s="580" t="s">
        <v>262</v>
      </c>
    </row>
    <row r="459">
      <c r="A459" s="580">
        <v>455.0</v>
      </c>
      <c r="B459" s="581">
        <v>67.0</v>
      </c>
      <c r="C459" s="588" t="s">
        <v>224</v>
      </c>
      <c r="D459" s="589">
        <v>43945.0</v>
      </c>
      <c r="E459" s="584" t="s">
        <v>81</v>
      </c>
      <c r="F459" s="580" t="s">
        <v>262</v>
      </c>
    </row>
    <row r="460">
      <c r="A460" s="580">
        <v>456.0</v>
      </c>
      <c r="B460" s="581">
        <v>88.0</v>
      </c>
      <c r="C460" s="582" t="s">
        <v>222</v>
      </c>
      <c r="D460" s="589">
        <v>43945.0</v>
      </c>
      <c r="E460" s="584" t="s">
        <v>81</v>
      </c>
      <c r="F460" s="580" t="s">
        <v>235</v>
      </c>
    </row>
    <row r="461">
      <c r="A461" s="580">
        <v>457.0</v>
      </c>
      <c r="B461" s="581">
        <v>78.0</v>
      </c>
      <c r="C461" s="588" t="s">
        <v>224</v>
      </c>
      <c r="D461" s="589">
        <v>43945.0</v>
      </c>
      <c r="E461" s="584" t="s">
        <v>84</v>
      </c>
      <c r="F461" s="580" t="s">
        <v>223</v>
      </c>
    </row>
    <row r="462">
      <c r="A462" s="580">
        <v>458.0</v>
      </c>
      <c r="B462" s="581">
        <v>70.0</v>
      </c>
      <c r="C462" s="588" t="s">
        <v>224</v>
      </c>
      <c r="D462" s="589">
        <v>43945.0</v>
      </c>
      <c r="E462" s="584" t="s">
        <v>84</v>
      </c>
      <c r="F462" s="580" t="s">
        <v>223</v>
      </c>
    </row>
    <row r="463">
      <c r="A463" s="580">
        <v>459.0</v>
      </c>
      <c r="B463" s="581">
        <v>82.0</v>
      </c>
      <c r="C463" s="588" t="s">
        <v>224</v>
      </c>
      <c r="D463" s="589">
        <v>43945.0</v>
      </c>
      <c r="E463" s="584" t="s">
        <v>84</v>
      </c>
      <c r="F463" s="580" t="s">
        <v>223</v>
      </c>
    </row>
    <row r="464">
      <c r="A464" s="580">
        <v>460.0</v>
      </c>
      <c r="B464" s="581">
        <v>69.0</v>
      </c>
      <c r="C464" s="582" t="s">
        <v>222</v>
      </c>
      <c r="D464" s="589">
        <v>43945.0</v>
      </c>
      <c r="E464" s="584" t="s">
        <v>89</v>
      </c>
      <c r="F464" s="580" t="s">
        <v>282</v>
      </c>
    </row>
    <row r="465">
      <c r="A465" s="580">
        <v>461.0</v>
      </c>
      <c r="B465" s="581">
        <v>55.0</v>
      </c>
      <c r="C465" s="588" t="s">
        <v>224</v>
      </c>
      <c r="D465" s="589">
        <v>43945.0</v>
      </c>
      <c r="E465" s="584" t="s">
        <v>89</v>
      </c>
      <c r="F465" s="580" t="s">
        <v>282</v>
      </c>
    </row>
    <row r="466">
      <c r="A466" s="580">
        <v>462.0</v>
      </c>
      <c r="B466" s="581">
        <v>69.0</v>
      </c>
      <c r="C466" s="588" t="s">
        <v>224</v>
      </c>
      <c r="D466" s="589">
        <v>43945.0</v>
      </c>
      <c r="E466" s="584" t="s">
        <v>89</v>
      </c>
      <c r="F466" s="580" t="s">
        <v>324</v>
      </c>
    </row>
    <row r="467">
      <c r="A467" s="580">
        <v>463.0</v>
      </c>
      <c r="B467" s="581">
        <v>46.0</v>
      </c>
      <c r="C467" s="588" t="s">
        <v>224</v>
      </c>
      <c r="D467" s="589">
        <v>43945.0</v>
      </c>
      <c r="E467" s="584" t="s">
        <v>83</v>
      </c>
      <c r="F467" s="580" t="s">
        <v>279</v>
      </c>
    </row>
    <row r="468">
      <c r="A468" s="580">
        <v>464.0</v>
      </c>
      <c r="B468" s="581">
        <v>74.0</v>
      </c>
      <c r="C468" s="588" t="s">
        <v>224</v>
      </c>
      <c r="D468" s="589">
        <v>43945.0</v>
      </c>
      <c r="E468" s="584" t="s">
        <v>83</v>
      </c>
      <c r="F468" s="580" t="s">
        <v>279</v>
      </c>
    </row>
    <row r="469">
      <c r="A469" s="580">
        <v>465.0</v>
      </c>
      <c r="B469" s="581">
        <v>86.0</v>
      </c>
      <c r="C469" s="588" t="s">
        <v>224</v>
      </c>
      <c r="D469" s="589">
        <v>43945.0</v>
      </c>
      <c r="E469" s="584" t="s">
        <v>84</v>
      </c>
      <c r="F469" s="580" t="s">
        <v>223</v>
      </c>
    </row>
    <row r="470">
      <c r="A470" s="580">
        <v>466.0</v>
      </c>
      <c r="B470" s="581">
        <v>93.0</v>
      </c>
      <c r="C470" s="582" t="s">
        <v>222</v>
      </c>
      <c r="D470" s="589">
        <v>43945.0</v>
      </c>
      <c r="E470" s="584" t="s">
        <v>87</v>
      </c>
      <c r="F470" s="580" t="s">
        <v>309</v>
      </c>
    </row>
    <row r="471">
      <c r="A471" s="580">
        <v>467.0</v>
      </c>
      <c r="B471" s="581">
        <v>57.0</v>
      </c>
      <c r="C471" s="588" t="s">
        <v>224</v>
      </c>
      <c r="D471" s="589">
        <v>43945.0</v>
      </c>
      <c r="E471" s="584" t="s">
        <v>91</v>
      </c>
      <c r="F471" s="580" t="s">
        <v>277</v>
      </c>
    </row>
    <row r="472">
      <c r="A472" s="580">
        <v>468.0</v>
      </c>
      <c r="B472" s="581">
        <v>85.0</v>
      </c>
      <c r="C472" s="588" t="s">
        <v>224</v>
      </c>
      <c r="D472" s="589">
        <v>43945.0</v>
      </c>
      <c r="E472" s="584" t="s">
        <v>91</v>
      </c>
      <c r="F472" s="580" t="s">
        <v>277</v>
      </c>
    </row>
    <row r="473">
      <c r="A473" s="580">
        <v>469.0</v>
      </c>
      <c r="B473" s="581">
        <v>18.0</v>
      </c>
      <c r="C473" s="588" t="s">
        <v>224</v>
      </c>
      <c r="D473" s="589">
        <v>43945.0</v>
      </c>
      <c r="E473" s="584" t="s">
        <v>91</v>
      </c>
      <c r="F473" s="580" t="s">
        <v>277</v>
      </c>
    </row>
    <row r="474">
      <c r="A474" s="580">
        <v>470.0</v>
      </c>
      <c r="B474" s="581">
        <v>69.0</v>
      </c>
      <c r="C474" s="582" t="s">
        <v>222</v>
      </c>
      <c r="D474" s="589">
        <v>43945.0</v>
      </c>
      <c r="E474" s="584" t="s">
        <v>91</v>
      </c>
      <c r="F474" s="580" t="s">
        <v>329</v>
      </c>
    </row>
    <row r="475">
      <c r="A475" s="580">
        <v>471.0</v>
      </c>
      <c r="B475" s="581">
        <v>85.0</v>
      </c>
      <c r="C475" s="588" t="s">
        <v>224</v>
      </c>
      <c r="D475" s="589">
        <v>43945.0</v>
      </c>
      <c r="E475" s="584" t="s">
        <v>89</v>
      </c>
      <c r="F475" s="580" t="s">
        <v>306</v>
      </c>
    </row>
    <row r="476">
      <c r="A476" s="580">
        <v>472.0</v>
      </c>
      <c r="B476" s="581">
        <v>66.0</v>
      </c>
      <c r="C476" s="588" t="s">
        <v>224</v>
      </c>
      <c r="D476" s="589">
        <v>43945.0</v>
      </c>
      <c r="E476" s="584" t="s">
        <v>82</v>
      </c>
      <c r="F476" s="580" t="s">
        <v>246</v>
      </c>
    </row>
    <row r="477">
      <c r="A477" s="580">
        <v>473.0</v>
      </c>
      <c r="B477" s="581">
        <v>77.0</v>
      </c>
      <c r="C477" s="588" t="s">
        <v>224</v>
      </c>
      <c r="D477" s="589">
        <v>43945.0</v>
      </c>
      <c r="E477" s="584" t="s">
        <v>82</v>
      </c>
      <c r="F477" s="580" t="s">
        <v>246</v>
      </c>
    </row>
    <row r="478">
      <c r="A478" s="580">
        <v>474.0</v>
      </c>
      <c r="B478" s="581">
        <v>69.0</v>
      </c>
      <c r="C478" s="588" t="s">
        <v>224</v>
      </c>
      <c r="D478" s="589">
        <v>43945.0</v>
      </c>
      <c r="E478" s="584" t="s">
        <v>82</v>
      </c>
      <c r="F478" s="580" t="s">
        <v>246</v>
      </c>
    </row>
    <row r="479">
      <c r="A479" s="580">
        <v>475.0</v>
      </c>
      <c r="B479" s="581">
        <v>64.0</v>
      </c>
      <c r="C479" s="582" t="s">
        <v>222</v>
      </c>
      <c r="D479" s="589">
        <v>43945.0</v>
      </c>
      <c r="E479" s="584" t="s">
        <v>82</v>
      </c>
      <c r="F479" s="580" t="s">
        <v>246</v>
      </c>
    </row>
    <row r="480">
      <c r="A480" s="580">
        <v>476.0</v>
      </c>
      <c r="B480" s="581">
        <v>62.0</v>
      </c>
      <c r="C480" s="588" t="s">
        <v>224</v>
      </c>
      <c r="D480" s="589">
        <v>43945.0</v>
      </c>
      <c r="E480" s="584" t="s">
        <v>82</v>
      </c>
      <c r="F480" s="580" t="s">
        <v>246</v>
      </c>
    </row>
    <row r="481">
      <c r="A481" s="580">
        <v>477.0</v>
      </c>
      <c r="B481" s="581">
        <v>86.0</v>
      </c>
      <c r="C481" s="588" t="s">
        <v>224</v>
      </c>
      <c r="D481" s="589">
        <v>43945.0</v>
      </c>
      <c r="E481" s="584" t="s">
        <v>82</v>
      </c>
      <c r="F481" s="580" t="s">
        <v>246</v>
      </c>
    </row>
    <row r="482">
      <c r="A482" s="580">
        <v>478.0</v>
      </c>
      <c r="B482" s="581">
        <v>88.0</v>
      </c>
      <c r="C482" s="588" t="s">
        <v>224</v>
      </c>
      <c r="D482" s="589">
        <v>43945.0</v>
      </c>
      <c r="E482" s="584" t="s">
        <v>82</v>
      </c>
      <c r="F482" s="580" t="s">
        <v>246</v>
      </c>
    </row>
    <row r="483">
      <c r="A483" s="580">
        <v>479.0</v>
      </c>
      <c r="B483" s="581">
        <v>88.0</v>
      </c>
      <c r="C483" s="588" t="s">
        <v>224</v>
      </c>
      <c r="D483" s="589">
        <v>43945.0</v>
      </c>
      <c r="E483" s="584" t="s">
        <v>82</v>
      </c>
      <c r="F483" s="580" t="s">
        <v>246</v>
      </c>
    </row>
    <row r="484">
      <c r="A484" s="580">
        <v>480.0</v>
      </c>
      <c r="B484" s="581">
        <v>79.0</v>
      </c>
      <c r="C484" s="582" t="s">
        <v>222</v>
      </c>
      <c r="D484" s="589">
        <v>43945.0</v>
      </c>
      <c r="E484" s="584" t="s">
        <v>82</v>
      </c>
      <c r="F484" s="580" t="s">
        <v>246</v>
      </c>
    </row>
    <row r="485">
      <c r="A485" s="580">
        <v>481.0</v>
      </c>
      <c r="B485" s="581">
        <v>72.0</v>
      </c>
      <c r="C485" s="588" t="s">
        <v>224</v>
      </c>
      <c r="D485" s="589">
        <v>43945.0</v>
      </c>
      <c r="E485" s="584" t="s">
        <v>82</v>
      </c>
      <c r="F485" s="580" t="s">
        <v>246</v>
      </c>
    </row>
    <row r="486">
      <c r="A486" s="580">
        <v>482.0</v>
      </c>
      <c r="B486" s="581">
        <v>77.0</v>
      </c>
      <c r="C486" s="588" t="s">
        <v>224</v>
      </c>
      <c r="D486" s="589">
        <v>43945.0</v>
      </c>
      <c r="E486" s="584" t="s">
        <v>82</v>
      </c>
      <c r="F486" s="580" t="s">
        <v>246</v>
      </c>
    </row>
    <row r="487">
      <c r="A487" s="580">
        <v>483.0</v>
      </c>
      <c r="B487" s="581">
        <v>96.0</v>
      </c>
      <c r="C487" s="582" t="s">
        <v>222</v>
      </c>
      <c r="D487" s="589">
        <v>43945.0</v>
      </c>
      <c r="E487" s="584" t="s">
        <v>82</v>
      </c>
      <c r="F487" s="580" t="s">
        <v>246</v>
      </c>
    </row>
    <row r="488">
      <c r="A488" s="580">
        <v>484.0</v>
      </c>
      <c r="B488" s="581">
        <v>53.0</v>
      </c>
      <c r="C488" s="588" t="s">
        <v>224</v>
      </c>
      <c r="D488" s="589">
        <v>43945.0</v>
      </c>
      <c r="E488" s="584" t="s">
        <v>82</v>
      </c>
      <c r="F488" s="580" t="s">
        <v>246</v>
      </c>
    </row>
    <row r="489">
      <c r="A489" s="580">
        <v>485.0</v>
      </c>
      <c r="B489" s="581">
        <v>87.0</v>
      </c>
      <c r="C489" s="582" t="s">
        <v>222</v>
      </c>
      <c r="D489" s="589">
        <v>43945.0</v>
      </c>
      <c r="E489" s="584" t="s">
        <v>82</v>
      </c>
      <c r="F489" s="580" t="s">
        <v>246</v>
      </c>
    </row>
    <row r="490">
      <c r="A490" s="580">
        <v>486.0</v>
      </c>
      <c r="B490" s="581">
        <v>84.0</v>
      </c>
      <c r="C490" s="588" t="s">
        <v>224</v>
      </c>
      <c r="D490" s="589">
        <v>43945.0</v>
      </c>
      <c r="E490" s="584" t="s">
        <v>82</v>
      </c>
      <c r="F490" s="580" t="s">
        <v>246</v>
      </c>
    </row>
    <row r="491">
      <c r="A491" s="580">
        <v>487.0</v>
      </c>
      <c r="B491" s="581">
        <v>70.0</v>
      </c>
      <c r="C491" s="582" t="s">
        <v>222</v>
      </c>
      <c r="D491" s="589">
        <v>43945.0</v>
      </c>
      <c r="E491" s="584" t="s">
        <v>82</v>
      </c>
      <c r="F491" s="580" t="s">
        <v>246</v>
      </c>
    </row>
    <row r="492">
      <c r="A492" s="580">
        <v>488.0</v>
      </c>
      <c r="B492" s="581">
        <v>79.0</v>
      </c>
      <c r="C492" s="582" t="s">
        <v>222</v>
      </c>
      <c r="D492" s="589">
        <v>43945.0</v>
      </c>
      <c r="E492" s="584" t="s">
        <v>82</v>
      </c>
      <c r="F492" s="580" t="s">
        <v>330</v>
      </c>
    </row>
    <row r="493">
      <c r="A493" s="580">
        <v>489.0</v>
      </c>
      <c r="B493" s="581">
        <v>87.0</v>
      </c>
      <c r="C493" s="582" t="s">
        <v>222</v>
      </c>
      <c r="D493" s="589">
        <v>43945.0</v>
      </c>
      <c r="E493" s="584" t="s">
        <v>82</v>
      </c>
      <c r="F493" s="580" t="s">
        <v>330</v>
      </c>
    </row>
    <row r="494">
      <c r="A494" s="580">
        <v>490.0</v>
      </c>
      <c r="B494" s="581">
        <v>62.0</v>
      </c>
      <c r="C494" s="588" t="s">
        <v>224</v>
      </c>
      <c r="D494" s="589">
        <v>43945.0</v>
      </c>
      <c r="E494" s="584" t="s">
        <v>93</v>
      </c>
      <c r="F494" s="580" t="s">
        <v>295</v>
      </c>
    </row>
    <row r="495">
      <c r="A495" s="580">
        <v>491.0</v>
      </c>
      <c r="B495" s="581">
        <v>81.0</v>
      </c>
      <c r="C495" s="588" t="s">
        <v>224</v>
      </c>
      <c r="D495" s="589">
        <v>43945.0</v>
      </c>
      <c r="E495" s="584" t="s">
        <v>94</v>
      </c>
      <c r="F495" s="580" t="s">
        <v>245</v>
      </c>
    </row>
    <row r="496">
      <c r="A496" s="580">
        <v>492.0</v>
      </c>
      <c r="B496" s="581">
        <v>72.0</v>
      </c>
      <c r="C496" s="588" t="s">
        <v>224</v>
      </c>
      <c r="D496" s="589">
        <v>43945.0</v>
      </c>
      <c r="E496" s="584" t="s">
        <v>94</v>
      </c>
      <c r="F496" s="580" t="s">
        <v>245</v>
      </c>
    </row>
    <row r="497">
      <c r="A497" s="580">
        <v>493.0</v>
      </c>
      <c r="B497" s="581">
        <v>70.0</v>
      </c>
      <c r="C497" s="582" t="s">
        <v>222</v>
      </c>
      <c r="D497" s="589">
        <v>43945.0</v>
      </c>
      <c r="E497" s="584" t="s">
        <v>85</v>
      </c>
      <c r="F497" s="580" t="s">
        <v>276</v>
      </c>
    </row>
    <row r="498">
      <c r="A498" s="580">
        <v>494.0</v>
      </c>
      <c r="B498" s="584">
        <v>82.0</v>
      </c>
      <c r="C498" s="588" t="s">
        <v>224</v>
      </c>
      <c r="D498" s="583">
        <v>43946.0</v>
      </c>
      <c r="E498" s="584" t="s">
        <v>84</v>
      </c>
      <c r="F498" s="580" t="s">
        <v>223</v>
      </c>
    </row>
    <row r="499">
      <c r="A499" s="580">
        <v>495.0</v>
      </c>
      <c r="B499" s="584">
        <v>71.0</v>
      </c>
      <c r="C499" s="588" t="s">
        <v>224</v>
      </c>
      <c r="D499" s="583">
        <v>43946.0</v>
      </c>
      <c r="E499" s="584" t="s">
        <v>81</v>
      </c>
      <c r="F499" s="580" t="s">
        <v>262</v>
      </c>
    </row>
    <row r="500">
      <c r="A500" s="580">
        <v>496.0</v>
      </c>
      <c r="B500" s="584">
        <v>53.0</v>
      </c>
      <c r="C500" s="588" t="s">
        <v>224</v>
      </c>
      <c r="D500" s="583">
        <v>43946.0</v>
      </c>
      <c r="E500" s="584" t="s">
        <v>81</v>
      </c>
      <c r="F500" s="580" t="s">
        <v>235</v>
      </c>
    </row>
    <row r="501">
      <c r="A501" s="580">
        <v>497.0</v>
      </c>
      <c r="B501" s="584">
        <v>90.0</v>
      </c>
      <c r="C501" s="588" t="s">
        <v>224</v>
      </c>
      <c r="D501" s="583">
        <v>43946.0</v>
      </c>
      <c r="E501" s="584" t="s">
        <v>81</v>
      </c>
      <c r="F501" s="580" t="s">
        <v>235</v>
      </c>
    </row>
    <row r="502">
      <c r="A502" s="580">
        <v>498.0</v>
      </c>
      <c r="B502" s="584">
        <v>74.0</v>
      </c>
      <c r="C502" s="588" t="s">
        <v>224</v>
      </c>
      <c r="D502" s="583">
        <v>43946.0</v>
      </c>
      <c r="E502" s="584" t="s">
        <v>83</v>
      </c>
      <c r="F502" s="580" t="s">
        <v>279</v>
      </c>
    </row>
    <row r="503">
      <c r="A503" s="580">
        <v>499.0</v>
      </c>
      <c r="B503" s="584">
        <v>76.0</v>
      </c>
      <c r="C503" s="588" t="s">
        <v>224</v>
      </c>
      <c r="D503" s="583">
        <v>43946.0</v>
      </c>
      <c r="E503" s="584" t="s">
        <v>83</v>
      </c>
      <c r="F503" s="580" t="s">
        <v>279</v>
      </c>
    </row>
    <row r="504">
      <c r="A504" s="580">
        <v>500.0</v>
      </c>
      <c r="B504" s="584">
        <v>57.0</v>
      </c>
      <c r="C504" s="588" t="s">
        <v>224</v>
      </c>
      <c r="D504" s="583">
        <v>43946.0</v>
      </c>
      <c r="E504" s="584" t="s">
        <v>84</v>
      </c>
      <c r="F504" s="580" t="s">
        <v>223</v>
      </c>
    </row>
    <row r="505">
      <c r="A505" s="580">
        <v>501.0</v>
      </c>
      <c r="B505" s="584">
        <v>77.0</v>
      </c>
      <c r="C505" s="582" t="s">
        <v>222</v>
      </c>
      <c r="D505" s="583">
        <v>43946.0</v>
      </c>
      <c r="E505" s="584" t="s">
        <v>84</v>
      </c>
      <c r="F505" s="580" t="s">
        <v>223</v>
      </c>
    </row>
    <row r="506">
      <c r="A506" s="580">
        <v>502.0</v>
      </c>
      <c r="B506" s="584">
        <v>85.0</v>
      </c>
      <c r="C506" s="582" t="s">
        <v>222</v>
      </c>
      <c r="D506" s="583">
        <v>43946.0</v>
      </c>
      <c r="E506" s="584" t="s">
        <v>91</v>
      </c>
      <c r="F506" s="580" t="s">
        <v>277</v>
      </c>
    </row>
    <row r="507">
      <c r="A507" s="580">
        <v>503.0</v>
      </c>
      <c r="B507" s="584">
        <v>84.0</v>
      </c>
      <c r="C507" s="588" t="s">
        <v>224</v>
      </c>
      <c r="D507" s="583">
        <v>43946.0</v>
      </c>
      <c r="E507" s="584" t="s">
        <v>91</v>
      </c>
      <c r="F507" s="580" t="s">
        <v>277</v>
      </c>
    </row>
    <row r="508">
      <c r="A508" s="580">
        <v>504.0</v>
      </c>
      <c r="B508" s="584">
        <v>84.0</v>
      </c>
      <c r="C508" s="588" t="s">
        <v>224</v>
      </c>
      <c r="D508" s="583">
        <v>43946.0</v>
      </c>
      <c r="E508" s="584" t="s">
        <v>85</v>
      </c>
      <c r="F508" s="580" t="s">
        <v>276</v>
      </c>
    </row>
    <row r="509">
      <c r="A509" s="580">
        <v>505.0</v>
      </c>
      <c r="B509" s="584">
        <v>84.0</v>
      </c>
      <c r="C509" s="582" t="s">
        <v>222</v>
      </c>
      <c r="D509" s="583">
        <v>43946.0</v>
      </c>
      <c r="E509" s="584" t="s">
        <v>81</v>
      </c>
      <c r="F509" s="580" t="s">
        <v>235</v>
      </c>
    </row>
    <row r="510">
      <c r="A510" s="580">
        <v>506.0</v>
      </c>
      <c r="B510" s="584">
        <v>85.0</v>
      </c>
      <c r="C510" s="588" t="s">
        <v>224</v>
      </c>
      <c r="D510" s="583">
        <v>43946.0</v>
      </c>
      <c r="E510" s="584" t="s">
        <v>87</v>
      </c>
      <c r="F510" s="580" t="s">
        <v>278</v>
      </c>
    </row>
    <row r="511">
      <c r="A511" s="580">
        <v>507.0</v>
      </c>
      <c r="B511" s="584">
        <v>83.0</v>
      </c>
      <c r="C511" s="582" t="s">
        <v>222</v>
      </c>
      <c r="D511" s="583">
        <v>43946.0</v>
      </c>
      <c r="E511" s="584" t="s">
        <v>94</v>
      </c>
      <c r="F511" s="580" t="s">
        <v>331</v>
      </c>
    </row>
    <row r="512">
      <c r="A512" s="580">
        <v>508.0</v>
      </c>
      <c r="B512" s="584">
        <v>78.0</v>
      </c>
      <c r="C512" s="588" t="s">
        <v>224</v>
      </c>
      <c r="D512" s="583">
        <v>43946.0</v>
      </c>
      <c r="E512" s="584" t="s">
        <v>87</v>
      </c>
      <c r="F512" s="580" t="s">
        <v>225</v>
      </c>
    </row>
    <row r="513">
      <c r="A513" s="580">
        <v>509.0</v>
      </c>
      <c r="B513" s="584">
        <v>73.0</v>
      </c>
      <c r="C513" s="582" t="s">
        <v>222</v>
      </c>
      <c r="D513" s="583">
        <v>43946.0</v>
      </c>
      <c r="E513" s="584" t="s">
        <v>87</v>
      </c>
      <c r="F513" s="580" t="s">
        <v>225</v>
      </c>
    </row>
    <row r="514">
      <c r="A514" s="580">
        <v>510.0</v>
      </c>
      <c r="B514" s="584">
        <v>80.0</v>
      </c>
      <c r="C514" s="588" t="s">
        <v>224</v>
      </c>
      <c r="D514" s="583">
        <v>43946.0</v>
      </c>
      <c r="E514" s="584" t="s">
        <v>82</v>
      </c>
      <c r="F514" s="580" t="s">
        <v>233</v>
      </c>
    </row>
    <row r="515">
      <c r="A515" s="580">
        <v>511.0</v>
      </c>
      <c r="B515" s="584">
        <v>85.0</v>
      </c>
      <c r="C515" s="582" t="s">
        <v>222</v>
      </c>
      <c r="D515" s="583">
        <v>43946.0</v>
      </c>
      <c r="E515" s="584" t="s">
        <v>82</v>
      </c>
      <c r="F515" s="580" t="s">
        <v>233</v>
      </c>
    </row>
    <row r="516">
      <c r="A516" s="580">
        <v>512.0</v>
      </c>
      <c r="B516" s="584">
        <v>77.0</v>
      </c>
      <c r="C516" s="588" t="s">
        <v>224</v>
      </c>
      <c r="D516" s="583">
        <v>43946.0</v>
      </c>
      <c r="E516" s="584" t="s">
        <v>82</v>
      </c>
      <c r="F516" s="580" t="s">
        <v>233</v>
      </c>
    </row>
    <row r="517">
      <c r="A517" s="580">
        <v>513.0</v>
      </c>
      <c r="B517" s="584">
        <v>95.0</v>
      </c>
      <c r="C517" s="582" t="s">
        <v>222</v>
      </c>
      <c r="D517" s="583">
        <v>43946.0</v>
      </c>
      <c r="E517" s="584" t="s">
        <v>82</v>
      </c>
      <c r="F517" s="580" t="s">
        <v>233</v>
      </c>
    </row>
    <row r="518">
      <c r="A518" s="580">
        <v>514.0</v>
      </c>
      <c r="B518" s="584">
        <v>89.0</v>
      </c>
      <c r="C518" s="582" t="s">
        <v>222</v>
      </c>
      <c r="D518" s="583">
        <v>43946.0</v>
      </c>
      <c r="E518" s="584" t="s">
        <v>82</v>
      </c>
      <c r="F518" s="580" t="s">
        <v>233</v>
      </c>
    </row>
    <row r="519">
      <c r="A519" s="580">
        <v>515.0</v>
      </c>
      <c r="B519" s="584">
        <v>59.0</v>
      </c>
      <c r="C519" s="588" t="s">
        <v>224</v>
      </c>
      <c r="D519" s="583">
        <v>43946.0</v>
      </c>
      <c r="E519" s="584" t="s">
        <v>82</v>
      </c>
      <c r="F519" s="580" t="s">
        <v>233</v>
      </c>
    </row>
    <row r="520">
      <c r="A520" s="580">
        <v>516.0</v>
      </c>
      <c r="B520" s="584">
        <v>87.0</v>
      </c>
      <c r="C520" s="582" t="s">
        <v>222</v>
      </c>
      <c r="D520" s="583">
        <v>43946.0</v>
      </c>
      <c r="E520" s="584" t="s">
        <v>82</v>
      </c>
      <c r="F520" s="580" t="s">
        <v>246</v>
      </c>
    </row>
    <row r="521">
      <c r="A521" s="580">
        <v>517.0</v>
      </c>
      <c r="B521" s="584">
        <v>70.0</v>
      </c>
      <c r="C521" s="582" t="s">
        <v>222</v>
      </c>
      <c r="D521" s="583">
        <v>43946.0</v>
      </c>
      <c r="E521" s="584" t="s">
        <v>82</v>
      </c>
      <c r="F521" s="580" t="s">
        <v>246</v>
      </c>
    </row>
    <row r="522">
      <c r="A522" s="580">
        <v>518.0</v>
      </c>
      <c r="B522" s="584">
        <v>70.0</v>
      </c>
      <c r="C522" s="582" t="s">
        <v>222</v>
      </c>
      <c r="D522" s="583">
        <v>43946.0</v>
      </c>
      <c r="E522" s="584" t="s">
        <v>82</v>
      </c>
      <c r="F522" s="580" t="s">
        <v>246</v>
      </c>
    </row>
    <row r="523">
      <c r="A523" s="580">
        <v>519.0</v>
      </c>
      <c r="B523" s="584">
        <v>79.0</v>
      </c>
      <c r="C523" s="588" t="s">
        <v>224</v>
      </c>
      <c r="D523" s="583">
        <v>43946.0</v>
      </c>
      <c r="E523" s="584" t="s">
        <v>82</v>
      </c>
      <c r="F523" s="580" t="s">
        <v>246</v>
      </c>
    </row>
    <row r="524">
      <c r="A524" s="580">
        <v>520.0</v>
      </c>
      <c r="B524" s="584">
        <v>84.0</v>
      </c>
      <c r="C524" s="582" t="s">
        <v>222</v>
      </c>
      <c r="D524" s="583">
        <v>43946.0</v>
      </c>
      <c r="E524" s="584" t="s">
        <v>82</v>
      </c>
      <c r="F524" s="580" t="s">
        <v>246</v>
      </c>
    </row>
    <row r="525">
      <c r="A525" s="580">
        <v>521.0</v>
      </c>
      <c r="B525" s="584">
        <v>89.0</v>
      </c>
      <c r="C525" s="582" t="s">
        <v>222</v>
      </c>
      <c r="D525" s="583">
        <v>43946.0</v>
      </c>
      <c r="E525" s="584" t="s">
        <v>92</v>
      </c>
      <c r="F525" s="580" t="s">
        <v>307</v>
      </c>
    </row>
    <row r="526">
      <c r="A526" s="580">
        <v>522.0</v>
      </c>
      <c r="B526" s="584">
        <v>75.0</v>
      </c>
      <c r="C526" s="588" t="s">
        <v>224</v>
      </c>
      <c r="D526" s="583">
        <v>43946.0</v>
      </c>
      <c r="E526" s="584" t="s">
        <v>89</v>
      </c>
      <c r="F526" s="580" t="s">
        <v>282</v>
      </c>
    </row>
    <row r="527">
      <c r="A527" s="580">
        <v>523.0</v>
      </c>
      <c r="B527" s="584">
        <v>56.0</v>
      </c>
      <c r="C527" s="588" t="s">
        <v>224</v>
      </c>
      <c r="D527" s="583">
        <v>43946.0</v>
      </c>
      <c r="E527" s="584" t="s">
        <v>89</v>
      </c>
      <c r="F527" s="580" t="s">
        <v>282</v>
      </c>
    </row>
    <row r="528">
      <c r="A528" s="580">
        <v>524.0</v>
      </c>
      <c r="B528" s="584">
        <v>70.0</v>
      </c>
      <c r="C528" s="582" t="s">
        <v>222</v>
      </c>
      <c r="D528" s="589">
        <v>43947.0</v>
      </c>
      <c r="E528" s="584" t="s">
        <v>84</v>
      </c>
      <c r="F528" s="580" t="s">
        <v>223</v>
      </c>
    </row>
    <row r="529">
      <c r="A529" s="580">
        <v>525.0</v>
      </c>
      <c r="B529" s="584">
        <v>84.0</v>
      </c>
      <c r="C529" s="582" t="s">
        <v>222</v>
      </c>
      <c r="D529" s="589">
        <v>43947.0</v>
      </c>
      <c r="E529" s="584" t="s">
        <v>81</v>
      </c>
      <c r="F529" s="580" t="s">
        <v>262</v>
      </c>
    </row>
    <row r="530">
      <c r="A530" s="580">
        <v>526.0</v>
      </c>
      <c r="B530" s="584">
        <v>81.0</v>
      </c>
      <c r="C530" s="582" t="s">
        <v>222</v>
      </c>
      <c r="D530" s="589">
        <v>43947.0</v>
      </c>
      <c r="E530" s="584" t="s">
        <v>91</v>
      </c>
      <c r="F530" s="580" t="s">
        <v>277</v>
      </c>
    </row>
    <row r="531">
      <c r="A531" s="580">
        <v>527.0</v>
      </c>
      <c r="B531" s="584">
        <v>59.0</v>
      </c>
      <c r="C531" s="582" t="s">
        <v>222</v>
      </c>
      <c r="D531" s="589">
        <v>43947.0</v>
      </c>
      <c r="E531" s="584" t="s">
        <v>90</v>
      </c>
      <c r="F531" s="580" t="s">
        <v>237</v>
      </c>
    </row>
    <row r="532">
      <c r="A532" s="580">
        <v>528.0</v>
      </c>
      <c r="B532" s="584">
        <v>90.0</v>
      </c>
      <c r="C532" s="588" t="s">
        <v>224</v>
      </c>
      <c r="D532" s="589">
        <v>43947.0</v>
      </c>
      <c r="E532" s="584" t="s">
        <v>90</v>
      </c>
      <c r="F532" s="580" t="s">
        <v>237</v>
      </c>
    </row>
    <row r="533">
      <c r="A533" s="580">
        <v>529.0</v>
      </c>
      <c r="B533" s="584">
        <v>86.0</v>
      </c>
      <c r="C533" s="588" t="s">
        <v>224</v>
      </c>
      <c r="D533" s="589">
        <v>43947.0</v>
      </c>
      <c r="E533" s="584" t="s">
        <v>84</v>
      </c>
      <c r="F533" s="580" t="s">
        <v>223</v>
      </c>
    </row>
    <row r="534">
      <c r="A534" s="580">
        <v>530.0</v>
      </c>
      <c r="B534" s="584">
        <v>68.0</v>
      </c>
      <c r="C534" s="588" t="s">
        <v>224</v>
      </c>
      <c r="D534" s="589">
        <v>43947.0</v>
      </c>
      <c r="E534" s="584" t="s">
        <v>87</v>
      </c>
      <c r="F534" s="580" t="s">
        <v>278</v>
      </c>
    </row>
    <row r="535">
      <c r="A535" s="580">
        <v>531.0</v>
      </c>
      <c r="B535" s="584">
        <v>92.0</v>
      </c>
      <c r="C535" s="588" t="s">
        <v>224</v>
      </c>
      <c r="D535" s="589">
        <v>43947.0</v>
      </c>
      <c r="E535" s="584" t="s">
        <v>94</v>
      </c>
      <c r="F535" s="580" t="s">
        <v>245</v>
      </c>
    </row>
    <row r="536">
      <c r="A536" s="580">
        <v>532.0</v>
      </c>
      <c r="B536" s="584">
        <v>82.0</v>
      </c>
      <c r="C536" s="582" t="s">
        <v>222</v>
      </c>
      <c r="D536" s="589">
        <v>43947.0</v>
      </c>
      <c r="E536" s="584" t="s">
        <v>94</v>
      </c>
      <c r="F536" s="580" t="s">
        <v>331</v>
      </c>
    </row>
    <row r="537">
      <c r="A537" s="580">
        <v>533.0</v>
      </c>
      <c r="B537" s="584">
        <v>72.0</v>
      </c>
      <c r="C537" s="588" t="s">
        <v>224</v>
      </c>
      <c r="D537" s="589">
        <v>43947.0</v>
      </c>
      <c r="E537" s="584" t="s">
        <v>82</v>
      </c>
      <c r="F537" s="580" t="s">
        <v>233</v>
      </c>
    </row>
    <row r="538">
      <c r="A538" s="580">
        <v>534.0</v>
      </c>
      <c r="B538" s="584">
        <v>79.0</v>
      </c>
      <c r="C538" s="588" t="s">
        <v>224</v>
      </c>
      <c r="D538" s="589">
        <v>43947.0</v>
      </c>
      <c r="E538" s="584" t="s">
        <v>82</v>
      </c>
      <c r="F538" s="580" t="s">
        <v>233</v>
      </c>
    </row>
    <row r="539">
      <c r="A539" s="580">
        <v>535.0</v>
      </c>
      <c r="B539" s="584">
        <v>65.0</v>
      </c>
      <c r="C539" s="588" t="s">
        <v>224</v>
      </c>
      <c r="D539" s="589">
        <v>43947.0</v>
      </c>
      <c r="E539" s="584" t="s">
        <v>82</v>
      </c>
      <c r="F539" s="580" t="s">
        <v>233</v>
      </c>
    </row>
    <row r="540">
      <c r="A540" s="580">
        <v>536.0</v>
      </c>
      <c r="B540" s="584">
        <v>85.0</v>
      </c>
      <c r="C540" s="582" t="s">
        <v>222</v>
      </c>
      <c r="D540" s="718">
        <v>43948.0</v>
      </c>
      <c r="E540" s="584" t="s">
        <v>81</v>
      </c>
      <c r="F540" s="580" t="s">
        <v>235</v>
      </c>
    </row>
    <row r="541">
      <c r="A541" s="580">
        <v>537.0</v>
      </c>
      <c r="B541" s="584">
        <v>46.0</v>
      </c>
      <c r="C541" s="588" t="s">
        <v>224</v>
      </c>
      <c r="D541" s="718">
        <v>43948.0</v>
      </c>
      <c r="E541" s="584" t="s">
        <v>81</v>
      </c>
      <c r="F541" s="580" t="s">
        <v>235</v>
      </c>
    </row>
    <row r="542">
      <c r="A542" s="580">
        <v>538.0</v>
      </c>
      <c r="B542" s="719">
        <v>76.0</v>
      </c>
      <c r="C542" s="720" t="s">
        <v>222</v>
      </c>
      <c r="D542" s="721">
        <v>43948.0</v>
      </c>
      <c r="E542" s="719" t="s">
        <v>81</v>
      </c>
      <c r="F542" s="722" t="s">
        <v>332</v>
      </c>
    </row>
    <row r="543">
      <c r="A543" s="580">
        <v>539.0</v>
      </c>
      <c r="B543" s="598">
        <v>78.0</v>
      </c>
      <c r="C543" s="723" t="s">
        <v>224</v>
      </c>
      <c r="D543" s="724">
        <v>43948.0</v>
      </c>
      <c r="E543" s="598" t="s">
        <v>88</v>
      </c>
      <c r="F543" s="599" t="s">
        <v>228</v>
      </c>
    </row>
    <row r="544">
      <c r="A544" s="580">
        <v>540.0</v>
      </c>
      <c r="B544" s="584">
        <v>92.0</v>
      </c>
      <c r="C544" s="582" t="s">
        <v>222</v>
      </c>
      <c r="D544" s="718">
        <v>43948.0</v>
      </c>
      <c r="E544" s="584" t="s">
        <v>84</v>
      </c>
      <c r="F544" s="580" t="s">
        <v>223</v>
      </c>
    </row>
    <row r="545">
      <c r="A545" s="580">
        <v>541.0</v>
      </c>
      <c r="B545" s="584">
        <v>77.0</v>
      </c>
      <c r="C545" s="588" t="s">
        <v>224</v>
      </c>
      <c r="D545" s="718">
        <v>43948.0</v>
      </c>
      <c r="E545" s="584" t="s">
        <v>84</v>
      </c>
      <c r="F545" s="580" t="s">
        <v>223</v>
      </c>
    </row>
    <row r="546">
      <c r="A546" s="580">
        <v>542.0</v>
      </c>
      <c r="B546" s="584">
        <v>78.0</v>
      </c>
      <c r="C546" s="582" t="s">
        <v>222</v>
      </c>
      <c r="D546" s="718">
        <v>43948.0</v>
      </c>
      <c r="E546" s="584" t="s">
        <v>84</v>
      </c>
      <c r="F546" s="580" t="s">
        <v>223</v>
      </c>
    </row>
    <row r="547">
      <c r="A547" s="580">
        <v>543.0</v>
      </c>
      <c r="B547" s="584">
        <v>81.0</v>
      </c>
      <c r="C547" s="582" t="s">
        <v>222</v>
      </c>
      <c r="D547" s="718">
        <v>43948.0</v>
      </c>
      <c r="E547" s="584" t="s">
        <v>84</v>
      </c>
      <c r="F547" s="580" t="s">
        <v>333</v>
      </c>
    </row>
    <row r="548">
      <c r="A548" s="580">
        <v>544.0</v>
      </c>
      <c r="B548" s="584">
        <v>84.0</v>
      </c>
      <c r="C548" s="582" t="s">
        <v>222</v>
      </c>
      <c r="D548" s="718">
        <v>43948.0</v>
      </c>
      <c r="E548" s="584" t="s">
        <v>84</v>
      </c>
      <c r="F548" s="580" t="s">
        <v>333</v>
      </c>
    </row>
    <row r="549">
      <c r="A549" s="580">
        <v>545.0</v>
      </c>
      <c r="B549" s="584">
        <v>80.0</v>
      </c>
      <c r="C549" s="588" t="s">
        <v>224</v>
      </c>
      <c r="D549" s="718">
        <v>43948.0</v>
      </c>
      <c r="E549" s="584" t="s">
        <v>81</v>
      </c>
      <c r="F549" s="580" t="s">
        <v>262</v>
      </c>
    </row>
    <row r="550">
      <c r="A550" s="580">
        <v>546.0</v>
      </c>
      <c r="B550" s="584">
        <v>70.0</v>
      </c>
      <c r="C550" s="588" t="s">
        <v>224</v>
      </c>
      <c r="D550" s="718">
        <v>43948.0</v>
      </c>
      <c r="E550" s="584" t="s">
        <v>91</v>
      </c>
      <c r="F550" s="580" t="s">
        <v>277</v>
      </c>
    </row>
    <row r="551">
      <c r="A551" s="580">
        <v>547.0</v>
      </c>
      <c r="B551" s="584">
        <v>61.0</v>
      </c>
      <c r="C551" s="582" t="s">
        <v>222</v>
      </c>
      <c r="D551" s="718">
        <v>43948.0</v>
      </c>
      <c r="E551" s="584" t="s">
        <v>91</v>
      </c>
      <c r="F551" s="580" t="s">
        <v>277</v>
      </c>
    </row>
    <row r="552">
      <c r="A552" s="580">
        <v>548.0</v>
      </c>
      <c r="B552" s="584">
        <v>68.0</v>
      </c>
      <c r="C552" s="588" t="s">
        <v>224</v>
      </c>
      <c r="D552" s="718">
        <v>43948.0</v>
      </c>
      <c r="E552" s="584" t="s">
        <v>83</v>
      </c>
      <c r="F552" s="580" t="s">
        <v>279</v>
      </c>
    </row>
    <row r="553">
      <c r="A553" s="580">
        <v>549.0</v>
      </c>
      <c r="B553" s="584">
        <v>86.0</v>
      </c>
      <c r="C553" s="588" t="s">
        <v>224</v>
      </c>
      <c r="D553" s="718">
        <v>43948.0</v>
      </c>
      <c r="E553" s="584" t="s">
        <v>83</v>
      </c>
      <c r="F553" s="580" t="s">
        <v>279</v>
      </c>
    </row>
    <row r="554">
      <c r="A554" s="580">
        <v>550.0</v>
      </c>
      <c r="B554" s="584">
        <v>76.0</v>
      </c>
      <c r="C554" s="588" t="s">
        <v>224</v>
      </c>
      <c r="D554" s="718">
        <v>43948.0</v>
      </c>
      <c r="E554" s="584" t="s">
        <v>86</v>
      </c>
      <c r="F554" s="580" t="s">
        <v>304</v>
      </c>
    </row>
    <row r="555">
      <c r="A555" s="580">
        <v>551.0</v>
      </c>
      <c r="B555" s="584">
        <v>95.0</v>
      </c>
      <c r="C555" s="582" t="s">
        <v>222</v>
      </c>
      <c r="D555" s="718">
        <v>43948.0</v>
      </c>
      <c r="E555" s="584" t="s">
        <v>86</v>
      </c>
      <c r="F555" s="580" t="s">
        <v>304</v>
      </c>
    </row>
    <row r="556">
      <c r="A556" s="580">
        <v>552.0</v>
      </c>
      <c r="B556" s="584">
        <v>80.0</v>
      </c>
      <c r="C556" s="582" t="s">
        <v>222</v>
      </c>
      <c r="D556" s="718">
        <v>43948.0</v>
      </c>
      <c r="E556" s="584" t="s">
        <v>88</v>
      </c>
      <c r="F556" s="580" t="s">
        <v>228</v>
      </c>
    </row>
    <row r="557">
      <c r="A557" s="580">
        <v>553.0</v>
      </c>
      <c r="B557" s="584">
        <v>90.0</v>
      </c>
      <c r="C557" s="588" t="s">
        <v>224</v>
      </c>
      <c r="D557" s="718">
        <v>43948.0</v>
      </c>
      <c r="E557" s="584" t="s">
        <v>90</v>
      </c>
      <c r="F557" s="580" t="s">
        <v>275</v>
      </c>
    </row>
    <row r="558">
      <c r="A558" s="580">
        <v>554.0</v>
      </c>
      <c r="B558" s="584">
        <v>89.0</v>
      </c>
      <c r="C558" s="588" t="s">
        <v>224</v>
      </c>
      <c r="D558" s="718">
        <v>43948.0</v>
      </c>
      <c r="E558" s="584" t="s">
        <v>81</v>
      </c>
      <c r="F558" s="580" t="s">
        <v>334</v>
      </c>
    </row>
    <row r="559">
      <c r="A559" s="580">
        <v>555.0</v>
      </c>
      <c r="B559" s="584">
        <v>56.0</v>
      </c>
      <c r="C559" s="588" t="s">
        <v>224</v>
      </c>
      <c r="D559" s="718">
        <v>43948.0</v>
      </c>
      <c r="E559" s="584" t="s">
        <v>82</v>
      </c>
      <c r="F559" s="580" t="s">
        <v>246</v>
      </c>
    </row>
    <row r="560">
      <c r="A560" s="580">
        <v>556.0</v>
      </c>
      <c r="B560" s="584">
        <v>81.0</v>
      </c>
      <c r="C560" s="588" t="s">
        <v>224</v>
      </c>
      <c r="D560" s="718">
        <v>43948.0</v>
      </c>
      <c r="E560" s="584" t="s">
        <v>82</v>
      </c>
      <c r="F560" s="580" t="s">
        <v>246</v>
      </c>
    </row>
    <row r="561">
      <c r="A561" s="580">
        <v>557.0</v>
      </c>
      <c r="B561" s="584">
        <v>93.0</v>
      </c>
      <c r="C561" s="588" t="s">
        <v>224</v>
      </c>
      <c r="D561" s="718">
        <v>43948.0</v>
      </c>
      <c r="E561" s="584" t="s">
        <v>82</v>
      </c>
      <c r="F561" s="580" t="s">
        <v>246</v>
      </c>
    </row>
    <row r="562">
      <c r="A562" s="580">
        <v>558.0</v>
      </c>
      <c r="B562" s="584">
        <v>75.0</v>
      </c>
      <c r="C562" s="582" t="s">
        <v>222</v>
      </c>
      <c r="D562" s="718">
        <v>43948.0</v>
      </c>
      <c r="E562" s="584" t="s">
        <v>82</v>
      </c>
      <c r="F562" s="580" t="s">
        <v>246</v>
      </c>
    </row>
    <row r="563">
      <c r="A563" s="580">
        <v>559.0</v>
      </c>
      <c r="B563" s="584">
        <v>70.0</v>
      </c>
      <c r="C563" s="588" t="s">
        <v>224</v>
      </c>
      <c r="D563" s="718">
        <v>43948.0</v>
      </c>
      <c r="E563" s="584" t="s">
        <v>82</v>
      </c>
      <c r="F563" s="580" t="s">
        <v>246</v>
      </c>
    </row>
    <row r="564">
      <c r="A564" s="580">
        <v>560.0</v>
      </c>
      <c r="B564" s="584">
        <v>88.0</v>
      </c>
      <c r="C564" s="582" t="s">
        <v>222</v>
      </c>
      <c r="D564" s="718">
        <v>43948.0</v>
      </c>
      <c r="E564" s="584" t="s">
        <v>82</v>
      </c>
      <c r="F564" s="580" t="s">
        <v>233</v>
      </c>
    </row>
    <row r="565">
      <c r="A565" s="580">
        <v>561.0</v>
      </c>
      <c r="B565" s="584">
        <v>83.0</v>
      </c>
      <c r="C565" s="582" t="s">
        <v>222</v>
      </c>
      <c r="D565" s="718">
        <v>43948.0</v>
      </c>
      <c r="E565" s="584" t="s">
        <v>82</v>
      </c>
      <c r="F565" s="580" t="s">
        <v>233</v>
      </c>
    </row>
    <row r="566">
      <c r="A566" s="580">
        <v>562.0</v>
      </c>
      <c r="B566" s="584">
        <v>98.0</v>
      </c>
      <c r="C566" s="582" t="s">
        <v>222</v>
      </c>
      <c r="D566" s="589">
        <v>43949.0</v>
      </c>
      <c r="E566" s="584" t="s">
        <v>92</v>
      </c>
      <c r="F566" s="580" t="s">
        <v>307</v>
      </c>
    </row>
    <row r="567">
      <c r="A567" s="580">
        <v>563.0</v>
      </c>
      <c r="B567" s="584">
        <v>57.0</v>
      </c>
      <c r="C567" s="582" t="s">
        <v>222</v>
      </c>
      <c r="D567" s="589">
        <v>43949.0</v>
      </c>
      <c r="E567" s="584" t="s">
        <v>84</v>
      </c>
      <c r="F567" s="580" t="s">
        <v>223</v>
      </c>
    </row>
    <row r="568">
      <c r="A568" s="580">
        <v>564.0</v>
      </c>
      <c r="B568" s="584">
        <v>72.0</v>
      </c>
      <c r="C568" s="582" t="s">
        <v>222</v>
      </c>
      <c r="D568" s="589">
        <v>43949.0</v>
      </c>
      <c r="E568" s="584" t="s">
        <v>86</v>
      </c>
      <c r="F568" s="580" t="s">
        <v>304</v>
      </c>
    </row>
    <row r="569">
      <c r="A569" s="580">
        <v>565.0</v>
      </c>
      <c r="B569" s="584">
        <v>92.0</v>
      </c>
      <c r="C569" s="588" t="s">
        <v>224</v>
      </c>
      <c r="D569" s="589">
        <v>43949.0</v>
      </c>
      <c r="E569" s="584" t="s">
        <v>86</v>
      </c>
      <c r="F569" s="580" t="s">
        <v>304</v>
      </c>
    </row>
    <row r="570">
      <c r="A570" s="580">
        <v>566.0</v>
      </c>
      <c r="B570" s="584">
        <v>67.0</v>
      </c>
      <c r="C570" s="582" t="s">
        <v>222</v>
      </c>
      <c r="D570" s="589">
        <v>43949.0</v>
      </c>
      <c r="E570" s="584" t="s">
        <v>81</v>
      </c>
      <c r="F570" s="580" t="s">
        <v>262</v>
      </c>
    </row>
    <row r="571">
      <c r="A571" s="580">
        <v>567.0</v>
      </c>
      <c r="B571" s="584">
        <v>42.0</v>
      </c>
      <c r="C571" s="582" t="s">
        <v>222</v>
      </c>
      <c r="D571" s="589">
        <v>43949.0</v>
      </c>
      <c r="E571" s="584" t="s">
        <v>81</v>
      </c>
      <c r="F571" s="580" t="s">
        <v>262</v>
      </c>
    </row>
    <row r="572">
      <c r="A572" s="580">
        <v>568.0</v>
      </c>
      <c r="B572" s="584">
        <v>69.0</v>
      </c>
      <c r="C572" s="588" t="s">
        <v>224</v>
      </c>
      <c r="D572" s="589">
        <v>43949.0</v>
      </c>
      <c r="E572" s="584" t="s">
        <v>81</v>
      </c>
      <c r="F572" s="580" t="s">
        <v>262</v>
      </c>
    </row>
    <row r="573">
      <c r="A573" s="580">
        <v>569.0</v>
      </c>
      <c r="B573" s="584">
        <v>77.0</v>
      </c>
      <c r="C573" s="582" t="s">
        <v>222</v>
      </c>
      <c r="D573" s="589">
        <v>43949.0</v>
      </c>
      <c r="E573" s="584" t="s">
        <v>88</v>
      </c>
      <c r="F573" s="580" t="s">
        <v>228</v>
      </c>
    </row>
    <row r="574">
      <c r="A574" s="580">
        <v>570.0</v>
      </c>
      <c r="B574" s="584">
        <v>73.0</v>
      </c>
      <c r="C574" s="588" t="s">
        <v>224</v>
      </c>
      <c r="D574" s="589">
        <v>43949.0</v>
      </c>
      <c r="E574" s="584" t="s">
        <v>91</v>
      </c>
      <c r="F574" s="580" t="s">
        <v>277</v>
      </c>
    </row>
    <row r="575">
      <c r="A575" s="580">
        <v>571.0</v>
      </c>
      <c r="B575" s="584">
        <v>68.0</v>
      </c>
      <c r="C575" s="588" t="s">
        <v>224</v>
      </c>
      <c r="D575" s="589">
        <v>43949.0</v>
      </c>
      <c r="E575" s="584" t="s">
        <v>81</v>
      </c>
      <c r="F575" s="580" t="s">
        <v>262</v>
      </c>
    </row>
    <row r="576">
      <c r="A576" s="580">
        <v>572.0</v>
      </c>
      <c r="B576" s="584">
        <v>94.0</v>
      </c>
      <c r="C576" s="582" t="s">
        <v>222</v>
      </c>
      <c r="D576" s="589">
        <v>43949.0</v>
      </c>
      <c r="E576" s="584" t="s">
        <v>81</v>
      </c>
      <c r="F576" s="580" t="s">
        <v>262</v>
      </c>
    </row>
    <row r="577">
      <c r="A577" s="580">
        <v>573.0</v>
      </c>
      <c r="B577" s="584">
        <v>70.0</v>
      </c>
      <c r="C577" s="588" t="s">
        <v>224</v>
      </c>
      <c r="D577" s="589">
        <v>43949.0</v>
      </c>
      <c r="E577" s="584" t="s">
        <v>81</v>
      </c>
      <c r="F577" s="580" t="s">
        <v>260</v>
      </c>
    </row>
    <row r="578">
      <c r="A578" s="580">
        <v>574.0</v>
      </c>
      <c r="B578" s="584">
        <v>96.0</v>
      </c>
      <c r="C578" s="582" t="s">
        <v>222</v>
      </c>
      <c r="D578" s="589">
        <v>43949.0</v>
      </c>
      <c r="E578" s="584" t="s">
        <v>85</v>
      </c>
      <c r="F578" s="580" t="s">
        <v>276</v>
      </c>
    </row>
    <row r="579">
      <c r="A579" s="580">
        <v>575.0</v>
      </c>
      <c r="B579" s="584">
        <v>86.0</v>
      </c>
      <c r="C579" s="588" t="s">
        <v>224</v>
      </c>
      <c r="D579" s="589">
        <v>43949.0</v>
      </c>
      <c r="E579" s="584" t="s">
        <v>85</v>
      </c>
      <c r="F579" s="580" t="s">
        <v>335</v>
      </c>
    </row>
    <row r="580">
      <c r="A580" s="580">
        <v>576.0</v>
      </c>
      <c r="B580" s="584">
        <v>85.0</v>
      </c>
      <c r="C580" s="582" t="s">
        <v>222</v>
      </c>
      <c r="D580" s="589">
        <v>43949.0</v>
      </c>
      <c r="E580" s="584" t="s">
        <v>86</v>
      </c>
      <c r="F580" s="580" t="s">
        <v>304</v>
      </c>
    </row>
    <row r="581">
      <c r="A581" s="580">
        <v>577.0</v>
      </c>
      <c r="B581" s="584">
        <v>76.0</v>
      </c>
      <c r="C581" s="588" t="s">
        <v>224</v>
      </c>
      <c r="D581" s="589">
        <v>43949.0</v>
      </c>
      <c r="E581" s="584" t="s">
        <v>89</v>
      </c>
      <c r="F581" s="580" t="s">
        <v>282</v>
      </c>
    </row>
    <row r="582">
      <c r="A582" s="580">
        <v>578.0</v>
      </c>
      <c r="B582" s="584">
        <v>81.0</v>
      </c>
      <c r="C582" s="582" t="s">
        <v>222</v>
      </c>
      <c r="D582" s="589">
        <v>43949.0</v>
      </c>
      <c r="E582" s="584" t="s">
        <v>82</v>
      </c>
      <c r="F582" s="580" t="s">
        <v>312</v>
      </c>
    </row>
    <row r="583">
      <c r="A583" s="580">
        <v>579.0</v>
      </c>
      <c r="B583" s="584">
        <v>83.0</v>
      </c>
      <c r="C583" s="582" t="s">
        <v>222</v>
      </c>
      <c r="D583" s="589">
        <v>43949.0</v>
      </c>
      <c r="E583" s="584" t="s">
        <v>82</v>
      </c>
      <c r="F583" s="580" t="s">
        <v>312</v>
      </c>
    </row>
    <row r="584">
      <c r="A584" s="580">
        <v>580.0</v>
      </c>
      <c r="B584" s="584">
        <v>80.0</v>
      </c>
      <c r="C584" s="588" t="s">
        <v>224</v>
      </c>
      <c r="D584" s="589">
        <v>43949.0</v>
      </c>
      <c r="E584" s="584" t="s">
        <v>82</v>
      </c>
      <c r="F584" s="580" t="s">
        <v>246</v>
      </c>
    </row>
    <row r="585">
      <c r="A585" s="580">
        <v>581.0</v>
      </c>
      <c r="B585" s="584">
        <v>89.0</v>
      </c>
      <c r="C585" s="588" t="s">
        <v>224</v>
      </c>
      <c r="D585" s="589">
        <v>43949.0</v>
      </c>
      <c r="E585" s="584" t="s">
        <v>82</v>
      </c>
      <c r="F585" s="580" t="s">
        <v>246</v>
      </c>
    </row>
    <row r="586">
      <c r="A586" s="580">
        <v>582.0</v>
      </c>
      <c r="B586" s="584">
        <v>53.0</v>
      </c>
      <c r="C586" s="588" t="s">
        <v>224</v>
      </c>
      <c r="D586" s="589">
        <v>43949.0</v>
      </c>
      <c r="E586" s="584" t="s">
        <v>82</v>
      </c>
      <c r="F586" s="580" t="s">
        <v>246</v>
      </c>
    </row>
    <row r="587">
      <c r="A587" s="580">
        <v>583.0</v>
      </c>
      <c r="B587" s="584">
        <v>83.0</v>
      </c>
      <c r="C587" s="588" t="s">
        <v>224</v>
      </c>
      <c r="D587" s="589">
        <v>43949.0</v>
      </c>
      <c r="E587" s="584" t="s">
        <v>82</v>
      </c>
      <c r="F587" s="580" t="s">
        <v>246</v>
      </c>
    </row>
    <row r="588">
      <c r="A588" s="580">
        <v>584.0</v>
      </c>
      <c r="B588" s="584">
        <v>92.0</v>
      </c>
      <c r="C588" s="582" t="s">
        <v>222</v>
      </c>
      <c r="D588" s="589">
        <v>43949.0</v>
      </c>
      <c r="E588" s="584" t="s">
        <v>82</v>
      </c>
      <c r="F588" s="580" t="s">
        <v>246</v>
      </c>
    </row>
    <row r="589">
      <c r="A589" s="580">
        <v>585.0</v>
      </c>
      <c r="B589" s="584">
        <v>89.0</v>
      </c>
      <c r="C589" s="582" t="s">
        <v>222</v>
      </c>
      <c r="D589" s="589">
        <v>43949.0</v>
      </c>
      <c r="E589" s="584" t="s">
        <v>82</v>
      </c>
      <c r="F589" s="580" t="s">
        <v>246</v>
      </c>
    </row>
    <row r="590">
      <c r="A590" s="580">
        <v>586.0</v>
      </c>
      <c r="B590" s="584">
        <v>91.0</v>
      </c>
      <c r="C590" s="582" t="s">
        <v>222</v>
      </c>
      <c r="D590" s="589">
        <v>43949.0</v>
      </c>
      <c r="E590" s="584" t="s">
        <v>82</v>
      </c>
      <c r="F590" s="580" t="s">
        <v>246</v>
      </c>
    </row>
    <row r="591">
      <c r="A591" s="580">
        <v>587.0</v>
      </c>
      <c r="B591" s="584">
        <v>83.0</v>
      </c>
      <c r="C591" s="582" t="s">
        <v>222</v>
      </c>
      <c r="D591" s="589">
        <v>43949.0</v>
      </c>
      <c r="E591" s="584" t="s">
        <v>82</v>
      </c>
      <c r="F591" s="580" t="s">
        <v>246</v>
      </c>
    </row>
    <row r="592">
      <c r="A592" s="580">
        <v>588.0</v>
      </c>
      <c r="B592" s="584">
        <v>87.0</v>
      </c>
      <c r="C592" s="582" t="s">
        <v>222</v>
      </c>
      <c r="D592" s="589">
        <v>43949.0</v>
      </c>
      <c r="E592" s="584" t="s">
        <v>82</v>
      </c>
      <c r="F592" s="580" t="s">
        <v>246</v>
      </c>
    </row>
    <row r="593">
      <c r="A593" s="580">
        <v>589.0</v>
      </c>
      <c r="B593" s="584">
        <v>75.0</v>
      </c>
      <c r="C593" s="588" t="s">
        <v>224</v>
      </c>
      <c r="D593" s="589">
        <v>43949.0</v>
      </c>
      <c r="E593" s="584" t="s">
        <v>82</v>
      </c>
      <c r="F593" s="580" t="s">
        <v>233</v>
      </c>
    </row>
    <row r="594">
      <c r="A594" s="580">
        <v>590.0</v>
      </c>
      <c r="B594" s="584">
        <v>71.0</v>
      </c>
      <c r="C594" s="582" t="s">
        <v>222</v>
      </c>
      <c r="D594" s="589">
        <v>43949.0</v>
      </c>
      <c r="E594" s="584" t="s">
        <v>82</v>
      </c>
      <c r="F594" s="580" t="s">
        <v>233</v>
      </c>
    </row>
    <row r="595">
      <c r="A595" s="580">
        <v>591.0</v>
      </c>
      <c r="B595" s="584">
        <v>73.0</v>
      </c>
      <c r="C595" s="582" t="s">
        <v>222</v>
      </c>
      <c r="D595" s="589">
        <v>43949.0</v>
      </c>
      <c r="E595" s="584" t="s">
        <v>87</v>
      </c>
      <c r="F595" s="580" t="s">
        <v>225</v>
      </c>
    </row>
    <row r="596">
      <c r="A596" s="580">
        <v>592.0</v>
      </c>
      <c r="B596" s="584">
        <v>46.0</v>
      </c>
      <c r="C596" s="588" t="s">
        <v>224</v>
      </c>
      <c r="D596" s="589">
        <v>43949.0</v>
      </c>
      <c r="E596" s="584" t="s">
        <v>87</v>
      </c>
      <c r="F596" s="580" t="s">
        <v>277</v>
      </c>
    </row>
    <row r="597">
      <c r="A597" s="580">
        <v>593.0</v>
      </c>
      <c r="B597" s="584">
        <v>86.0</v>
      </c>
      <c r="C597" s="582" t="s">
        <v>222</v>
      </c>
      <c r="D597" s="589">
        <v>43949.0</v>
      </c>
      <c r="E597" s="584" t="s">
        <v>87</v>
      </c>
      <c r="F597" s="580" t="s">
        <v>336</v>
      </c>
    </row>
    <row r="598">
      <c r="A598" s="580">
        <v>594.0</v>
      </c>
      <c r="B598" s="584">
        <v>95.0</v>
      </c>
      <c r="C598" s="582" t="s">
        <v>222</v>
      </c>
      <c r="D598" s="589">
        <v>43949.0</v>
      </c>
      <c r="E598" s="584" t="s">
        <v>84</v>
      </c>
      <c r="F598" s="580" t="s">
        <v>333</v>
      </c>
    </row>
    <row r="599">
      <c r="A599" s="580">
        <v>595.0</v>
      </c>
      <c r="B599" s="584">
        <v>86.0</v>
      </c>
      <c r="C599" s="588" t="s">
        <v>224</v>
      </c>
      <c r="D599" s="589">
        <v>43949.0</v>
      </c>
      <c r="E599" s="584" t="s">
        <v>84</v>
      </c>
      <c r="F599" s="580" t="s">
        <v>223</v>
      </c>
    </row>
    <row r="600">
      <c r="A600" s="580">
        <v>596.0</v>
      </c>
      <c r="B600" s="584">
        <v>62.0</v>
      </c>
      <c r="C600" s="582" t="s">
        <v>222</v>
      </c>
      <c r="D600" s="718">
        <v>43950.0</v>
      </c>
      <c r="E600" s="584" t="s">
        <v>81</v>
      </c>
      <c r="F600" s="580" t="s">
        <v>235</v>
      </c>
    </row>
    <row r="601">
      <c r="A601" s="580">
        <v>597.0</v>
      </c>
      <c r="B601" s="584">
        <v>93.0</v>
      </c>
      <c r="C601" s="588" t="s">
        <v>224</v>
      </c>
      <c r="D601" s="718">
        <v>43950.0</v>
      </c>
      <c r="E601" s="584" t="s">
        <v>81</v>
      </c>
      <c r="F601" s="580" t="s">
        <v>235</v>
      </c>
    </row>
    <row r="602">
      <c r="A602" s="580">
        <v>598.0</v>
      </c>
      <c r="B602" s="584">
        <v>73.0</v>
      </c>
      <c r="C602" s="582" t="s">
        <v>222</v>
      </c>
      <c r="D602" s="718">
        <v>43950.0</v>
      </c>
      <c r="E602" s="584" t="s">
        <v>85</v>
      </c>
      <c r="F602" s="580" t="s">
        <v>276</v>
      </c>
    </row>
    <row r="603">
      <c r="A603" s="580">
        <v>599.0</v>
      </c>
      <c r="B603" s="584">
        <v>70.0</v>
      </c>
      <c r="C603" s="582" t="s">
        <v>222</v>
      </c>
      <c r="D603" s="718">
        <v>43950.0</v>
      </c>
      <c r="E603" s="584" t="s">
        <v>85</v>
      </c>
      <c r="F603" s="580" t="s">
        <v>276</v>
      </c>
    </row>
    <row r="604">
      <c r="A604" s="580">
        <v>600.0</v>
      </c>
      <c r="B604" s="584">
        <v>96.0</v>
      </c>
      <c r="C604" s="588" t="s">
        <v>224</v>
      </c>
      <c r="D604" s="718">
        <v>43950.0</v>
      </c>
      <c r="E604" s="584" t="s">
        <v>85</v>
      </c>
      <c r="F604" s="580" t="s">
        <v>276</v>
      </c>
    </row>
    <row r="605">
      <c r="A605" s="580">
        <v>601.0</v>
      </c>
      <c r="B605" s="584">
        <v>84.0</v>
      </c>
      <c r="C605" s="582" t="s">
        <v>222</v>
      </c>
      <c r="D605" s="718">
        <v>43950.0</v>
      </c>
      <c r="E605" s="584" t="s">
        <v>83</v>
      </c>
      <c r="F605" s="580" t="s">
        <v>279</v>
      </c>
    </row>
    <row r="606">
      <c r="A606" s="580">
        <v>602.0</v>
      </c>
      <c r="B606" s="584">
        <v>86.0</v>
      </c>
      <c r="C606" s="588" t="s">
        <v>224</v>
      </c>
      <c r="D606" s="718">
        <v>43950.0</v>
      </c>
      <c r="E606" s="584" t="s">
        <v>81</v>
      </c>
      <c r="F606" s="580" t="s">
        <v>262</v>
      </c>
    </row>
    <row r="607">
      <c r="A607" s="580">
        <v>603.0</v>
      </c>
      <c r="B607" s="584">
        <v>76.0</v>
      </c>
      <c r="C607" s="588" t="s">
        <v>224</v>
      </c>
      <c r="D607" s="718">
        <v>43950.0</v>
      </c>
      <c r="E607" s="584" t="s">
        <v>88</v>
      </c>
      <c r="F607" s="580" t="s">
        <v>228</v>
      </c>
    </row>
    <row r="608">
      <c r="A608" s="580">
        <v>604.0</v>
      </c>
      <c r="B608" s="584">
        <v>72.0</v>
      </c>
      <c r="C608" s="582" t="s">
        <v>222</v>
      </c>
      <c r="D608" s="718">
        <v>43950.0</v>
      </c>
      <c r="E608" s="584" t="s">
        <v>88</v>
      </c>
      <c r="F608" s="580" t="s">
        <v>228</v>
      </c>
    </row>
    <row r="609">
      <c r="A609" s="580">
        <v>605.0</v>
      </c>
      <c r="B609" s="584">
        <v>90.0</v>
      </c>
      <c r="C609" s="582" t="s">
        <v>222</v>
      </c>
      <c r="D609" s="718">
        <v>43950.0</v>
      </c>
      <c r="E609" s="584" t="s">
        <v>88</v>
      </c>
      <c r="F609" s="580" t="s">
        <v>228</v>
      </c>
    </row>
    <row r="610">
      <c r="A610" s="580">
        <v>606.0</v>
      </c>
      <c r="B610" s="584">
        <v>78.0</v>
      </c>
      <c r="C610" s="588" t="s">
        <v>224</v>
      </c>
      <c r="D610" s="718">
        <v>43950.0</v>
      </c>
      <c r="E610" s="584" t="s">
        <v>81</v>
      </c>
      <c r="F610" s="580" t="s">
        <v>337</v>
      </c>
    </row>
    <row r="611">
      <c r="A611" s="580">
        <v>607.0</v>
      </c>
      <c r="B611" s="584">
        <v>61.0</v>
      </c>
      <c r="C611" s="588" t="s">
        <v>224</v>
      </c>
      <c r="D611" s="718">
        <v>43950.0</v>
      </c>
      <c r="E611" s="584" t="s">
        <v>81</v>
      </c>
      <c r="F611" s="580" t="s">
        <v>262</v>
      </c>
    </row>
    <row r="612">
      <c r="A612" s="580">
        <v>608.0</v>
      </c>
      <c r="B612" s="584">
        <v>90.0</v>
      </c>
      <c r="C612" s="588" t="s">
        <v>224</v>
      </c>
      <c r="D612" s="718">
        <v>43950.0</v>
      </c>
      <c r="E612" s="584" t="s">
        <v>81</v>
      </c>
      <c r="F612" s="580" t="s">
        <v>235</v>
      </c>
    </row>
    <row r="613">
      <c r="A613" s="580">
        <v>609.0</v>
      </c>
      <c r="B613" s="584">
        <v>81.0</v>
      </c>
      <c r="C613" s="588" t="s">
        <v>224</v>
      </c>
      <c r="D613" s="718">
        <v>43950.0</v>
      </c>
      <c r="E613" s="584" t="s">
        <v>81</v>
      </c>
      <c r="F613" s="580" t="s">
        <v>235</v>
      </c>
    </row>
    <row r="614">
      <c r="A614" s="580">
        <v>610.0</v>
      </c>
      <c r="B614" s="584">
        <v>75.0</v>
      </c>
      <c r="C614" s="582" t="s">
        <v>222</v>
      </c>
      <c r="D614" s="718">
        <v>43950.0</v>
      </c>
      <c r="E614" s="584" t="s">
        <v>81</v>
      </c>
      <c r="F614" s="580" t="s">
        <v>277</v>
      </c>
    </row>
    <row r="615">
      <c r="A615" s="580">
        <v>611.0</v>
      </c>
      <c r="B615" s="584">
        <v>66.0</v>
      </c>
      <c r="C615" s="588" t="s">
        <v>224</v>
      </c>
      <c r="D615" s="718">
        <v>43950.0</v>
      </c>
      <c r="E615" s="584" t="s">
        <v>91</v>
      </c>
      <c r="F615" s="580" t="s">
        <v>277</v>
      </c>
    </row>
    <row r="616">
      <c r="A616" s="580">
        <v>612.0</v>
      </c>
      <c r="B616" s="584">
        <v>69.0</v>
      </c>
      <c r="C616" s="582" t="s">
        <v>222</v>
      </c>
      <c r="D616" s="718">
        <v>43950.0</v>
      </c>
      <c r="E616" s="584" t="s">
        <v>89</v>
      </c>
      <c r="F616" s="580" t="s">
        <v>282</v>
      </c>
    </row>
    <row r="617">
      <c r="A617" s="580">
        <v>613.0</v>
      </c>
      <c r="B617" s="584">
        <v>88.0</v>
      </c>
      <c r="C617" s="582" t="s">
        <v>222</v>
      </c>
      <c r="D617" s="718">
        <v>43950.0</v>
      </c>
      <c r="E617" s="584" t="s">
        <v>87</v>
      </c>
      <c r="F617" s="580" t="s">
        <v>336</v>
      </c>
    </row>
    <row r="618">
      <c r="A618" s="580">
        <v>614.0</v>
      </c>
      <c r="B618" s="584">
        <v>65.0</v>
      </c>
      <c r="C618" s="588" t="s">
        <v>224</v>
      </c>
      <c r="D618" s="718">
        <v>43950.0</v>
      </c>
      <c r="E618" s="584" t="s">
        <v>87</v>
      </c>
      <c r="F618" s="580" t="s">
        <v>230</v>
      </c>
    </row>
    <row r="619">
      <c r="A619" s="580">
        <v>615.0</v>
      </c>
      <c r="B619" s="584">
        <v>80.0</v>
      </c>
      <c r="C619" s="582" t="s">
        <v>222</v>
      </c>
      <c r="D619" s="718">
        <v>43950.0</v>
      </c>
      <c r="E619" s="584" t="s">
        <v>87</v>
      </c>
      <c r="F619" s="580" t="s">
        <v>225</v>
      </c>
    </row>
    <row r="620">
      <c r="A620" s="580">
        <v>616.0</v>
      </c>
      <c r="B620" s="584">
        <v>31.0</v>
      </c>
      <c r="C620" s="582" t="s">
        <v>222</v>
      </c>
      <c r="D620" s="718">
        <v>43950.0</v>
      </c>
      <c r="E620" s="584" t="s">
        <v>94</v>
      </c>
      <c r="F620" s="580" t="s">
        <v>331</v>
      </c>
    </row>
    <row r="621">
      <c r="A621" s="580">
        <v>617.0</v>
      </c>
      <c r="B621" s="584">
        <v>80.0</v>
      </c>
      <c r="C621" s="588" t="s">
        <v>224</v>
      </c>
      <c r="D621" s="718">
        <v>43950.0</v>
      </c>
      <c r="E621" s="584" t="s">
        <v>86</v>
      </c>
      <c r="F621" s="580" t="s">
        <v>304</v>
      </c>
    </row>
    <row r="622">
      <c r="A622" s="580">
        <v>618.0</v>
      </c>
      <c r="B622" s="584">
        <v>84.0</v>
      </c>
      <c r="C622" s="582" t="s">
        <v>222</v>
      </c>
      <c r="D622" s="718">
        <v>43950.0</v>
      </c>
      <c r="E622" s="584" t="s">
        <v>86</v>
      </c>
      <c r="F622" s="580" t="s">
        <v>304</v>
      </c>
    </row>
    <row r="623">
      <c r="A623" s="580">
        <v>619.0</v>
      </c>
      <c r="B623" s="584">
        <v>83.0</v>
      </c>
      <c r="C623" s="582" t="s">
        <v>222</v>
      </c>
      <c r="D623" s="718">
        <v>43950.0</v>
      </c>
      <c r="E623" s="584" t="s">
        <v>82</v>
      </c>
      <c r="F623" s="580" t="s">
        <v>233</v>
      </c>
    </row>
    <row r="624">
      <c r="A624" s="580">
        <v>620.0</v>
      </c>
      <c r="B624" s="584">
        <v>83.0</v>
      </c>
      <c r="C624" s="588" t="s">
        <v>224</v>
      </c>
      <c r="D624" s="718">
        <v>43950.0</v>
      </c>
      <c r="E624" s="584" t="s">
        <v>82</v>
      </c>
      <c r="F624" s="580" t="s">
        <v>246</v>
      </c>
    </row>
    <row r="625">
      <c r="A625" s="580">
        <v>621.0</v>
      </c>
      <c r="B625" s="584">
        <v>68.0</v>
      </c>
      <c r="C625" s="588" t="s">
        <v>224</v>
      </c>
      <c r="D625" s="718">
        <v>43950.0</v>
      </c>
      <c r="E625" s="584" t="s">
        <v>82</v>
      </c>
      <c r="F625" s="580" t="s">
        <v>246</v>
      </c>
    </row>
    <row r="626">
      <c r="A626" s="580">
        <v>622.0</v>
      </c>
      <c r="B626" s="584">
        <v>87.0</v>
      </c>
      <c r="C626" s="582" t="s">
        <v>222</v>
      </c>
      <c r="D626" s="718">
        <v>43950.0</v>
      </c>
      <c r="E626" s="584" t="s">
        <v>85</v>
      </c>
      <c r="F626" s="580" t="s">
        <v>276</v>
      </c>
    </row>
    <row r="627">
      <c r="A627" s="580">
        <v>623.0</v>
      </c>
      <c r="B627" s="584">
        <v>82.0</v>
      </c>
      <c r="C627" s="588" t="s">
        <v>224</v>
      </c>
      <c r="D627" s="718">
        <v>43950.0</v>
      </c>
      <c r="E627" s="584" t="s">
        <v>88</v>
      </c>
      <c r="F627" s="580" t="s">
        <v>228</v>
      </c>
    </row>
    <row r="628">
      <c r="A628" s="580">
        <v>624.0</v>
      </c>
      <c r="B628" s="584">
        <v>72.0</v>
      </c>
      <c r="C628" s="582" t="s">
        <v>222</v>
      </c>
      <c r="D628" s="589">
        <v>43951.0</v>
      </c>
      <c r="E628" s="584" t="s">
        <v>81</v>
      </c>
      <c r="F628" s="580" t="s">
        <v>262</v>
      </c>
    </row>
    <row r="629">
      <c r="A629" s="580">
        <v>625.0</v>
      </c>
      <c r="B629" s="584">
        <v>75.0</v>
      </c>
      <c r="C629" s="588" t="s">
        <v>224</v>
      </c>
      <c r="D629" s="589">
        <v>43951.0</v>
      </c>
      <c r="E629" s="584" t="s">
        <v>81</v>
      </c>
      <c r="F629" s="580" t="s">
        <v>262</v>
      </c>
    </row>
    <row r="630">
      <c r="A630" s="580">
        <v>626.0</v>
      </c>
      <c r="B630" s="584">
        <v>85.0</v>
      </c>
      <c r="C630" s="588" t="s">
        <v>224</v>
      </c>
      <c r="D630" s="589">
        <v>43951.0</v>
      </c>
      <c r="E630" s="584" t="s">
        <v>81</v>
      </c>
      <c r="F630" s="580" t="s">
        <v>235</v>
      </c>
    </row>
    <row r="631">
      <c r="A631" s="580">
        <v>627.0</v>
      </c>
      <c r="B631" s="584">
        <v>86.0</v>
      </c>
      <c r="C631" s="582" t="s">
        <v>222</v>
      </c>
      <c r="D631" s="589">
        <v>43951.0</v>
      </c>
      <c r="E631" s="584" t="s">
        <v>84</v>
      </c>
      <c r="F631" s="580" t="s">
        <v>223</v>
      </c>
    </row>
    <row r="632">
      <c r="A632" s="580">
        <v>628.0</v>
      </c>
      <c r="B632" s="584">
        <v>67.0</v>
      </c>
      <c r="C632" s="588" t="s">
        <v>224</v>
      </c>
      <c r="D632" s="589">
        <v>43951.0</v>
      </c>
      <c r="E632" s="584" t="s">
        <v>81</v>
      </c>
      <c r="F632" s="580" t="s">
        <v>235</v>
      </c>
    </row>
    <row r="633">
      <c r="A633" s="580">
        <v>629.0</v>
      </c>
      <c r="B633" s="584">
        <v>80.0</v>
      </c>
      <c r="C633" s="582" t="s">
        <v>222</v>
      </c>
      <c r="D633" s="589">
        <v>43951.0</v>
      </c>
      <c r="E633" s="584" t="s">
        <v>81</v>
      </c>
      <c r="F633" s="580" t="s">
        <v>260</v>
      </c>
    </row>
    <row r="634">
      <c r="A634" s="580">
        <v>630.0</v>
      </c>
      <c r="B634" s="584">
        <v>78.0</v>
      </c>
      <c r="C634" s="588" t="s">
        <v>224</v>
      </c>
      <c r="D634" s="589">
        <v>43951.0</v>
      </c>
      <c r="E634" s="584" t="s">
        <v>86</v>
      </c>
      <c r="F634" s="580" t="s">
        <v>304</v>
      </c>
    </row>
    <row r="635">
      <c r="A635" s="580">
        <v>631.0</v>
      </c>
      <c r="B635" s="584">
        <v>68.0</v>
      </c>
      <c r="C635" s="582" t="s">
        <v>222</v>
      </c>
      <c r="D635" s="589">
        <v>43951.0</v>
      </c>
      <c r="E635" s="584" t="s">
        <v>87</v>
      </c>
      <c r="F635" s="580" t="s">
        <v>225</v>
      </c>
    </row>
    <row r="636">
      <c r="A636" s="580">
        <v>632.0</v>
      </c>
      <c r="B636" s="584">
        <v>85.0</v>
      </c>
      <c r="C636" s="582" t="s">
        <v>222</v>
      </c>
      <c r="D636" s="589">
        <v>43951.0</v>
      </c>
      <c r="E636" s="584" t="s">
        <v>82</v>
      </c>
      <c r="F636" s="580" t="s">
        <v>338</v>
      </c>
    </row>
    <row r="637">
      <c r="A637" s="580">
        <v>633.0</v>
      </c>
      <c r="B637" s="584">
        <v>91.0</v>
      </c>
      <c r="C637" s="582" t="s">
        <v>222</v>
      </c>
      <c r="D637" s="589">
        <v>43951.0</v>
      </c>
      <c r="E637" s="584" t="s">
        <v>82</v>
      </c>
      <c r="F637" s="580" t="s">
        <v>233</v>
      </c>
    </row>
    <row r="638">
      <c r="A638" s="580">
        <v>634.0</v>
      </c>
      <c r="B638" s="584">
        <v>73.0</v>
      </c>
      <c r="C638" s="582" t="s">
        <v>222</v>
      </c>
      <c r="D638" s="589">
        <v>43951.0</v>
      </c>
      <c r="E638" s="584" t="s">
        <v>82</v>
      </c>
      <c r="F638" s="580" t="s">
        <v>246</v>
      </c>
    </row>
    <row r="639">
      <c r="A639" s="580">
        <v>635.0</v>
      </c>
      <c r="B639" s="584">
        <v>93.0</v>
      </c>
      <c r="C639" s="582" t="s">
        <v>222</v>
      </c>
      <c r="D639" s="589">
        <v>43951.0</v>
      </c>
      <c r="E639" s="584" t="s">
        <v>82</v>
      </c>
      <c r="F639" s="580" t="s">
        <v>246</v>
      </c>
    </row>
    <row r="640">
      <c r="A640" s="580">
        <v>636.0</v>
      </c>
      <c r="B640" s="584">
        <v>78.0</v>
      </c>
      <c r="C640" s="582" t="s">
        <v>222</v>
      </c>
      <c r="D640" s="589">
        <v>43951.0</v>
      </c>
      <c r="E640" s="584" t="s">
        <v>82</v>
      </c>
      <c r="F640" s="580" t="s">
        <v>246</v>
      </c>
    </row>
    <row r="641">
      <c r="A641" s="580">
        <v>637.0</v>
      </c>
      <c r="B641" s="584">
        <v>87.0</v>
      </c>
      <c r="C641" s="582" t="s">
        <v>222</v>
      </c>
      <c r="D641" s="589">
        <v>43951.0</v>
      </c>
      <c r="E641" s="584" t="s">
        <v>82</v>
      </c>
      <c r="F641" s="580" t="s">
        <v>246</v>
      </c>
    </row>
    <row r="642">
      <c r="A642" s="580">
        <v>638.0</v>
      </c>
      <c r="B642" s="584">
        <v>64.0</v>
      </c>
      <c r="C642" s="588" t="s">
        <v>224</v>
      </c>
      <c r="D642" s="589">
        <v>43951.0</v>
      </c>
      <c r="E642" s="584" t="s">
        <v>82</v>
      </c>
      <c r="F642" s="580" t="s">
        <v>246</v>
      </c>
    </row>
    <row r="643">
      <c r="A643" s="580">
        <v>639.0</v>
      </c>
      <c r="B643" s="584">
        <v>93.0</v>
      </c>
      <c r="C643" s="588" t="s">
        <v>224</v>
      </c>
      <c r="D643" s="589">
        <v>43951.0</v>
      </c>
      <c r="E643" s="584" t="s">
        <v>84</v>
      </c>
      <c r="F643" s="580" t="s">
        <v>333</v>
      </c>
    </row>
    <row r="644">
      <c r="A644" s="580">
        <v>640.0</v>
      </c>
      <c r="B644" s="584">
        <v>49.0</v>
      </c>
      <c r="C644" s="588" t="s">
        <v>224</v>
      </c>
      <c r="D644" s="589">
        <v>43951.0</v>
      </c>
      <c r="E644" s="584" t="s">
        <v>85</v>
      </c>
      <c r="F644" s="580" t="s">
        <v>276</v>
      </c>
    </row>
    <row r="645">
      <c r="A645" s="580">
        <v>641.0</v>
      </c>
      <c r="B645" s="584">
        <v>65.0</v>
      </c>
      <c r="C645" s="588" t="s">
        <v>224</v>
      </c>
      <c r="D645" s="589">
        <v>43951.0</v>
      </c>
      <c r="E645" s="584" t="s">
        <v>85</v>
      </c>
      <c r="F645" s="580" t="s">
        <v>276</v>
      </c>
    </row>
    <row r="646">
      <c r="A646" s="580">
        <v>642.0</v>
      </c>
      <c r="B646" s="584">
        <v>81.0</v>
      </c>
      <c r="C646" s="588" t="s">
        <v>224</v>
      </c>
      <c r="D646" s="589">
        <v>43951.0</v>
      </c>
      <c r="E646" s="584" t="s">
        <v>85</v>
      </c>
      <c r="F646" s="580" t="s">
        <v>335</v>
      </c>
    </row>
    <row r="647">
      <c r="A647" s="580">
        <v>643.0</v>
      </c>
      <c r="B647" s="584">
        <v>90.0</v>
      </c>
      <c r="C647" s="582" t="s">
        <v>222</v>
      </c>
      <c r="D647" s="589">
        <v>43951.0</v>
      </c>
      <c r="E647" s="584" t="s">
        <v>85</v>
      </c>
      <c r="F647" s="580" t="s">
        <v>335</v>
      </c>
    </row>
    <row r="648">
      <c r="A648" s="580">
        <v>644.0</v>
      </c>
      <c r="B648" s="584">
        <v>89.0</v>
      </c>
      <c r="C648" s="588" t="s">
        <v>224</v>
      </c>
      <c r="D648" s="583">
        <v>43952.0</v>
      </c>
      <c r="E648" s="584" t="s">
        <v>85</v>
      </c>
      <c r="F648" s="580" t="s">
        <v>276</v>
      </c>
    </row>
    <row r="649">
      <c r="A649" s="580">
        <v>645.0</v>
      </c>
      <c r="B649" s="584">
        <v>63.0</v>
      </c>
      <c r="C649" s="588" t="s">
        <v>224</v>
      </c>
      <c r="D649" s="583">
        <v>43952.0</v>
      </c>
      <c r="E649" s="584" t="s">
        <v>85</v>
      </c>
      <c r="F649" s="580" t="s">
        <v>284</v>
      </c>
    </row>
    <row r="650">
      <c r="A650" s="580">
        <v>646.0</v>
      </c>
      <c r="B650" s="584">
        <v>62.0</v>
      </c>
      <c r="C650" s="588" t="s">
        <v>224</v>
      </c>
      <c r="D650" s="583">
        <v>43952.0</v>
      </c>
      <c r="E650" s="584" t="s">
        <v>85</v>
      </c>
      <c r="F650" s="580" t="s">
        <v>284</v>
      </c>
    </row>
    <row r="651">
      <c r="A651" s="580">
        <v>647.0</v>
      </c>
      <c r="B651" s="584">
        <v>85.0</v>
      </c>
      <c r="C651" s="588" t="s">
        <v>224</v>
      </c>
      <c r="D651" s="583">
        <v>43952.0</v>
      </c>
      <c r="E651" s="584" t="s">
        <v>81</v>
      </c>
      <c r="F651" s="580" t="s">
        <v>332</v>
      </c>
    </row>
    <row r="652">
      <c r="A652" s="580">
        <v>648.0</v>
      </c>
      <c r="B652" s="584">
        <v>55.0</v>
      </c>
      <c r="C652" s="588" t="s">
        <v>224</v>
      </c>
      <c r="D652" s="583">
        <v>43952.0</v>
      </c>
      <c r="E652" s="584" t="s">
        <v>81</v>
      </c>
      <c r="F652" s="580" t="s">
        <v>339</v>
      </c>
    </row>
    <row r="653">
      <c r="A653" s="580">
        <v>649.0</v>
      </c>
      <c r="B653" s="584">
        <v>86.0</v>
      </c>
      <c r="C653" s="588" t="s">
        <v>224</v>
      </c>
      <c r="D653" s="583">
        <v>43952.0</v>
      </c>
      <c r="E653" s="584" t="s">
        <v>86</v>
      </c>
      <c r="F653" s="580" t="s">
        <v>304</v>
      </c>
    </row>
    <row r="654">
      <c r="A654" s="580">
        <v>650.0</v>
      </c>
      <c r="B654" s="584">
        <v>76.0</v>
      </c>
      <c r="C654" s="582" t="s">
        <v>222</v>
      </c>
      <c r="D654" s="583">
        <v>43952.0</v>
      </c>
      <c r="E654" s="584" t="s">
        <v>93</v>
      </c>
      <c r="F654" s="580" t="s">
        <v>295</v>
      </c>
    </row>
    <row r="655">
      <c r="A655" s="580">
        <v>651.0</v>
      </c>
      <c r="B655" s="584">
        <v>89.0</v>
      </c>
      <c r="C655" s="582" t="s">
        <v>222</v>
      </c>
      <c r="D655" s="589">
        <v>43953.0</v>
      </c>
      <c r="E655" s="584" t="s">
        <v>82</v>
      </c>
      <c r="F655" s="580" t="s">
        <v>246</v>
      </c>
    </row>
    <row r="656">
      <c r="A656" s="580">
        <v>652.0</v>
      </c>
      <c r="B656" s="584">
        <v>89.0</v>
      </c>
      <c r="C656" s="582" t="s">
        <v>222</v>
      </c>
      <c r="D656" s="589">
        <v>43953.0</v>
      </c>
      <c r="E656" s="584" t="s">
        <v>86</v>
      </c>
      <c r="F656" s="580" t="s">
        <v>304</v>
      </c>
    </row>
    <row r="657">
      <c r="A657" s="580">
        <v>653.0</v>
      </c>
      <c r="B657" s="584">
        <v>87.0</v>
      </c>
      <c r="C657" s="582" t="s">
        <v>222</v>
      </c>
      <c r="D657" s="589">
        <v>43953.0</v>
      </c>
      <c r="E657" s="584" t="s">
        <v>86</v>
      </c>
      <c r="F657" s="580" t="s">
        <v>304</v>
      </c>
    </row>
    <row r="658">
      <c r="A658" s="580">
        <v>654.0</v>
      </c>
      <c r="B658" s="584">
        <v>80.0</v>
      </c>
      <c r="C658" s="582" t="s">
        <v>222</v>
      </c>
      <c r="D658" s="589">
        <v>43953.0</v>
      </c>
      <c r="E658" s="584" t="s">
        <v>83</v>
      </c>
      <c r="F658" s="580" t="s">
        <v>279</v>
      </c>
    </row>
    <row r="659">
      <c r="A659" s="580">
        <v>655.0</v>
      </c>
      <c r="B659" s="584">
        <v>74.0</v>
      </c>
      <c r="C659" s="588" t="s">
        <v>224</v>
      </c>
      <c r="D659" s="589">
        <v>43953.0</v>
      </c>
      <c r="E659" s="584" t="s">
        <v>84</v>
      </c>
      <c r="F659" s="580" t="s">
        <v>223</v>
      </c>
    </row>
    <row r="660">
      <c r="A660" s="580">
        <v>656.0</v>
      </c>
      <c r="B660" s="584">
        <v>69.0</v>
      </c>
      <c r="C660" s="588" t="s">
        <v>224</v>
      </c>
      <c r="D660" s="589">
        <v>43953.0</v>
      </c>
      <c r="E660" s="584" t="s">
        <v>84</v>
      </c>
      <c r="F660" s="580" t="s">
        <v>223</v>
      </c>
    </row>
    <row r="661">
      <c r="A661" s="580">
        <v>657.0</v>
      </c>
      <c r="B661" s="584">
        <v>84.0</v>
      </c>
      <c r="C661" s="582" t="s">
        <v>222</v>
      </c>
      <c r="D661" s="589">
        <v>43953.0</v>
      </c>
      <c r="E661" s="584" t="s">
        <v>84</v>
      </c>
      <c r="F661" s="580" t="s">
        <v>223</v>
      </c>
    </row>
    <row r="662">
      <c r="A662" s="580">
        <v>658.0</v>
      </c>
      <c r="B662" s="584">
        <v>73.0</v>
      </c>
      <c r="C662" s="588" t="s">
        <v>224</v>
      </c>
      <c r="D662" s="589">
        <v>43953.0</v>
      </c>
      <c r="E662" s="584" t="s">
        <v>84</v>
      </c>
      <c r="F662" s="580" t="s">
        <v>223</v>
      </c>
    </row>
    <row r="663">
      <c r="A663" s="580">
        <v>659.0</v>
      </c>
      <c r="B663" s="584">
        <v>61.0</v>
      </c>
      <c r="C663" s="588" t="s">
        <v>224</v>
      </c>
      <c r="D663" s="589">
        <v>43953.0</v>
      </c>
      <c r="E663" s="584" t="s">
        <v>81</v>
      </c>
      <c r="F663" s="580" t="s">
        <v>262</v>
      </c>
    </row>
    <row r="664">
      <c r="A664" s="580">
        <v>660.0</v>
      </c>
      <c r="B664" s="584">
        <v>75.0</v>
      </c>
      <c r="C664" s="588" t="s">
        <v>224</v>
      </c>
      <c r="D664" s="589">
        <v>43953.0</v>
      </c>
      <c r="E664" s="584" t="s">
        <v>81</v>
      </c>
      <c r="F664" s="580" t="s">
        <v>235</v>
      </c>
    </row>
    <row r="665">
      <c r="A665" s="580">
        <v>661.0</v>
      </c>
      <c r="B665" s="584">
        <v>86.0</v>
      </c>
      <c r="C665" s="582" t="s">
        <v>222</v>
      </c>
      <c r="D665" s="589">
        <v>43953.0</v>
      </c>
      <c r="E665" s="584" t="s">
        <v>93</v>
      </c>
      <c r="F665" s="580" t="s">
        <v>295</v>
      </c>
    </row>
    <row r="666">
      <c r="A666" s="580">
        <v>662.0</v>
      </c>
      <c r="B666" s="584">
        <v>64.0</v>
      </c>
      <c r="C666" s="588" t="s">
        <v>224</v>
      </c>
      <c r="D666" s="589">
        <v>43953.0</v>
      </c>
      <c r="E666" s="584" t="s">
        <v>87</v>
      </c>
      <c r="F666" s="580" t="s">
        <v>278</v>
      </c>
    </row>
    <row r="667">
      <c r="A667" s="580">
        <v>663.0</v>
      </c>
      <c r="B667" s="584">
        <v>82.0</v>
      </c>
      <c r="C667" s="582" t="s">
        <v>222</v>
      </c>
      <c r="D667" s="583">
        <v>43954.0</v>
      </c>
      <c r="E667" s="584" t="s">
        <v>81</v>
      </c>
      <c r="F667" s="580" t="s">
        <v>235</v>
      </c>
    </row>
    <row r="668">
      <c r="A668" s="580">
        <v>664.0</v>
      </c>
      <c r="B668" s="584">
        <v>65.0</v>
      </c>
      <c r="C668" s="582" t="s">
        <v>222</v>
      </c>
      <c r="D668" s="583">
        <v>43954.0</v>
      </c>
      <c r="E668" s="584" t="s">
        <v>81</v>
      </c>
      <c r="F668" s="580" t="s">
        <v>235</v>
      </c>
    </row>
    <row r="669">
      <c r="A669" s="580">
        <v>665.0</v>
      </c>
      <c r="B669" s="584">
        <v>72.0</v>
      </c>
      <c r="C669" s="588" t="s">
        <v>224</v>
      </c>
      <c r="D669" s="583">
        <v>43954.0</v>
      </c>
      <c r="E669" s="584" t="s">
        <v>81</v>
      </c>
      <c r="F669" s="580" t="s">
        <v>235</v>
      </c>
    </row>
    <row r="670">
      <c r="A670" s="580">
        <v>666.0</v>
      </c>
      <c r="B670" s="584">
        <v>87.0</v>
      </c>
      <c r="C670" s="582" t="s">
        <v>222</v>
      </c>
      <c r="D670" s="583">
        <v>43954.0</v>
      </c>
      <c r="E670" s="584" t="s">
        <v>90</v>
      </c>
      <c r="F670" s="580" t="s">
        <v>303</v>
      </c>
    </row>
    <row r="671">
      <c r="A671" s="580">
        <v>667.0</v>
      </c>
      <c r="B671" s="584">
        <v>79.0</v>
      </c>
      <c r="C671" s="582" t="s">
        <v>222</v>
      </c>
      <c r="D671" s="583">
        <v>43954.0</v>
      </c>
      <c r="E671" s="584" t="s">
        <v>89</v>
      </c>
      <c r="F671" s="580" t="s">
        <v>282</v>
      </c>
    </row>
    <row r="672">
      <c r="A672" s="580">
        <v>668.0</v>
      </c>
      <c r="B672" s="584">
        <v>65.0</v>
      </c>
      <c r="C672" s="582" t="s">
        <v>222</v>
      </c>
      <c r="D672" s="583">
        <v>43954.0</v>
      </c>
      <c r="E672" s="584" t="s">
        <v>87</v>
      </c>
      <c r="F672" s="580" t="s">
        <v>278</v>
      </c>
    </row>
    <row r="673">
      <c r="A673" s="580">
        <v>669.0</v>
      </c>
      <c r="B673" s="584">
        <v>83.0</v>
      </c>
      <c r="C673" s="582" t="s">
        <v>222</v>
      </c>
      <c r="D673" s="583">
        <v>43954.0</v>
      </c>
      <c r="E673" s="584" t="s">
        <v>87</v>
      </c>
      <c r="F673" s="580" t="s">
        <v>278</v>
      </c>
    </row>
    <row r="674">
      <c r="A674" s="580">
        <v>670.0</v>
      </c>
      <c r="B674" s="584">
        <v>63.0</v>
      </c>
      <c r="C674" s="588" t="s">
        <v>224</v>
      </c>
      <c r="D674" s="583">
        <v>43954.0</v>
      </c>
      <c r="E674" s="584" t="s">
        <v>87</v>
      </c>
      <c r="F674" s="580" t="s">
        <v>225</v>
      </c>
    </row>
    <row r="675">
      <c r="A675" s="580">
        <v>671.0</v>
      </c>
      <c r="B675" s="584">
        <v>49.0</v>
      </c>
      <c r="C675" s="588" t="s">
        <v>224</v>
      </c>
      <c r="D675" s="583">
        <v>43954.0</v>
      </c>
      <c r="E675" s="584" t="s">
        <v>84</v>
      </c>
      <c r="F675" s="580" t="s">
        <v>223</v>
      </c>
    </row>
    <row r="676">
      <c r="A676" s="580">
        <v>672.0</v>
      </c>
      <c r="B676" s="584">
        <v>88.0</v>
      </c>
      <c r="C676" s="582" t="s">
        <v>222</v>
      </c>
      <c r="D676" s="583">
        <v>43954.0</v>
      </c>
      <c r="E676" s="584" t="s">
        <v>84</v>
      </c>
      <c r="F676" s="580" t="s">
        <v>223</v>
      </c>
    </row>
    <row r="677">
      <c r="A677" s="580">
        <v>673.0</v>
      </c>
      <c r="B677" s="584">
        <v>77.0</v>
      </c>
      <c r="C677" s="582" t="s">
        <v>222</v>
      </c>
      <c r="D677" s="583">
        <v>43954.0</v>
      </c>
      <c r="E677" s="584" t="s">
        <v>84</v>
      </c>
      <c r="F677" s="580" t="s">
        <v>223</v>
      </c>
    </row>
    <row r="678">
      <c r="A678" s="580">
        <v>674.0</v>
      </c>
      <c r="B678" s="584">
        <v>86.0</v>
      </c>
      <c r="C678" s="588" t="s">
        <v>224</v>
      </c>
      <c r="D678" s="583">
        <v>43954.0</v>
      </c>
      <c r="E678" s="584" t="s">
        <v>88</v>
      </c>
      <c r="F678" s="580" t="s">
        <v>228</v>
      </c>
    </row>
    <row r="679">
      <c r="A679" s="580">
        <v>675.0</v>
      </c>
      <c r="B679" s="584">
        <v>79.0</v>
      </c>
      <c r="C679" s="588" t="s">
        <v>224</v>
      </c>
      <c r="D679" s="583">
        <v>43954.0</v>
      </c>
      <c r="E679" s="584" t="s">
        <v>81</v>
      </c>
      <c r="F679" s="580" t="s">
        <v>262</v>
      </c>
    </row>
    <row r="680">
      <c r="A680" s="580">
        <v>676.0</v>
      </c>
      <c r="B680" s="584">
        <v>71.0</v>
      </c>
      <c r="C680" s="588" t="s">
        <v>224</v>
      </c>
      <c r="D680" s="583">
        <v>43954.0</v>
      </c>
      <c r="E680" s="584" t="s">
        <v>86</v>
      </c>
      <c r="F680" s="580" t="s">
        <v>304</v>
      </c>
    </row>
    <row r="681">
      <c r="A681" s="580">
        <v>677.0</v>
      </c>
      <c r="B681" s="584">
        <v>62.0</v>
      </c>
      <c r="C681" s="588" t="s">
        <v>224</v>
      </c>
      <c r="D681" s="583">
        <v>43954.0</v>
      </c>
      <c r="E681" s="584" t="s">
        <v>91</v>
      </c>
      <c r="F681" s="580" t="s">
        <v>277</v>
      </c>
    </row>
    <row r="682">
      <c r="A682" s="580">
        <v>678.0</v>
      </c>
      <c r="B682" s="584">
        <v>85.0</v>
      </c>
      <c r="C682" s="582" t="s">
        <v>222</v>
      </c>
      <c r="D682" s="589">
        <v>43955.0</v>
      </c>
      <c r="E682" s="584" t="s">
        <v>82</v>
      </c>
      <c r="F682" s="580" t="s">
        <v>340</v>
      </c>
    </row>
    <row r="683">
      <c r="A683" s="580">
        <v>679.0</v>
      </c>
      <c r="B683" s="584">
        <v>91.0</v>
      </c>
      <c r="C683" s="582" t="s">
        <v>222</v>
      </c>
      <c r="D683" s="589">
        <v>43955.0</v>
      </c>
      <c r="E683" s="584" t="s">
        <v>86</v>
      </c>
      <c r="F683" s="580" t="s">
        <v>304</v>
      </c>
    </row>
    <row r="684">
      <c r="A684" s="580">
        <v>680.0</v>
      </c>
      <c r="B684" s="584">
        <v>93.0</v>
      </c>
      <c r="C684" s="582" t="s">
        <v>222</v>
      </c>
      <c r="D684" s="589">
        <v>43955.0</v>
      </c>
      <c r="E684" s="584" t="s">
        <v>86</v>
      </c>
      <c r="F684" s="580" t="s">
        <v>304</v>
      </c>
    </row>
    <row r="685">
      <c r="A685" s="580">
        <v>681.0</v>
      </c>
      <c r="B685" s="584">
        <v>51.0</v>
      </c>
      <c r="C685" s="588" t="s">
        <v>224</v>
      </c>
      <c r="D685" s="589">
        <v>43955.0</v>
      </c>
      <c r="E685" s="584" t="s">
        <v>81</v>
      </c>
      <c r="F685" s="580" t="s">
        <v>235</v>
      </c>
    </row>
    <row r="686">
      <c r="A686" s="580">
        <v>682.0</v>
      </c>
      <c r="B686" s="584">
        <v>65.0</v>
      </c>
      <c r="C686" s="588" t="s">
        <v>224</v>
      </c>
      <c r="D686" s="589">
        <v>43955.0</v>
      </c>
      <c r="E686" s="584" t="s">
        <v>84</v>
      </c>
      <c r="F686" s="580" t="s">
        <v>223</v>
      </c>
    </row>
    <row r="687">
      <c r="A687" s="580">
        <v>683.0</v>
      </c>
      <c r="B687" s="584">
        <v>70.0</v>
      </c>
      <c r="C687" s="588" t="s">
        <v>224</v>
      </c>
      <c r="D687" s="589">
        <v>43955.0</v>
      </c>
      <c r="E687" s="584" t="s">
        <v>81</v>
      </c>
      <c r="F687" s="580" t="s">
        <v>332</v>
      </c>
    </row>
    <row r="688">
      <c r="A688" s="580">
        <v>684.0</v>
      </c>
      <c r="B688" s="584">
        <v>53.0</v>
      </c>
      <c r="C688" s="588" t="s">
        <v>224</v>
      </c>
      <c r="D688" s="589">
        <v>43955.0</v>
      </c>
      <c r="E688" s="584" t="s">
        <v>87</v>
      </c>
      <c r="F688" s="580" t="s">
        <v>225</v>
      </c>
    </row>
    <row r="689">
      <c r="A689" s="580">
        <v>685.0</v>
      </c>
      <c r="B689" s="584">
        <v>86.0</v>
      </c>
      <c r="C689" s="588" t="s">
        <v>224</v>
      </c>
      <c r="D689" s="589">
        <v>43955.0</v>
      </c>
      <c r="E689" s="584" t="s">
        <v>94</v>
      </c>
      <c r="F689" s="580" t="s">
        <v>245</v>
      </c>
    </row>
    <row r="690">
      <c r="A690" s="580">
        <v>686.0</v>
      </c>
      <c r="B690" s="584">
        <v>44.0</v>
      </c>
      <c r="C690" s="588" t="s">
        <v>224</v>
      </c>
      <c r="D690" s="589">
        <v>43955.0</v>
      </c>
      <c r="E690" s="584" t="s">
        <v>94</v>
      </c>
      <c r="F690" s="580" t="s">
        <v>245</v>
      </c>
    </row>
    <row r="691">
      <c r="A691" s="580">
        <v>687.0</v>
      </c>
      <c r="B691" s="584">
        <v>76.0</v>
      </c>
      <c r="C691" s="582" t="s">
        <v>222</v>
      </c>
      <c r="D691" s="589">
        <v>43955.0</v>
      </c>
      <c r="E691" s="584" t="s">
        <v>94</v>
      </c>
      <c r="F691" s="580" t="s">
        <v>331</v>
      </c>
    </row>
    <row r="692">
      <c r="A692" s="580">
        <v>688.0</v>
      </c>
      <c r="B692" s="584">
        <v>77.0</v>
      </c>
      <c r="C692" s="588" t="s">
        <v>224</v>
      </c>
      <c r="D692" s="589">
        <v>43955.0</v>
      </c>
      <c r="E692" s="584" t="s">
        <v>94</v>
      </c>
      <c r="F692" s="580" t="s">
        <v>331</v>
      </c>
    </row>
    <row r="693">
      <c r="A693" s="580">
        <v>689.0</v>
      </c>
      <c r="B693" s="584">
        <v>71.0</v>
      </c>
      <c r="C693" s="588" t="s">
        <v>224</v>
      </c>
      <c r="D693" s="589">
        <v>43955.0</v>
      </c>
      <c r="E693" s="584" t="s">
        <v>81</v>
      </c>
      <c r="F693" s="580" t="s">
        <v>235</v>
      </c>
    </row>
    <row r="694">
      <c r="A694" s="580">
        <v>690.0</v>
      </c>
      <c r="B694" s="584">
        <v>73.0</v>
      </c>
      <c r="C694" s="588" t="s">
        <v>224</v>
      </c>
      <c r="D694" s="589">
        <v>43955.0</v>
      </c>
      <c r="E694" s="584" t="s">
        <v>82</v>
      </c>
      <c r="F694" s="580" t="s">
        <v>233</v>
      </c>
    </row>
    <row r="695">
      <c r="A695" s="580">
        <v>691.0</v>
      </c>
      <c r="B695" s="584">
        <v>59.0</v>
      </c>
      <c r="C695" s="588" t="s">
        <v>224</v>
      </c>
      <c r="D695" s="589">
        <v>43955.0</v>
      </c>
      <c r="E695" s="584" t="s">
        <v>82</v>
      </c>
      <c r="F695" s="580" t="s">
        <v>246</v>
      </c>
    </row>
    <row r="696">
      <c r="A696" s="580">
        <v>692.0</v>
      </c>
      <c r="B696" s="584">
        <v>88.0</v>
      </c>
      <c r="C696" s="582" t="s">
        <v>222</v>
      </c>
      <c r="D696" s="589">
        <v>43955.0</v>
      </c>
      <c r="E696" s="584" t="s">
        <v>82</v>
      </c>
      <c r="F696" s="580" t="s">
        <v>246</v>
      </c>
    </row>
    <row r="697">
      <c r="A697" s="580">
        <v>693.0</v>
      </c>
      <c r="B697" s="584">
        <v>67.0</v>
      </c>
      <c r="C697" s="588" t="s">
        <v>224</v>
      </c>
      <c r="D697" s="589">
        <v>43955.0</v>
      </c>
      <c r="E697" s="584" t="s">
        <v>82</v>
      </c>
      <c r="F697" s="580" t="s">
        <v>246</v>
      </c>
    </row>
    <row r="698">
      <c r="A698" s="580">
        <v>694.0</v>
      </c>
      <c r="B698" s="584">
        <v>87.0</v>
      </c>
      <c r="C698" s="582" t="s">
        <v>222</v>
      </c>
      <c r="D698" s="589">
        <v>43955.0</v>
      </c>
      <c r="E698" s="584" t="s">
        <v>84</v>
      </c>
      <c r="F698" s="580" t="s">
        <v>308</v>
      </c>
    </row>
    <row r="699">
      <c r="A699" s="580">
        <v>695.0</v>
      </c>
      <c r="B699" s="584">
        <v>87.0</v>
      </c>
      <c r="C699" s="582" t="s">
        <v>222</v>
      </c>
      <c r="D699" s="589">
        <v>43955.0</v>
      </c>
      <c r="E699" s="584" t="s">
        <v>86</v>
      </c>
      <c r="F699" s="580" t="s">
        <v>304</v>
      </c>
    </row>
    <row r="700">
      <c r="A700" s="580">
        <v>696.0</v>
      </c>
      <c r="B700" s="584">
        <v>79.0</v>
      </c>
      <c r="C700" s="588" t="s">
        <v>224</v>
      </c>
      <c r="D700" s="589">
        <v>43955.0</v>
      </c>
      <c r="E700" s="584" t="s">
        <v>91</v>
      </c>
      <c r="F700" s="580" t="s">
        <v>277</v>
      </c>
    </row>
    <row r="701">
      <c r="A701" s="580">
        <v>697.0</v>
      </c>
      <c r="B701" s="584">
        <v>67.0</v>
      </c>
      <c r="C701" s="588" t="s">
        <v>224</v>
      </c>
      <c r="D701" s="583">
        <v>43956.0</v>
      </c>
      <c r="E701" s="584" t="s">
        <v>92</v>
      </c>
      <c r="F701" s="580" t="s">
        <v>307</v>
      </c>
    </row>
    <row r="702">
      <c r="A702" s="580">
        <v>698.0</v>
      </c>
      <c r="B702" s="584">
        <v>74.0</v>
      </c>
      <c r="C702" s="582" t="s">
        <v>222</v>
      </c>
      <c r="D702" s="583">
        <v>43956.0</v>
      </c>
      <c r="E702" s="584" t="s">
        <v>85</v>
      </c>
      <c r="F702" s="580" t="s">
        <v>276</v>
      </c>
    </row>
    <row r="703">
      <c r="A703" s="580">
        <v>699.0</v>
      </c>
      <c r="B703" s="584">
        <v>69.0</v>
      </c>
      <c r="C703" s="588" t="s">
        <v>224</v>
      </c>
      <c r="D703" s="583">
        <v>43956.0</v>
      </c>
      <c r="E703" s="584" t="s">
        <v>81</v>
      </c>
      <c r="F703" s="580" t="s">
        <v>262</v>
      </c>
    </row>
    <row r="704">
      <c r="A704" s="580">
        <v>700.0</v>
      </c>
      <c r="B704" s="584">
        <v>67.0</v>
      </c>
      <c r="C704" s="582" t="s">
        <v>222</v>
      </c>
      <c r="D704" s="583">
        <v>43956.0</v>
      </c>
      <c r="E704" s="584" t="s">
        <v>83</v>
      </c>
      <c r="F704" s="580" t="s">
        <v>279</v>
      </c>
    </row>
    <row r="705">
      <c r="A705" s="580">
        <v>701.0</v>
      </c>
      <c r="B705" s="584">
        <v>83.0</v>
      </c>
      <c r="C705" s="582" t="s">
        <v>222</v>
      </c>
      <c r="D705" s="583">
        <v>43956.0</v>
      </c>
      <c r="E705" s="584" t="s">
        <v>86</v>
      </c>
      <c r="F705" s="580" t="s">
        <v>304</v>
      </c>
    </row>
    <row r="706">
      <c r="A706" s="580">
        <v>702.0</v>
      </c>
      <c r="B706" s="584">
        <v>84.0</v>
      </c>
      <c r="C706" s="588" t="s">
        <v>224</v>
      </c>
      <c r="D706" s="583">
        <v>43956.0</v>
      </c>
      <c r="E706" s="584" t="s">
        <v>84</v>
      </c>
      <c r="F706" s="580" t="s">
        <v>223</v>
      </c>
    </row>
    <row r="707">
      <c r="A707" s="580">
        <v>703.0</v>
      </c>
      <c r="B707" s="584">
        <v>96.0</v>
      </c>
      <c r="C707" s="582" t="s">
        <v>222</v>
      </c>
      <c r="D707" s="583">
        <v>43956.0</v>
      </c>
      <c r="E707" s="584" t="s">
        <v>84</v>
      </c>
      <c r="F707" s="580" t="s">
        <v>223</v>
      </c>
    </row>
    <row r="708">
      <c r="A708" s="580">
        <v>704.0</v>
      </c>
      <c r="B708" s="584">
        <v>69.0</v>
      </c>
      <c r="C708" s="582" t="s">
        <v>222</v>
      </c>
      <c r="D708" s="583">
        <v>43956.0</v>
      </c>
      <c r="E708" s="584" t="s">
        <v>87</v>
      </c>
      <c r="F708" s="580" t="s">
        <v>225</v>
      </c>
    </row>
    <row r="709">
      <c r="A709" s="580">
        <v>705.0</v>
      </c>
      <c r="B709" s="584">
        <v>89.0</v>
      </c>
      <c r="C709" s="582" t="s">
        <v>222</v>
      </c>
      <c r="D709" s="583">
        <v>43956.0</v>
      </c>
      <c r="E709" s="584" t="s">
        <v>87</v>
      </c>
      <c r="F709" s="580" t="s">
        <v>225</v>
      </c>
    </row>
    <row r="710">
      <c r="A710" s="580">
        <v>706.0</v>
      </c>
      <c r="B710" s="584">
        <v>88.0</v>
      </c>
      <c r="C710" s="588" t="s">
        <v>224</v>
      </c>
      <c r="D710" s="583">
        <v>43956.0</v>
      </c>
      <c r="E710" s="584" t="s">
        <v>87</v>
      </c>
      <c r="F710" s="580" t="s">
        <v>225</v>
      </c>
    </row>
    <row r="711">
      <c r="A711" s="580">
        <v>707.0</v>
      </c>
      <c r="B711" s="584">
        <v>87.0</v>
      </c>
      <c r="C711" s="582" t="s">
        <v>222</v>
      </c>
      <c r="D711" s="583">
        <v>43956.0</v>
      </c>
      <c r="E711" s="584" t="s">
        <v>87</v>
      </c>
      <c r="F711" s="580" t="s">
        <v>230</v>
      </c>
    </row>
    <row r="712">
      <c r="A712" s="580">
        <v>708.0</v>
      </c>
      <c r="B712" s="584">
        <v>63.0</v>
      </c>
      <c r="C712" s="588" t="s">
        <v>224</v>
      </c>
      <c r="D712" s="583">
        <v>43956.0</v>
      </c>
      <c r="E712" s="584" t="s">
        <v>93</v>
      </c>
      <c r="F712" s="580" t="s">
        <v>295</v>
      </c>
    </row>
    <row r="713">
      <c r="A713" s="580">
        <v>709.0</v>
      </c>
      <c r="B713" s="584">
        <v>81.0</v>
      </c>
      <c r="C713" s="588" t="s">
        <v>224</v>
      </c>
      <c r="D713" s="583">
        <v>43956.0</v>
      </c>
      <c r="E713" s="584" t="s">
        <v>81</v>
      </c>
      <c r="F713" s="580" t="s">
        <v>285</v>
      </c>
    </row>
    <row r="714">
      <c r="A714" s="580">
        <v>710.0</v>
      </c>
      <c r="B714" s="584">
        <v>53.0</v>
      </c>
      <c r="C714" s="582" t="s">
        <v>222</v>
      </c>
      <c r="D714" s="583">
        <v>43956.0</v>
      </c>
      <c r="E714" s="584" t="s">
        <v>81</v>
      </c>
      <c r="F714" s="580" t="s">
        <v>225</v>
      </c>
    </row>
    <row r="715">
      <c r="A715" s="580">
        <v>711.0</v>
      </c>
      <c r="B715" s="584">
        <v>80.0</v>
      </c>
      <c r="C715" s="588" t="s">
        <v>224</v>
      </c>
      <c r="D715" s="583">
        <v>43956.0</v>
      </c>
      <c r="E715" s="584" t="s">
        <v>81</v>
      </c>
      <c r="F715" s="580" t="s">
        <v>279</v>
      </c>
    </row>
    <row r="716">
      <c r="A716" s="580">
        <v>712.0</v>
      </c>
      <c r="B716" s="584">
        <v>83.0</v>
      </c>
      <c r="C716" s="582" t="s">
        <v>222</v>
      </c>
      <c r="D716" s="583">
        <v>43956.0</v>
      </c>
      <c r="E716" s="584" t="s">
        <v>82</v>
      </c>
      <c r="F716" s="580" t="s">
        <v>233</v>
      </c>
    </row>
    <row r="717">
      <c r="A717" s="580">
        <v>713.0</v>
      </c>
      <c r="B717" s="584">
        <v>80.0</v>
      </c>
      <c r="C717" s="588" t="s">
        <v>224</v>
      </c>
      <c r="D717" s="583">
        <v>43956.0</v>
      </c>
      <c r="E717" s="584" t="s">
        <v>82</v>
      </c>
      <c r="F717" s="580" t="s">
        <v>246</v>
      </c>
    </row>
    <row r="718">
      <c r="A718" s="580">
        <v>714.0</v>
      </c>
      <c r="B718" s="584">
        <v>39.0</v>
      </c>
      <c r="C718" s="582" t="s">
        <v>222</v>
      </c>
      <c r="D718" s="583">
        <v>43956.0</v>
      </c>
      <c r="E718" s="584" t="s">
        <v>82</v>
      </c>
      <c r="F718" s="580" t="s">
        <v>246</v>
      </c>
    </row>
    <row r="719">
      <c r="A719" s="580">
        <v>715.0</v>
      </c>
      <c r="B719" s="584">
        <v>67.0</v>
      </c>
      <c r="C719" s="582" t="s">
        <v>222</v>
      </c>
      <c r="D719" s="583">
        <v>43956.0</v>
      </c>
      <c r="E719" s="584" t="s">
        <v>89</v>
      </c>
      <c r="F719" s="580" t="s">
        <v>282</v>
      </c>
    </row>
    <row r="720">
      <c r="A720" s="580">
        <v>716.0</v>
      </c>
      <c r="B720" s="584">
        <v>75.0</v>
      </c>
      <c r="C720" s="588" t="s">
        <v>224</v>
      </c>
      <c r="D720" s="589">
        <v>43957.0</v>
      </c>
      <c r="E720" s="584" t="s">
        <v>85</v>
      </c>
      <c r="F720" s="580" t="s">
        <v>335</v>
      </c>
    </row>
    <row r="721">
      <c r="A721" s="580">
        <v>717.0</v>
      </c>
      <c r="B721" s="584">
        <v>79.0</v>
      </c>
      <c r="C721" s="582" t="s">
        <v>222</v>
      </c>
      <c r="D721" s="589">
        <v>43957.0</v>
      </c>
      <c r="E721" s="584" t="s">
        <v>88</v>
      </c>
      <c r="F721" s="580" t="s">
        <v>228</v>
      </c>
    </row>
    <row r="722">
      <c r="A722" s="580">
        <v>718.0</v>
      </c>
      <c r="B722" s="584">
        <v>74.0</v>
      </c>
      <c r="C722" s="582" t="s">
        <v>222</v>
      </c>
      <c r="D722" s="589">
        <v>43957.0</v>
      </c>
      <c r="E722" s="584" t="s">
        <v>84</v>
      </c>
      <c r="F722" s="580" t="s">
        <v>223</v>
      </c>
    </row>
    <row r="723">
      <c r="A723" s="580">
        <v>719.0</v>
      </c>
      <c r="B723" s="584">
        <v>66.0</v>
      </c>
      <c r="C723" s="588" t="s">
        <v>224</v>
      </c>
      <c r="D723" s="589">
        <v>43957.0</v>
      </c>
      <c r="E723" s="584" t="s">
        <v>84</v>
      </c>
      <c r="F723" s="580" t="s">
        <v>223</v>
      </c>
    </row>
    <row r="724">
      <c r="A724" s="580">
        <v>720.0</v>
      </c>
      <c r="B724" s="584">
        <v>90.0</v>
      </c>
      <c r="C724" s="582" t="s">
        <v>222</v>
      </c>
      <c r="D724" s="589">
        <v>43957.0</v>
      </c>
      <c r="E724" s="584" t="s">
        <v>84</v>
      </c>
      <c r="F724" s="580" t="s">
        <v>223</v>
      </c>
    </row>
    <row r="725">
      <c r="A725" s="580">
        <v>721.0</v>
      </c>
      <c r="B725" s="584">
        <v>74.0</v>
      </c>
      <c r="C725" s="588" t="s">
        <v>224</v>
      </c>
      <c r="D725" s="589">
        <v>43957.0</v>
      </c>
      <c r="E725" s="584" t="s">
        <v>84</v>
      </c>
      <c r="F725" s="580" t="s">
        <v>223</v>
      </c>
    </row>
    <row r="726">
      <c r="A726" s="580">
        <v>722.0</v>
      </c>
      <c r="B726" s="584">
        <v>86.0</v>
      </c>
      <c r="C726" s="582" t="s">
        <v>222</v>
      </c>
      <c r="D726" s="589">
        <v>43957.0</v>
      </c>
      <c r="E726" s="584" t="s">
        <v>86</v>
      </c>
      <c r="F726" s="580" t="s">
        <v>304</v>
      </c>
    </row>
    <row r="727">
      <c r="A727" s="580">
        <v>723.0</v>
      </c>
      <c r="B727" s="584">
        <v>63.0</v>
      </c>
      <c r="C727" s="588" t="s">
        <v>224</v>
      </c>
      <c r="D727" s="589">
        <v>43957.0</v>
      </c>
      <c r="E727" s="584" t="s">
        <v>81</v>
      </c>
      <c r="F727" s="580" t="s">
        <v>262</v>
      </c>
    </row>
    <row r="728">
      <c r="A728" s="580">
        <v>724.0</v>
      </c>
      <c r="B728" s="584">
        <v>78.0</v>
      </c>
      <c r="C728" s="582" t="s">
        <v>222</v>
      </c>
      <c r="D728" s="589">
        <v>43957.0</v>
      </c>
      <c r="E728" s="584" t="s">
        <v>86</v>
      </c>
      <c r="F728" s="580" t="s">
        <v>304</v>
      </c>
    </row>
    <row r="729">
      <c r="A729" s="580">
        <v>725.0</v>
      </c>
      <c r="B729" s="584">
        <v>83.0</v>
      </c>
      <c r="C729" s="582" t="s">
        <v>222</v>
      </c>
      <c r="D729" s="589">
        <v>43957.0</v>
      </c>
      <c r="E729" s="584" t="s">
        <v>81</v>
      </c>
      <c r="F729" s="580" t="s">
        <v>235</v>
      </c>
    </row>
    <row r="730">
      <c r="A730" s="580">
        <v>726.0</v>
      </c>
      <c r="B730" s="584">
        <v>86.0</v>
      </c>
      <c r="C730" s="588" t="s">
        <v>224</v>
      </c>
      <c r="D730" s="589">
        <v>43957.0</v>
      </c>
      <c r="E730" s="584" t="s">
        <v>81</v>
      </c>
      <c r="F730" s="580" t="s">
        <v>235</v>
      </c>
    </row>
    <row r="731">
      <c r="A731" s="580">
        <v>727.0</v>
      </c>
      <c r="B731" s="584">
        <v>40.0</v>
      </c>
      <c r="C731" s="582" t="s">
        <v>222</v>
      </c>
      <c r="D731" s="589">
        <v>43957.0</v>
      </c>
      <c r="E731" s="584" t="s">
        <v>94</v>
      </c>
      <c r="F731" s="580" t="s">
        <v>331</v>
      </c>
    </row>
    <row r="732">
      <c r="A732" s="580">
        <v>728.0</v>
      </c>
      <c r="B732" s="584">
        <v>72.0</v>
      </c>
      <c r="C732" s="588" t="s">
        <v>224</v>
      </c>
      <c r="D732" s="589">
        <v>43957.0</v>
      </c>
      <c r="E732" s="584" t="s">
        <v>91</v>
      </c>
      <c r="F732" s="580" t="s">
        <v>277</v>
      </c>
    </row>
    <row r="733">
      <c r="A733" s="580">
        <v>729.0</v>
      </c>
      <c r="B733" s="584">
        <v>61.0</v>
      </c>
      <c r="C733" s="588" t="s">
        <v>224</v>
      </c>
      <c r="D733" s="589">
        <v>43957.0</v>
      </c>
      <c r="E733" s="584" t="s">
        <v>81</v>
      </c>
      <c r="F733" s="580" t="s">
        <v>262</v>
      </c>
    </row>
    <row r="734">
      <c r="A734" s="580">
        <v>730.0</v>
      </c>
      <c r="B734" s="584">
        <v>82.0</v>
      </c>
      <c r="C734" s="588" t="s">
        <v>224</v>
      </c>
      <c r="D734" s="589">
        <v>43957.0</v>
      </c>
      <c r="E734" s="584" t="s">
        <v>81</v>
      </c>
      <c r="F734" s="580" t="s">
        <v>341</v>
      </c>
    </row>
    <row r="735">
      <c r="A735" s="580">
        <v>731.0</v>
      </c>
      <c r="B735" s="584">
        <v>74.0</v>
      </c>
      <c r="C735" s="588" t="s">
        <v>224</v>
      </c>
      <c r="D735" s="589">
        <v>43957.0</v>
      </c>
      <c r="E735" s="584" t="s">
        <v>92</v>
      </c>
      <c r="F735" s="580" t="s">
        <v>307</v>
      </c>
    </row>
    <row r="736">
      <c r="A736" s="580">
        <v>732.0</v>
      </c>
      <c r="B736" s="584">
        <v>84.0</v>
      </c>
      <c r="C736" s="588" t="s">
        <v>224</v>
      </c>
      <c r="D736" s="589">
        <v>43957.0</v>
      </c>
      <c r="E736" s="584" t="s">
        <v>82</v>
      </c>
      <c r="F736" s="580" t="s">
        <v>246</v>
      </c>
    </row>
    <row r="737">
      <c r="A737" s="580">
        <v>733.0</v>
      </c>
      <c r="B737" s="584">
        <v>48.0</v>
      </c>
      <c r="C737" s="588" t="s">
        <v>224</v>
      </c>
      <c r="D737" s="589">
        <v>43957.0</v>
      </c>
      <c r="E737" s="584" t="s">
        <v>82</v>
      </c>
      <c r="F737" s="580" t="s">
        <v>233</v>
      </c>
    </row>
    <row r="738">
      <c r="A738" s="580">
        <v>734.0</v>
      </c>
      <c r="B738" s="584">
        <v>96.0</v>
      </c>
      <c r="C738" s="588" t="s">
        <v>224</v>
      </c>
      <c r="D738" s="583">
        <v>43958.0</v>
      </c>
      <c r="E738" s="584" t="s">
        <v>86</v>
      </c>
      <c r="F738" s="580" t="s">
        <v>342</v>
      </c>
    </row>
    <row r="739">
      <c r="A739" s="580">
        <v>735.0</v>
      </c>
      <c r="B739" s="584">
        <v>84.0</v>
      </c>
      <c r="C739" s="582" t="s">
        <v>222</v>
      </c>
      <c r="D739" s="583">
        <v>43958.0</v>
      </c>
      <c r="E739" s="584" t="s">
        <v>84</v>
      </c>
      <c r="F739" s="580" t="s">
        <v>343</v>
      </c>
    </row>
    <row r="740">
      <c r="A740" s="580">
        <v>736.0</v>
      </c>
      <c r="B740" s="584">
        <v>80.0</v>
      </c>
      <c r="C740" s="582" t="s">
        <v>222</v>
      </c>
      <c r="D740" s="583">
        <v>43958.0</v>
      </c>
      <c r="E740" s="584" t="s">
        <v>84</v>
      </c>
      <c r="F740" s="580" t="s">
        <v>223</v>
      </c>
    </row>
    <row r="741">
      <c r="A741" s="580">
        <v>737.0</v>
      </c>
      <c r="B741" s="584">
        <v>84.0</v>
      </c>
      <c r="C741" s="582" t="s">
        <v>222</v>
      </c>
      <c r="D741" s="583">
        <v>43958.0</v>
      </c>
      <c r="E741" s="584" t="s">
        <v>88</v>
      </c>
      <c r="F741" s="580" t="s">
        <v>228</v>
      </c>
    </row>
    <row r="742">
      <c r="A742" s="580">
        <v>738.0</v>
      </c>
      <c r="B742" s="584">
        <v>71.0</v>
      </c>
      <c r="C742" s="588" t="s">
        <v>224</v>
      </c>
      <c r="D742" s="583">
        <v>43958.0</v>
      </c>
      <c r="E742" s="584" t="s">
        <v>81</v>
      </c>
      <c r="F742" s="580" t="s">
        <v>262</v>
      </c>
    </row>
    <row r="743">
      <c r="A743" s="580">
        <v>739.0</v>
      </c>
      <c r="B743" s="584">
        <v>71.0</v>
      </c>
      <c r="C743" s="588" t="s">
        <v>224</v>
      </c>
      <c r="D743" s="583">
        <v>43958.0</v>
      </c>
      <c r="E743" s="584" t="s">
        <v>81</v>
      </c>
      <c r="F743" s="580" t="s">
        <v>262</v>
      </c>
    </row>
    <row r="744">
      <c r="A744" s="580">
        <v>740.0</v>
      </c>
      <c r="B744" s="584">
        <v>43.0</v>
      </c>
      <c r="C744" s="588" t="s">
        <v>224</v>
      </c>
      <c r="D744" s="583">
        <v>43958.0</v>
      </c>
      <c r="E744" s="584" t="s">
        <v>81</v>
      </c>
      <c r="F744" s="580" t="s">
        <v>262</v>
      </c>
    </row>
    <row r="745">
      <c r="A745" s="580">
        <v>741.0</v>
      </c>
      <c r="B745" s="584">
        <v>87.0</v>
      </c>
      <c r="C745" s="588" t="s">
        <v>224</v>
      </c>
      <c r="D745" s="583">
        <v>43958.0</v>
      </c>
      <c r="E745" s="584" t="s">
        <v>81</v>
      </c>
      <c r="F745" s="580" t="s">
        <v>277</v>
      </c>
    </row>
    <row r="746">
      <c r="A746" s="580">
        <v>742.0</v>
      </c>
      <c r="B746" s="584">
        <v>78.0</v>
      </c>
      <c r="C746" s="588" t="s">
        <v>224</v>
      </c>
      <c r="D746" s="583">
        <v>43958.0</v>
      </c>
      <c r="E746" s="584" t="s">
        <v>85</v>
      </c>
      <c r="F746" s="580" t="s">
        <v>276</v>
      </c>
    </row>
    <row r="747">
      <c r="A747" s="580">
        <v>743.0</v>
      </c>
      <c r="B747" s="584">
        <v>86.0</v>
      </c>
      <c r="C747" s="582" t="s">
        <v>222</v>
      </c>
      <c r="D747" s="583">
        <v>43958.0</v>
      </c>
      <c r="E747" s="584" t="s">
        <v>85</v>
      </c>
      <c r="F747" s="580" t="s">
        <v>276</v>
      </c>
    </row>
    <row r="748">
      <c r="A748" s="580">
        <v>744.0</v>
      </c>
      <c r="B748" s="584">
        <v>88.0</v>
      </c>
      <c r="C748" s="582" t="s">
        <v>222</v>
      </c>
      <c r="D748" s="583">
        <v>43958.0</v>
      </c>
      <c r="E748" s="584" t="s">
        <v>85</v>
      </c>
      <c r="F748" s="580" t="s">
        <v>276</v>
      </c>
    </row>
    <row r="749">
      <c r="A749" s="580">
        <v>745.0</v>
      </c>
      <c r="B749" s="584">
        <v>66.0</v>
      </c>
      <c r="C749" s="582" t="s">
        <v>222</v>
      </c>
      <c r="D749" s="583">
        <v>43958.0</v>
      </c>
      <c r="E749" s="584" t="s">
        <v>87</v>
      </c>
      <c r="F749" s="580" t="s">
        <v>225</v>
      </c>
    </row>
    <row r="750">
      <c r="A750" s="580">
        <v>746.0</v>
      </c>
      <c r="B750" s="584">
        <v>69.0</v>
      </c>
      <c r="C750" s="588" t="s">
        <v>224</v>
      </c>
      <c r="D750" s="583">
        <v>43958.0</v>
      </c>
      <c r="E750" s="584" t="s">
        <v>87</v>
      </c>
      <c r="F750" s="580" t="s">
        <v>225</v>
      </c>
    </row>
    <row r="751">
      <c r="A751" s="580">
        <v>747.0</v>
      </c>
      <c r="B751" s="584">
        <v>92.0</v>
      </c>
      <c r="C751" s="582" t="s">
        <v>222</v>
      </c>
      <c r="D751" s="583">
        <v>43958.0</v>
      </c>
      <c r="E751" s="584" t="s">
        <v>91</v>
      </c>
      <c r="F751" s="580" t="s">
        <v>277</v>
      </c>
    </row>
    <row r="752">
      <c r="A752" s="580">
        <v>748.0</v>
      </c>
      <c r="B752" s="584">
        <v>86.0</v>
      </c>
      <c r="C752" s="582" t="s">
        <v>222</v>
      </c>
      <c r="D752" s="583">
        <v>43958.0</v>
      </c>
      <c r="E752" s="584" t="s">
        <v>93</v>
      </c>
      <c r="F752" s="580" t="s">
        <v>295</v>
      </c>
    </row>
    <row r="753">
      <c r="A753" s="580">
        <v>749.0</v>
      </c>
      <c r="B753" s="584">
        <v>70.0</v>
      </c>
      <c r="C753" s="582" t="s">
        <v>222</v>
      </c>
      <c r="D753" s="583">
        <v>43958.0</v>
      </c>
      <c r="E753" s="584" t="s">
        <v>94</v>
      </c>
      <c r="F753" s="580" t="s">
        <v>331</v>
      </c>
    </row>
    <row r="754">
      <c r="A754" s="580">
        <v>750.0</v>
      </c>
      <c r="B754" s="584">
        <v>71.0</v>
      </c>
      <c r="C754" s="582" t="s">
        <v>222</v>
      </c>
      <c r="D754" s="583">
        <v>43958.0</v>
      </c>
      <c r="E754" s="584" t="s">
        <v>88</v>
      </c>
      <c r="F754" s="580" t="s">
        <v>228</v>
      </c>
    </row>
    <row r="755">
      <c r="A755" s="580">
        <v>751.0</v>
      </c>
      <c r="B755" s="584">
        <v>30.0</v>
      </c>
      <c r="C755" s="588" t="s">
        <v>224</v>
      </c>
      <c r="D755" s="583">
        <v>43958.0</v>
      </c>
      <c r="E755" s="584" t="s">
        <v>89</v>
      </c>
      <c r="F755" s="580" t="s">
        <v>282</v>
      </c>
    </row>
    <row r="756">
      <c r="A756" s="580">
        <v>752.0</v>
      </c>
      <c r="B756" s="584">
        <v>86.0</v>
      </c>
      <c r="C756" s="588" t="s">
        <v>224</v>
      </c>
      <c r="D756" s="583">
        <v>43958.0</v>
      </c>
      <c r="E756" s="584" t="s">
        <v>82</v>
      </c>
      <c r="F756" s="580" t="s">
        <v>233</v>
      </c>
    </row>
    <row r="757">
      <c r="A757" s="580">
        <v>753.0</v>
      </c>
      <c r="B757" s="584">
        <v>75.0</v>
      </c>
      <c r="C757" s="588" t="s">
        <v>224</v>
      </c>
      <c r="D757" s="583">
        <v>43958.0</v>
      </c>
      <c r="E757" s="584" t="s">
        <v>82</v>
      </c>
      <c r="F757" s="580" t="s">
        <v>246</v>
      </c>
    </row>
    <row r="758">
      <c r="A758" s="580">
        <v>754.0</v>
      </c>
      <c r="B758" s="584">
        <v>80.0</v>
      </c>
      <c r="C758" s="582" t="s">
        <v>222</v>
      </c>
      <c r="D758" s="583">
        <v>43958.0</v>
      </c>
      <c r="E758" s="584" t="s">
        <v>84</v>
      </c>
      <c r="F758" s="580" t="s">
        <v>223</v>
      </c>
    </row>
    <row r="759">
      <c r="A759" s="580">
        <v>755.0</v>
      </c>
      <c r="B759" s="584">
        <v>97.0</v>
      </c>
      <c r="C759" s="582" t="s">
        <v>222</v>
      </c>
      <c r="D759" s="583">
        <v>43958.0</v>
      </c>
      <c r="E759" s="584" t="s">
        <v>83</v>
      </c>
      <c r="F759" s="580" t="s">
        <v>279</v>
      </c>
    </row>
    <row r="760">
      <c r="A760" s="580">
        <v>756.0</v>
      </c>
      <c r="B760" s="584">
        <v>57.0</v>
      </c>
      <c r="C760" s="588" t="s">
        <v>224</v>
      </c>
      <c r="D760" s="589">
        <v>43959.0</v>
      </c>
      <c r="E760" s="584" t="s">
        <v>81</v>
      </c>
      <c r="F760" s="580" t="s">
        <v>262</v>
      </c>
    </row>
    <row r="761">
      <c r="A761" s="580">
        <v>757.0</v>
      </c>
      <c r="B761" s="584">
        <v>84.0</v>
      </c>
      <c r="C761" s="582" t="s">
        <v>222</v>
      </c>
      <c r="D761" s="589">
        <v>43959.0</v>
      </c>
      <c r="E761" s="584" t="s">
        <v>84</v>
      </c>
      <c r="F761" s="580" t="s">
        <v>333</v>
      </c>
    </row>
    <row r="762">
      <c r="A762" s="580">
        <v>758.0</v>
      </c>
      <c r="B762" s="584">
        <v>81.0</v>
      </c>
      <c r="C762" s="588" t="s">
        <v>224</v>
      </c>
      <c r="D762" s="589">
        <v>43959.0</v>
      </c>
      <c r="E762" s="584" t="s">
        <v>84</v>
      </c>
      <c r="F762" s="580" t="s">
        <v>333</v>
      </c>
    </row>
    <row r="763">
      <c r="A763" s="580">
        <v>759.0</v>
      </c>
      <c r="B763" s="584">
        <v>79.0</v>
      </c>
      <c r="C763" s="588" t="s">
        <v>224</v>
      </c>
      <c r="D763" s="589">
        <v>43959.0</v>
      </c>
      <c r="E763" s="584" t="s">
        <v>86</v>
      </c>
      <c r="F763" s="580" t="s">
        <v>304</v>
      </c>
    </row>
    <row r="764">
      <c r="A764" s="580">
        <v>760.0</v>
      </c>
      <c r="B764" s="584">
        <v>83.0</v>
      </c>
      <c r="C764" s="588" t="s">
        <v>224</v>
      </c>
      <c r="D764" s="589">
        <v>43959.0</v>
      </c>
      <c r="E764" s="584" t="s">
        <v>85</v>
      </c>
      <c r="F764" s="580" t="s">
        <v>284</v>
      </c>
    </row>
    <row r="765">
      <c r="A765" s="580">
        <v>761.0</v>
      </c>
      <c r="B765" s="584">
        <v>90.0</v>
      </c>
      <c r="C765" s="588" t="s">
        <v>224</v>
      </c>
      <c r="D765" s="589">
        <v>43959.0</v>
      </c>
      <c r="E765" s="584" t="s">
        <v>81</v>
      </c>
      <c r="F765" s="580" t="s">
        <v>260</v>
      </c>
    </row>
    <row r="766">
      <c r="A766" s="580">
        <v>762.0</v>
      </c>
      <c r="B766" s="584">
        <v>86.0</v>
      </c>
      <c r="C766" s="582" t="s">
        <v>222</v>
      </c>
      <c r="D766" s="589">
        <v>43959.0</v>
      </c>
      <c r="E766" s="584" t="s">
        <v>81</v>
      </c>
      <c r="F766" s="580" t="s">
        <v>260</v>
      </c>
    </row>
    <row r="767">
      <c r="A767" s="580">
        <v>763.0</v>
      </c>
      <c r="B767" s="584">
        <v>70.0</v>
      </c>
      <c r="C767" s="588" t="s">
        <v>224</v>
      </c>
      <c r="D767" s="589">
        <v>43959.0</v>
      </c>
      <c r="E767" s="584" t="s">
        <v>91</v>
      </c>
      <c r="F767" s="580" t="s">
        <v>277</v>
      </c>
    </row>
    <row r="768">
      <c r="A768" s="580">
        <v>764.0</v>
      </c>
      <c r="B768" s="584">
        <v>72.0</v>
      </c>
      <c r="C768" s="582" t="s">
        <v>222</v>
      </c>
      <c r="D768" s="589">
        <v>43959.0</v>
      </c>
      <c r="E768" s="584" t="s">
        <v>84</v>
      </c>
      <c r="F768" s="580" t="s">
        <v>223</v>
      </c>
    </row>
    <row r="769">
      <c r="A769" s="580">
        <v>765.0</v>
      </c>
      <c r="B769" s="584">
        <v>85.0</v>
      </c>
      <c r="C769" s="588" t="s">
        <v>224</v>
      </c>
      <c r="D769" s="589">
        <v>43959.0</v>
      </c>
      <c r="E769" s="584" t="s">
        <v>82</v>
      </c>
      <c r="F769" s="580" t="s">
        <v>246</v>
      </c>
    </row>
    <row r="770">
      <c r="A770" s="580">
        <v>766.0</v>
      </c>
      <c r="B770" s="584">
        <v>70.0</v>
      </c>
      <c r="C770" s="582" t="s">
        <v>222</v>
      </c>
      <c r="D770" s="589">
        <v>43959.0</v>
      </c>
      <c r="E770" s="584" t="s">
        <v>82</v>
      </c>
      <c r="F770" s="580" t="s">
        <v>295</v>
      </c>
    </row>
    <row r="771">
      <c r="A771" s="580">
        <v>767.0</v>
      </c>
      <c r="B771" s="584">
        <v>85.0</v>
      </c>
      <c r="C771" s="582" t="s">
        <v>222</v>
      </c>
      <c r="D771" s="589">
        <v>43959.0</v>
      </c>
      <c r="E771" s="584" t="s">
        <v>89</v>
      </c>
      <c r="F771" s="580" t="s">
        <v>282</v>
      </c>
    </row>
    <row r="772">
      <c r="A772" s="580">
        <v>768.0</v>
      </c>
      <c r="B772" s="584">
        <v>74.0</v>
      </c>
      <c r="C772" s="588" t="s">
        <v>224</v>
      </c>
      <c r="D772" s="589">
        <v>43959.0</v>
      </c>
      <c r="E772" s="584" t="s">
        <v>87</v>
      </c>
      <c r="F772" s="580" t="s">
        <v>225</v>
      </c>
    </row>
    <row r="773">
      <c r="A773" s="580">
        <v>769.0</v>
      </c>
      <c r="B773" s="584">
        <v>79.0</v>
      </c>
      <c r="C773" s="582" t="s">
        <v>222</v>
      </c>
      <c r="D773" s="589">
        <v>43959.0</v>
      </c>
      <c r="E773" s="584" t="s">
        <v>87</v>
      </c>
      <c r="F773" s="580" t="s">
        <v>225</v>
      </c>
    </row>
    <row r="774">
      <c r="A774" s="580">
        <v>770.0</v>
      </c>
      <c r="B774" s="584">
        <v>78.0</v>
      </c>
      <c r="C774" s="582" t="s">
        <v>222</v>
      </c>
      <c r="D774" s="589">
        <v>43959.0</v>
      </c>
      <c r="E774" s="584" t="s">
        <v>87</v>
      </c>
      <c r="F774" s="580" t="s">
        <v>225</v>
      </c>
    </row>
    <row r="775">
      <c r="A775" s="580">
        <v>771.0</v>
      </c>
      <c r="B775" s="584">
        <v>85.0</v>
      </c>
      <c r="C775" s="588" t="s">
        <v>224</v>
      </c>
      <c r="D775" s="589">
        <v>43959.0</v>
      </c>
      <c r="E775" s="584" t="s">
        <v>87</v>
      </c>
      <c r="F775" s="580" t="s">
        <v>225</v>
      </c>
    </row>
    <row r="776">
      <c r="A776" s="580">
        <v>772.0</v>
      </c>
      <c r="B776" s="584">
        <v>71.0</v>
      </c>
      <c r="C776" s="582" t="s">
        <v>222</v>
      </c>
      <c r="D776" s="589">
        <v>43959.0</v>
      </c>
      <c r="E776" s="584" t="s">
        <v>87</v>
      </c>
      <c r="F776" s="580" t="s">
        <v>225</v>
      </c>
    </row>
    <row r="777">
      <c r="A777" s="580">
        <v>773.0</v>
      </c>
      <c r="B777" s="584">
        <v>70.0</v>
      </c>
      <c r="C777" s="588" t="s">
        <v>224</v>
      </c>
      <c r="D777" s="589">
        <v>43959.0</v>
      </c>
      <c r="E777" s="584" t="s">
        <v>87</v>
      </c>
      <c r="F777" s="580" t="s">
        <v>225</v>
      </c>
    </row>
    <row r="778">
      <c r="A778" s="580">
        <v>774.0</v>
      </c>
      <c r="B778" s="584">
        <v>89.0</v>
      </c>
      <c r="C778" s="582" t="s">
        <v>222</v>
      </c>
      <c r="D778" s="589">
        <v>43959.0</v>
      </c>
      <c r="E778" s="584" t="s">
        <v>87</v>
      </c>
      <c r="F778" s="580" t="s">
        <v>278</v>
      </c>
    </row>
    <row r="779">
      <c r="A779" s="580">
        <v>775.0</v>
      </c>
      <c r="B779" s="584">
        <v>97.0</v>
      </c>
      <c r="C779" s="582" t="s">
        <v>222</v>
      </c>
      <c r="D779" s="589">
        <v>43959.0</v>
      </c>
      <c r="E779" s="584" t="s">
        <v>92</v>
      </c>
      <c r="F779" s="580" t="s">
        <v>307</v>
      </c>
    </row>
    <row r="780">
      <c r="A780" s="580">
        <v>776.0</v>
      </c>
      <c r="B780" s="584">
        <v>83.0</v>
      </c>
      <c r="C780" s="588" t="s">
        <v>224</v>
      </c>
      <c r="D780" s="583">
        <v>43960.0</v>
      </c>
      <c r="E780" s="584" t="s">
        <v>84</v>
      </c>
      <c r="F780" s="580" t="s">
        <v>223</v>
      </c>
    </row>
    <row r="781">
      <c r="A781" s="580">
        <v>777.0</v>
      </c>
      <c r="B781" s="584">
        <v>69.0</v>
      </c>
      <c r="C781" s="582" t="s">
        <v>222</v>
      </c>
      <c r="D781" s="583">
        <v>43960.0</v>
      </c>
      <c r="E781" s="584" t="s">
        <v>87</v>
      </c>
      <c r="F781" s="580" t="s">
        <v>278</v>
      </c>
    </row>
    <row r="782">
      <c r="A782" s="580">
        <v>778.0</v>
      </c>
      <c r="B782" s="584">
        <v>69.0</v>
      </c>
      <c r="C782" s="588" t="s">
        <v>224</v>
      </c>
      <c r="D782" s="583">
        <v>43960.0</v>
      </c>
      <c r="E782" s="584" t="s">
        <v>83</v>
      </c>
      <c r="F782" s="580" t="s">
        <v>279</v>
      </c>
    </row>
    <row r="783">
      <c r="A783" s="580">
        <v>779.0</v>
      </c>
      <c r="B783" s="584">
        <v>93.0</v>
      </c>
      <c r="C783" s="582" t="s">
        <v>222</v>
      </c>
      <c r="D783" s="583">
        <v>43960.0</v>
      </c>
      <c r="E783" s="584" t="s">
        <v>86</v>
      </c>
      <c r="F783" s="580" t="s">
        <v>304</v>
      </c>
    </row>
    <row r="784">
      <c r="A784" s="580">
        <v>780.0</v>
      </c>
      <c r="B784" s="584">
        <v>75.0</v>
      </c>
      <c r="C784" s="588" t="s">
        <v>224</v>
      </c>
      <c r="D784" s="583">
        <v>43960.0</v>
      </c>
      <c r="E784" s="584" t="s">
        <v>82</v>
      </c>
      <c r="F784" s="580" t="s">
        <v>233</v>
      </c>
    </row>
    <row r="785">
      <c r="A785" s="580">
        <v>781.0</v>
      </c>
      <c r="B785" s="584">
        <v>82.0</v>
      </c>
      <c r="C785" s="588" t="s">
        <v>224</v>
      </c>
      <c r="D785" s="583">
        <v>43960.0</v>
      </c>
      <c r="E785" s="584" t="s">
        <v>82</v>
      </c>
      <c r="F785" s="580" t="s">
        <v>233</v>
      </c>
    </row>
    <row r="786">
      <c r="A786" s="580">
        <v>782.0</v>
      </c>
      <c r="B786" s="584">
        <v>65.0</v>
      </c>
      <c r="C786" s="588" t="s">
        <v>224</v>
      </c>
      <c r="D786" s="583">
        <v>43960.0</v>
      </c>
      <c r="E786" s="584" t="s">
        <v>82</v>
      </c>
      <c r="F786" s="580" t="s">
        <v>246</v>
      </c>
    </row>
    <row r="787">
      <c r="A787" s="580">
        <v>783.0</v>
      </c>
      <c r="B787" s="584">
        <v>92.0</v>
      </c>
      <c r="C787" s="582" t="s">
        <v>222</v>
      </c>
      <c r="D787" s="583">
        <v>43960.0</v>
      </c>
      <c r="E787" s="584" t="s">
        <v>84</v>
      </c>
      <c r="F787" s="580" t="s">
        <v>333</v>
      </c>
    </row>
    <row r="788">
      <c r="A788" s="580">
        <v>784.0</v>
      </c>
      <c r="B788" s="584">
        <v>78.0</v>
      </c>
      <c r="C788" s="588" t="s">
        <v>224</v>
      </c>
      <c r="D788" s="583">
        <v>43960.0</v>
      </c>
      <c r="E788" s="584" t="s">
        <v>84</v>
      </c>
      <c r="F788" s="580" t="s">
        <v>223</v>
      </c>
    </row>
    <row r="789">
      <c r="A789" s="580">
        <v>785.0</v>
      </c>
      <c r="B789" s="584">
        <v>73.0</v>
      </c>
      <c r="C789" s="582" t="s">
        <v>222</v>
      </c>
      <c r="D789" s="589">
        <v>43961.0</v>
      </c>
      <c r="E789" s="584" t="s">
        <v>81</v>
      </c>
      <c r="F789" s="580" t="s">
        <v>262</v>
      </c>
    </row>
    <row r="790">
      <c r="A790" s="580">
        <v>786.0</v>
      </c>
      <c r="B790" s="584">
        <v>92.0</v>
      </c>
      <c r="C790" s="582" t="s">
        <v>222</v>
      </c>
      <c r="D790" s="589">
        <v>43961.0</v>
      </c>
      <c r="E790" s="584" t="s">
        <v>84</v>
      </c>
      <c r="F790" s="580" t="s">
        <v>223</v>
      </c>
    </row>
    <row r="791">
      <c r="A791" s="580">
        <v>787.0</v>
      </c>
      <c r="B791" s="584">
        <v>71.0</v>
      </c>
      <c r="C791" s="588" t="s">
        <v>224</v>
      </c>
      <c r="D791" s="589">
        <v>43961.0</v>
      </c>
      <c r="E791" s="584" t="s">
        <v>83</v>
      </c>
      <c r="F791" s="580" t="s">
        <v>279</v>
      </c>
    </row>
    <row r="792">
      <c r="A792" s="580">
        <v>788.0</v>
      </c>
      <c r="B792" s="584">
        <v>65.0</v>
      </c>
      <c r="C792" s="588" t="s">
        <v>224</v>
      </c>
      <c r="D792" s="589">
        <v>43961.0</v>
      </c>
      <c r="E792" s="584" t="s">
        <v>88</v>
      </c>
      <c r="F792" s="580" t="s">
        <v>228</v>
      </c>
    </row>
    <row r="793">
      <c r="A793" s="580">
        <v>789.0</v>
      </c>
      <c r="B793" s="584">
        <v>58.0</v>
      </c>
      <c r="C793" s="582" t="s">
        <v>222</v>
      </c>
      <c r="D793" s="589">
        <v>43961.0</v>
      </c>
      <c r="E793" s="584" t="s">
        <v>92</v>
      </c>
      <c r="F793" s="580" t="s">
        <v>307</v>
      </c>
    </row>
    <row r="794">
      <c r="A794" s="580">
        <v>790.0</v>
      </c>
      <c r="B794" s="584">
        <v>77.0</v>
      </c>
      <c r="C794" s="582" t="s">
        <v>222</v>
      </c>
      <c r="D794" s="589">
        <v>43961.0</v>
      </c>
      <c r="E794" s="584" t="s">
        <v>81</v>
      </c>
      <c r="F794" s="580" t="s">
        <v>235</v>
      </c>
    </row>
    <row r="795">
      <c r="A795" s="580">
        <v>791.0</v>
      </c>
      <c r="B795" s="584">
        <v>93.0</v>
      </c>
      <c r="C795" s="582" t="s">
        <v>222</v>
      </c>
      <c r="D795" s="589">
        <v>43961.0</v>
      </c>
      <c r="E795" s="584" t="s">
        <v>84</v>
      </c>
      <c r="F795" s="580" t="s">
        <v>333</v>
      </c>
    </row>
    <row r="796">
      <c r="A796" s="580">
        <v>792.0</v>
      </c>
      <c r="B796" s="584">
        <v>76.0</v>
      </c>
      <c r="C796" s="582" t="s">
        <v>222</v>
      </c>
      <c r="D796" s="589">
        <v>43961.0</v>
      </c>
      <c r="E796" s="584" t="s">
        <v>84</v>
      </c>
      <c r="F796" s="580" t="s">
        <v>333</v>
      </c>
    </row>
    <row r="797">
      <c r="A797" s="580">
        <v>793.0</v>
      </c>
      <c r="B797" s="584">
        <v>92.0</v>
      </c>
      <c r="C797" s="582" t="s">
        <v>222</v>
      </c>
      <c r="D797" s="589">
        <v>43961.0</v>
      </c>
      <c r="E797" s="584" t="s">
        <v>86</v>
      </c>
      <c r="F797" s="580" t="s">
        <v>304</v>
      </c>
    </row>
    <row r="798">
      <c r="A798" s="580">
        <v>794.0</v>
      </c>
      <c r="B798" s="584">
        <v>87.0</v>
      </c>
      <c r="C798" s="582" t="s">
        <v>222</v>
      </c>
      <c r="D798" s="589">
        <v>43961.0</v>
      </c>
      <c r="E798" s="584" t="s">
        <v>86</v>
      </c>
      <c r="F798" s="580" t="s">
        <v>304</v>
      </c>
    </row>
    <row r="799">
      <c r="A799" s="580">
        <v>795.0</v>
      </c>
      <c r="B799" s="584">
        <v>93.0</v>
      </c>
      <c r="C799" s="588" t="s">
        <v>224</v>
      </c>
      <c r="D799" s="589">
        <v>43961.0</v>
      </c>
      <c r="E799" s="584" t="s">
        <v>81</v>
      </c>
      <c r="F799" s="580" t="s">
        <v>262</v>
      </c>
    </row>
    <row r="800">
      <c r="A800" s="580">
        <v>796.0</v>
      </c>
      <c r="B800" s="584">
        <v>89.0</v>
      </c>
      <c r="C800" s="582" t="s">
        <v>222</v>
      </c>
      <c r="D800" s="589">
        <v>43961.0</v>
      </c>
      <c r="E800" s="584" t="s">
        <v>81</v>
      </c>
      <c r="F800" s="580" t="s">
        <v>262</v>
      </c>
    </row>
    <row r="801">
      <c r="A801" s="580">
        <v>797.0</v>
      </c>
      <c r="B801" s="584">
        <v>78.0</v>
      </c>
      <c r="C801" s="588" t="s">
        <v>224</v>
      </c>
      <c r="D801" s="589">
        <v>43961.0</v>
      </c>
      <c r="E801" s="584" t="s">
        <v>91</v>
      </c>
      <c r="F801" s="580" t="s">
        <v>277</v>
      </c>
    </row>
    <row r="802">
      <c r="A802" s="580">
        <v>798.0</v>
      </c>
      <c r="B802" s="584">
        <v>56.0</v>
      </c>
      <c r="C802" s="588" t="s">
        <v>224</v>
      </c>
      <c r="D802" s="589">
        <v>43961.0</v>
      </c>
      <c r="E802" s="584" t="s">
        <v>84</v>
      </c>
      <c r="F802" s="580" t="s">
        <v>223</v>
      </c>
    </row>
    <row r="803">
      <c r="A803" s="580">
        <v>799.0</v>
      </c>
      <c r="B803" s="584">
        <v>86.0</v>
      </c>
      <c r="C803" s="582" t="s">
        <v>222</v>
      </c>
      <c r="D803" s="589">
        <v>43961.0</v>
      </c>
      <c r="E803" s="584" t="s">
        <v>84</v>
      </c>
      <c r="F803" s="580" t="s">
        <v>223</v>
      </c>
    </row>
    <row r="804">
      <c r="A804" s="580">
        <v>800.0</v>
      </c>
      <c r="B804" s="584">
        <v>93.0</v>
      </c>
      <c r="C804" s="582" t="s">
        <v>222</v>
      </c>
      <c r="D804" s="583">
        <v>43962.0</v>
      </c>
      <c r="E804" s="584" t="s">
        <v>87</v>
      </c>
      <c r="F804" s="580" t="s">
        <v>278</v>
      </c>
    </row>
    <row r="805">
      <c r="A805" s="580">
        <v>801.0</v>
      </c>
      <c r="B805" s="584">
        <v>92.0</v>
      </c>
      <c r="C805" s="582" t="s">
        <v>222</v>
      </c>
      <c r="D805" s="583">
        <v>43962.0</v>
      </c>
      <c r="E805" s="584" t="s">
        <v>84</v>
      </c>
      <c r="F805" s="580" t="s">
        <v>223</v>
      </c>
    </row>
    <row r="806">
      <c r="A806" s="580">
        <v>802.0</v>
      </c>
      <c r="B806" s="584">
        <v>68.0</v>
      </c>
      <c r="C806" s="582" t="s">
        <v>222</v>
      </c>
      <c r="D806" s="583">
        <v>43962.0</v>
      </c>
      <c r="E806" s="584" t="s">
        <v>88</v>
      </c>
      <c r="F806" s="580" t="s">
        <v>228</v>
      </c>
    </row>
    <row r="807">
      <c r="A807" s="580">
        <v>803.0</v>
      </c>
      <c r="B807" s="584">
        <v>87.0</v>
      </c>
      <c r="C807" s="582" t="s">
        <v>222</v>
      </c>
      <c r="D807" s="583">
        <v>43962.0</v>
      </c>
      <c r="E807" s="584" t="s">
        <v>84</v>
      </c>
      <c r="F807" s="580" t="s">
        <v>223</v>
      </c>
    </row>
    <row r="808">
      <c r="A808" s="580">
        <v>804.0</v>
      </c>
      <c r="B808" s="584">
        <v>65.0</v>
      </c>
      <c r="C808" s="588" t="s">
        <v>224</v>
      </c>
      <c r="D808" s="583">
        <v>43962.0</v>
      </c>
      <c r="E808" s="584" t="s">
        <v>86</v>
      </c>
      <c r="F808" s="580" t="s">
        <v>304</v>
      </c>
    </row>
    <row r="809">
      <c r="A809" s="580">
        <v>805.0</v>
      </c>
      <c r="B809" s="584">
        <v>77.0</v>
      </c>
      <c r="C809" s="582" t="s">
        <v>222</v>
      </c>
      <c r="D809" s="583">
        <v>43962.0</v>
      </c>
      <c r="E809" s="584" t="s">
        <v>91</v>
      </c>
      <c r="F809" s="580" t="s">
        <v>277</v>
      </c>
    </row>
    <row r="810">
      <c r="A810" s="580">
        <v>806.0</v>
      </c>
      <c r="B810" s="584">
        <v>89.0</v>
      </c>
      <c r="C810" s="582" t="s">
        <v>222</v>
      </c>
      <c r="D810" s="583">
        <v>43962.0</v>
      </c>
      <c r="E810" s="584" t="s">
        <v>81</v>
      </c>
      <c r="F810" s="580" t="s">
        <v>277</v>
      </c>
    </row>
    <row r="811">
      <c r="A811" s="580">
        <v>807.0</v>
      </c>
      <c r="B811" s="584">
        <v>86.0</v>
      </c>
      <c r="C811" s="582" t="s">
        <v>222</v>
      </c>
      <c r="D811" s="583">
        <v>43962.0</v>
      </c>
      <c r="E811" s="584" t="s">
        <v>87</v>
      </c>
      <c r="F811" s="580" t="s">
        <v>278</v>
      </c>
    </row>
    <row r="812">
      <c r="A812" s="580">
        <v>808.0</v>
      </c>
      <c r="B812" s="584">
        <v>72.0</v>
      </c>
      <c r="C812" s="588" t="s">
        <v>224</v>
      </c>
      <c r="D812" s="583">
        <v>43962.0</v>
      </c>
      <c r="E812" s="584" t="s">
        <v>87</v>
      </c>
      <c r="F812" s="580" t="s">
        <v>325</v>
      </c>
    </row>
    <row r="813">
      <c r="A813" s="580">
        <v>809.0</v>
      </c>
      <c r="B813" s="584">
        <v>87.0</v>
      </c>
      <c r="C813" s="582" t="s">
        <v>222</v>
      </c>
      <c r="D813" s="583">
        <v>43962.0</v>
      </c>
      <c r="E813" s="584" t="s">
        <v>87</v>
      </c>
      <c r="F813" s="580" t="s">
        <v>325</v>
      </c>
    </row>
    <row r="814">
      <c r="A814" s="580">
        <v>810.0</v>
      </c>
      <c r="B814" s="584">
        <v>73.0</v>
      </c>
      <c r="C814" s="588" t="s">
        <v>224</v>
      </c>
      <c r="D814" s="583">
        <v>43962.0</v>
      </c>
      <c r="E814" s="584" t="s">
        <v>87</v>
      </c>
      <c r="F814" s="580" t="s">
        <v>325</v>
      </c>
    </row>
    <row r="815">
      <c r="A815" s="580">
        <v>811.0</v>
      </c>
      <c r="B815" s="584">
        <v>92.0</v>
      </c>
      <c r="C815" s="582" t="s">
        <v>222</v>
      </c>
      <c r="D815" s="589">
        <v>43963.0</v>
      </c>
      <c r="E815" s="584" t="s">
        <v>84</v>
      </c>
      <c r="F815" s="580" t="s">
        <v>333</v>
      </c>
    </row>
    <row r="816">
      <c r="A816" s="580">
        <v>812.0</v>
      </c>
      <c r="B816" s="584">
        <v>90.0</v>
      </c>
      <c r="C816" s="582" t="s">
        <v>222</v>
      </c>
      <c r="D816" s="589">
        <v>43963.0</v>
      </c>
      <c r="E816" s="584" t="s">
        <v>84</v>
      </c>
      <c r="F816" s="580" t="s">
        <v>333</v>
      </c>
    </row>
    <row r="817">
      <c r="A817" s="580">
        <v>813.0</v>
      </c>
      <c r="B817" s="584">
        <v>96.0</v>
      </c>
      <c r="C817" s="582" t="s">
        <v>222</v>
      </c>
      <c r="D817" s="589">
        <v>43963.0</v>
      </c>
      <c r="E817" s="584" t="s">
        <v>84</v>
      </c>
      <c r="F817" s="580" t="s">
        <v>223</v>
      </c>
    </row>
    <row r="818">
      <c r="A818" s="580">
        <v>814.0</v>
      </c>
      <c r="B818" s="584">
        <v>90.0</v>
      </c>
      <c r="C818" s="582" t="s">
        <v>222</v>
      </c>
      <c r="D818" s="589">
        <v>43963.0</v>
      </c>
      <c r="E818" s="584" t="s">
        <v>84</v>
      </c>
      <c r="F818" s="580" t="s">
        <v>223</v>
      </c>
    </row>
    <row r="819">
      <c r="A819" s="580">
        <v>815.0</v>
      </c>
      <c r="B819" s="584">
        <v>93.0</v>
      </c>
      <c r="C819" s="582" t="s">
        <v>222</v>
      </c>
      <c r="D819" s="589">
        <v>43963.0</v>
      </c>
      <c r="E819" s="584" t="s">
        <v>84</v>
      </c>
      <c r="F819" s="580" t="s">
        <v>223</v>
      </c>
    </row>
    <row r="820">
      <c r="A820" s="580">
        <v>816.0</v>
      </c>
      <c r="B820" s="584">
        <v>74.0</v>
      </c>
      <c r="C820" s="582" t="s">
        <v>222</v>
      </c>
      <c r="D820" s="589">
        <v>43963.0</v>
      </c>
      <c r="E820" s="584" t="s">
        <v>92</v>
      </c>
      <c r="F820" s="580" t="s">
        <v>307</v>
      </c>
    </row>
    <row r="821">
      <c r="A821" s="580">
        <v>817.0</v>
      </c>
      <c r="B821" s="584">
        <v>67.0</v>
      </c>
      <c r="C821" s="582" t="s">
        <v>222</v>
      </c>
      <c r="D821" s="589">
        <v>43963.0</v>
      </c>
      <c r="E821" s="584" t="s">
        <v>81</v>
      </c>
      <c r="F821" s="580" t="s">
        <v>344</v>
      </c>
    </row>
    <row r="822">
      <c r="A822" s="580">
        <v>818.0</v>
      </c>
      <c r="B822" s="584">
        <v>68.0</v>
      </c>
      <c r="C822" s="588" t="s">
        <v>224</v>
      </c>
      <c r="D822" s="589">
        <v>43963.0</v>
      </c>
      <c r="E822" s="584" t="s">
        <v>81</v>
      </c>
      <c r="F822" s="580" t="s">
        <v>344</v>
      </c>
    </row>
    <row r="823">
      <c r="A823" s="580">
        <v>819.0</v>
      </c>
      <c r="B823" s="584">
        <v>82.0</v>
      </c>
      <c r="C823" s="582" t="s">
        <v>222</v>
      </c>
      <c r="D823" s="589">
        <v>43963.0</v>
      </c>
      <c r="E823" s="584" t="s">
        <v>81</v>
      </c>
      <c r="F823" s="580" t="s">
        <v>262</v>
      </c>
    </row>
    <row r="824">
      <c r="A824" s="580">
        <v>820.0</v>
      </c>
      <c r="B824" s="584">
        <v>71.0</v>
      </c>
      <c r="C824" s="588" t="s">
        <v>224</v>
      </c>
      <c r="D824" s="589">
        <v>43963.0</v>
      </c>
      <c r="E824" s="584" t="s">
        <v>81</v>
      </c>
      <c r="F824" s="580" t="s">
        <v>235</v>
      </c>
    </row>
    <row r="825">
      <c r="A825" s="580">
        <v>821.0</v>
      </c>
      <c r="B825" s="584">
        <v>76.0</v>
      </c>
      <c r="C825" s="582" t="s">
        <v>222</v>
      </c>
      <c r="D825" s="589">
        <v>43963.0</v>
      </c>
      <c r="E825" s="584" t="s">
        <v>81</v>
      </c>
      <c r="F825" s="580" t="s">
        <v>235</v>
      </c>
    </row>
    <row r="826">
      <c r="A826" s="580">
        <v>822.0</v>
      </c>
      <c r="B826" s="584">
        <v>51.0</v>
      </c>
      <c r="C826" s="582" t="s">
        <v>222</v>
      </c>
      <c r="D826" s="589">
        <v>43963.0</v>
      </c>
      <c r="E826" s="584" t="s">
        <v>89</v>
      </c>
      <c r="F826" s="580" t="s">
        <v>282</v>
      </c>
    </row>
    <row r="827">
      <c r="A827" s="580">
        <v>823.0</v>
      </c>
      <c r="B827" s="584">
        <v>98.0</v>
      </c>
      <c r="C827" s="582" t="s">
        <v>222</v>
      </c>
      <c r="D827" s="589">
        <v>43963.0</v>
      </c>
      <c r="E827" s="584" t="s">
        <v>89</v>
      </c>
      <c r="F827" s="580" t="s">
        <v>282</v>
      </c>
    </row>
    <row r="828">
      <c r="A828" s="580">
        <v>824.0</v>
      </c>
      <c r="B828" s="584">
        <v>93.0</v>
      </c>
      <c r="C828" s="582" t="s">
        <v>222</v>
      </c>
      <c r="D828" s="589">
        <v>43963.0</v>
      </c>
      <c r="E828" s="584" t="s">
        <v>85</v>
      </c>
      <c r="F828" s="580" t="s">
        <v>276</v>
      </c>
    </row>
    <row r="829">
      <c r="A829" s="580">
        <v>825.0</v>
      </c>
      <c r="B829" s="584">
        <v>87.0</v>
      </c>
      <c r="C829" s="582" t="s">
        <v>222</v>
      </c>
      <c r="D829" s="589">
        <v>43963.0</v>
      </c>
      <c r="E829" s="584" t="s">
        <v>85</v>
      </c>
      <c r="F829" s="580" t="s">
        <v>276</v>
      </c>
    </row>
    <row r="830">
      <c r="A830" s="580">
        <v>826.0</v>
      </c>
      <c r="B830" s="584">
        <v>79.0</v>
      </c>
      <c r="C830" s="582" t="s">
        <v>222</v>
      </c>
      <c r="D830" s="589">
        <v>43963.0</v>
      </c>
      <c r="E830" s="584" t="s">
        <v>85</v>
      </c>
      <c r="F830" s="580" t="s">
        <v>276</v>
      </c>
    </row>
    <row r="831">
      <c r="A831" s="580">
        <v>827.0</v>
      </c>
      <c r="B831" s="584">
        <v>53.0</v>
      </c>
      <c r="C831" s="582" t="s">
        <v>222</v>
      </c>
      <c r="D831" s="589">
        <v>43963.0</v>
      </c>
      <c r="E831" s="584" t="s">
        <v>82</v>
      </c>
      <c r="F831" s="580" t="s">
        <v>246</v>
      </c>
    </row>
    <row r="832">
      <c r="A832" s="580">
        <v>828.0</v>
      </c>
      <c r="B832" s="584">
        <v>83.0</v>
      </c>
      <c r="C832" s="588" t="s">
        <v>224</v>
      </c>
      <c r="D832" s="589">
        <v>43963.0</v>
      </c>
      <c r="E832" s="584" t="s">
        <v>82</v>
      </c>
      <c r="F832" s="580" t="s">
        <v>246</v>
      </c>
    </row>
    <row r="833">
      <c r="A833" s="580">
        <v>829.0</v>
      </c>
      <c r="B833" s="584">
        <v>83.0</v>
      </c>
      <c r="C833" s="588" t="s">
        <v>224</v>
      </c>
      <c r="D833" s="589">
        <v>43963.0</v>
      </c>
      <c r="E833" s="584" t="s">
        <v>82</v>
      </c>
      <c r="F833" s="580" t="s">
        <v>233</v>
      </c>
    </row>
    <row r="834">
      <c r="A834" s="580">
        <v>830.0</v>
      </c>
      <c r="B834" s="584">
        <v>50.0</v>
      </c>
      <c r="C834" s="588" t="s">
        <v>224</v>
      </c>
      <c r="D834" s="589">
        <v>43963.0</v>
      </c>
      <c r="E834" s="584" t="s">
        <v>81</v>
      </c>
      <c r="F834" s="580" t="s">
        <v>262</v>
      </c>
    </row>
    <row r="835">
      <c r="A835" s="580">
        <v>831.0</v>
      </c>
      <c r="B835" s="584">
        <v>89.0</v>
      </c>
      <c r="C835" s="582" t="s">
        <v>222</v>
      </c>
      <c r="D835" s="589">
        <v>43963.0</v>
      </c>
      <c r="E835" s="584" t="s">
        <v>85</v>
      </c>
      <c r="F835" s="580" t="s">
        <v>276</v>
      </c>
    </row>
    <row r="836">
      <c r="A836" s="580">
        <v>832.0</v>
      </c>
      <c r="B836" s="584">
        <v>81.0</v>
      </c>
      <c r="C836" s="582" t="s">
        <v>222</v>
      </c>
      <c r="D836" s="589">
        <v>43963.0</v>
      </c>
      <c r="E836" s="584" t="s">
        <v>86</v>
      </c>
      <c r="F836" s="580" t="s">
        <v>304</v>
      </c>
    </row>
    <row r="837">
      <c r="A837" s="580">
        <v>833.0</v>
      </c>
      <c r="B837" s="584">
        <v>80.0</v>
      </c>
      <c r="C837" s="588" t="s">
        <v>224</v>
      </c>
      <c r="D837" s="589">
        <v>43963.0</v>
      </c>
      <c r="E837" s="584" t="s">
        <v>87</v>
      </c>
      <c r="F837" s="580" t="s">
        <v>225</v>
      </c>
    </row>
    <row r="838">
      <c r="A838" s="580">
        <v>834.0</v>
      </c>
      <c r="B838" s="584">
        <v>61.0</v>
      </c>
      <c r="C838" s="588" t="s">
        <v>224</v>
      </c>
      <c r="D838" s="589">
        <v>43963.0</v>
      </c>
      <c r="E838" s="584" t="s">
        <v>87</v>
      </c>
      <c r="F838" s="580" t="s">
        <v>225</v>
      </c>
    </row>
    <row r="839">
      <c r="A839" s="580">
        <v>835.0</v>
      </c>
      <c r="B839" s="584">
        <v>63.0</v>
      </c>
      <c r="C839" s="582" t="s">
        <v>222</v>
      </c>
      <c r="D839" s="589">
        <v>43963.0</v>
      </c>
      <c r="E839" s="584" t="s">
        <v>87</v>
      </c>
      <c r="F839" s="580" t="s">
        <v>225</v>
      </c>
    </row>
    <row r="840">
      <c r="A840" s="580">
        <v>836.0</v>
      </c>
      <c r="B840" s="584">
        <v>78.0</v>
      </c>
      <c r="C840" s="588" t="s">
        <v>224</v>
      </c>
      <c r="D840" s="589">
        <v>43963.0</v>
      </c>
      <c r="E840" s="584" t="s">
        <v>87</v>
      </c>
      <c r="F840" s="580" t="s">
        <v>225</v>
      </c>
    </row>
    <row r="841">
      <c r="A841" s="580">
        <v>837.0</v>
      </c>
      <c r="B841" s="584">
        <v>89.0</v>
      </c>
      <c r="C841" s="582" t="s">
        <v>222</v>
      </c>
      <c r="D841" s="589">
        <v>43963.0</v>
      </c>
      <c r="E841" s="584" t="s">
        <v>87</v>
      </c>
      <c r="F841" s="580" t="s">
        <v>325</v>
      </c>
    </row>
    <row r="842">
      <c r="A842" s="580">
        <v>838.0</v>
      </c>
      <c r="B842" s="584">
        <v>86.0</v>
      </c>
      <c r="C842" s="582" t="s">
        <v>222</v>
      </c>
      <c r="D842" s="589">
        <v>43963.0</v>
      </c>
      <c r="E842" s="584" t="s">
        <v>87</v>
      </c>
      <c r="F842" s="580" t="s">
        <v>345</v>
      </c>
    </row>
    <row r="843">
      <c r="A843" s="580">
        <v>839.0</v>
      </c>
      <c r="B843" s="584">
        <v>69.0</v>
      </c>
      <c r="C843" s="582" t="s">
        <v>222</v>
      </c>
      <c r="D843" s="718">
        <v>43964.0</v>
      </c>
      <c r="E843" s="584" t="s">
        <v>85</v>
      </c>
      <c r="F843" s="580" t="s">
        <v>276</v>
      </c>
    </row>
    <row r="844">
      <c r="A844" s="580">
        <v>840.0</v>
      </c>
      <c r="B844" s="584">
        <v>54.0</v>
      </c>
      <c r="C844" s="582" t="s">
        <v>222</v>
      </c>
      <c r="D844" s="718">
        <v>43964.0</v>
      </c>
      <c r="E844" s="584" t="s">
        <v>84</v>
      </c>
      <c r="F844" s="580" t="s">
        <v>343</v>
      </c>
    </row>
    <row r="845">
      <c r="A845" s="580">
        <v>841.0</v>
      </c>
      <c r="B845" s="584">
        <v>62.0</v>
      </c>
      <c r="C845" s="582" t="s">
        <v>222</v>
      </c>
      <c r="D845" s="718">
        <v>43964.0</v>
      </c>
      <c r="E845" s="584" t="s">
        <v>84</v>
      </c>
      <c r="F845" s="580" t="s">
        <v>225</v>
      </c>
    </row>
    <row r="846">
      <c r="A846" s="580">
        <v>842.0</v>
      </c>
      <c r="B846" s="584">
        <v>76.0</v>
      </c>
      <c r="C846" s="582" t="s">
        <v>222</v>
      </c>
      <c r="D846" s="718">
        <v>43964.0</v>
      </c>
      <c r="E846" s="584" t="s">
        <v>89</v>
      </c>
      <c r="F846" s="580" t="s">
        <v>324</v>
      </c>
    </row>
    <row r="847">
      <c r="A847" s="580">
        <v>843.0</v>
      </c>
      <c r="B847" s="584">
        <v>73.0</v>
      </c>
      <c r="C847" s="582" t="s">
        <v>222</v>
      </c>
      <c r="D847" s="718">
        <v>43964.0</v>
      </c>
      <c r="E847" s="584" t="s">
        <v>91</v>
      </c>
      <c r="F847" s="580" t="s">
        <v>225</v>
      </c>
    </row>
    <row r="848">
      <c r="A848" s="580">
        <v>844.0</v>
      </c>
      <c r="B848" s="584">
        <v>69.0</v>
      </c>
      <c r="C848" s="582" t="s">
        <v>222</v>
      </c>
      <c r="D848" s="718">
        <v>43964.0</v>
      </c>
      <c r="E848" s="584" t="s">
        <v>89</v>
      </c>
      <c r="F848" s="580" t="s">
        <v>306</v>
      </c>
    </row>
    <row r="849">
      <c r="A849" s="580">
        <v>845.0</v>
      </c>
      <c r="B849" s="584">
        <v>58.0</v>
      </c>
      <c r="C849" s="582" t="s">
        <v>222</v>
      </c>
      <c r="D849" s="718">
        <v>43964.0</v>
      </c>
      <c r="E849" s="584" t="s">
        <v>89</v>
      </c>
      <c r="F849" s="580" t="s">
        <v>306</v>
      </c>
    </row>
    <row r="850">
      <c r="A850" s="580">
        <v>846.0</v>
      </c>
      <c r="B850" s="584">
        <v>94.0</v>
      </c>
      <c r="C850" s="582" t="s">
        <v>222</v>
      </c>
      <c r="D850" s="718">
        <v>43964.0</v>
      </c>
      <c r="E850" s="584" t="s">
        <v>89</v>
      </c>
      <c r="F850" s="580" t="s">
        <v>282</v>
      </c>
    </row>
    <row r="851">
      <c r="A851" s="580">
        <v>847.0</v>
      </c>
      <c r="B851" s="584">
        <v>75.0</v>
      </c>
      <c r="C851" s="582" t="s">
        <v>222</v>
      </c>
      <c r="D851" s="718">
        <v>43964.0</v>
      </c>
      <c r="E851" s="584" t="s">
        <v>84</v>
      </c>
      <c r="F851" s="580" t="s">
        <v>223</v>
      </c>
    </row>
    <row r="852">
      <c r="A852" s="580">
        <v>848.0</v>
      </c>
      <c r="B852" s="584">
        <v>93.0</v>
      </c>
      <c r="C852" s="582" t="s">
        <v>222</v>
      </c>
      <c r="D852" s="718">
        <v>43964.0</v>
      </c>
      <c r="E852" s="584" t="s">
        <v>84</v>
      </c>
      <c r="F852" s="580" t="s">
        <v>223</v>
      </c>
    </row>
    <row r="853">
      <c r="A853" s="580">
        <v>849.0</v>
      </c>
      <c r="B853" s="584">
        <v>77.0</v>
      </c>
      <c r="C853" s="588" t="s">
        <v>224</v>
      </c>
      <c r="D853" s="718">
        <v>43964.0</v>
      </c>
      <c r="E853" s="584" t="s">
        <v>84</v>
      </c>
      <c r="F853" s="580" t="s">
        <v>223</v>
      </c>
    </row>
    <row r="854">
      <c r="A854" s="580">
        <v>850.0</v>
      </c>
      <c r="B854" s="584">
        <v>82.0</v>
      </c>
      <c r="C854" s="588" t="s">
        <v>224</v>
      </c>
      <c r="D854" s="718">
        <v>43964.0</v>
      </c>
      <c r="E854" s="584" t="s">
        <v>84</v>
      </c>
      <c r="F854" s="580" t="s">
        <v>223</v>
      </c>
    </row>
    <row r="855">
      <c r="A855" s="580">
        <v>851.0</v>
      </c>
      <c r="B855" s="584">
        <v>83.0</v>
      </c>
      <c r="C855" s="582" t="s">
        <v>222</v>
      </c>
      <c r="D855" s="718">
        <v>43964.0</v>
      </c>
      <c r="E855" s="584" t="s">
        <v>89</v>
      </c>
      <c r="F855" s="580" t="s">
        <v>282</v>
      </c>
    </row>
    <row r="856">
      <c r="A856" s="580">
        <v>852.0</v>
      </c>
      <c r="B856" s="584">
        <v>82.0</v>
      </c>
      <c r="C856" s="588" t="s">
        <v>224</v>
      </c>
      <c r="D856" s="718">
        <v>43964.0</v>
      </c>
      <c r="E856" s="584" t="s">
        <v>82</v>
      </c>
      <c r="F856" s="580" t="s">
        <v>246</v>
      </c>
    </row>
    <row r="857">
      <c r="A857" s="580">
        <v>853.0</v>
      </c>
      <c r="B857" s="584">
        <v>67.0</v>
      </c>
      <c r="C857" s="582" t="s">
        <v>222</v>
      </c>
      <c r="D857" s="718">
        <v>43964.0</v>
      </c>
      <c r="E857" s="584" t="s">
        <v>82</v>
      </c>
      <c r="F857" s="580" t="s">
        <v>246</v>
      </c>
    </row>
    <row r="858">
      <c r="A858" s="580">
        <v>854.0</v>
      </c>
      <c r="B858" s="584">
        <v>60.0</v>
      </c>
      <c r="C858" s="588" t="s">
        <v>224</v>
      </c>
      <c r="D858" s="718">
        <v>43964.0</v>
      </c>
      <c r="E858" s="584" t="s">
        <v>82</v>
      </c>
      <c r="F858" s="580" t="s">
        <v>310</v>
      </c>
    </row>
    <row r="859">
      <c r="A859" s="580">
        <v>855.0</v>
      </c>
      <c r="B859" s="584">
        <v>73.0</v>
      </c>
      <c r="C859" s="588" t="s">
        <v>224</v>
      </c>
      <c r="D859" s="718">
        <v>43964.0</v>
      </c>
      <c r="E859" s="584" t="s">
        <v>87</v>
      </c>
      <c r="F859" s="580" t="s">
        <v>225</v>
      </c>
    </row>
    <row r="860">
      <c r="A860" s="580">
        <v>856.0</v>
      </c>
      <c r="B860" s="584">
        <v>52.0</v>
      </c>
      <c r="C860" s="588" t="s">
        <v>224</v>
      </c>
      <c r="D860" s="718">
        <v>43964.0</v>
      </c>
      <c r="E860" s="584" t="s">
        <v>81</v>
      </c>
      <c r="F860" s="580" t="s">
        <v>341</v>
      </c>
    </row>
    <row r="861">
      <c r="A861" s="580">
        <v>857.0</v>
      </c>
      <c r="B861" s="584">
        <v>70.0</v>
      </c>
      <c r="C861" s="582" t="s">
        <v>222</v>
      </c>
      <c r="D861" s="718">
        <v>43964.0</v>
      </c>
      <c r="E861" s="584" t="s">
        <v>81</v>
      </c>
      <c r="F861" s="580" t="s">
        <v>262</v>
      </c>
    </row>
    <row r="862">
      <c r="A862" s="580">
        <v>858.0</v>
      </c>
      <c r="B862" s="584">
        <v>94.0</v>
      </c>
      <c r="C862" s="582" t="s">
        <v>222</v>
      </c>
      <c r="D862" s="718">
        <v>43964.0</v>
      </c>
      <c r="E862" s="584" t="s">
        <v>84</v>
      </c>
      <c r="F862" s="580" t="s">
        <v>333</v>
      </c>
    </row>
    <row r="863">
      <c r="A863" s="580">
        <v>859.0</v>
      </c>
      <c r="B863" s="584">
        <v>84.0</v>
      </c>
      <c r="C863" s="582" t="s">
        <v>222</v>
      </c>
      <c r="D863" s="718">
        <v>43964.0</v>
      </c>
      <c r="E863" s="584" t="s">
        <v>84</v>
      </c>
      <c r="F863" s="580" t="s">
        <v>333</v>
      </c>
    </row>
    <row r="864">
      <c r="A864" s="580">
        <v>860.0</v>
      </c>
      <c r="B864" s="584">
        <v>90.0</v>
      </c>
      <c r="C864" s="588" t="s">
        <v>224</v>
      </c>
      <c r="D864" s="718">
        <v>43964.0</v>
      </c>
      <c r="E864" s="584" t="s">
        <v>84</v>
      </c>
      <c r="F864" s="580" t="s">
        <v>333</v>
      </c>
    </row>
    <row r="865">
      <c r="A865" s="580">
        <v>861.0</v>
      </c>
      <c r="B865" s="584">
        <v>90.0</v>
      </c>
      <c r="C865" s="582" t="s">
        <v>222</v>
      </c>
      <c r="D865" s="718">
        <v>43964.0</v>
      </c>
      <c r="E865" s="584" t="s">
        <v>84</v>
      </c>
      <c r="F865" s="580" t="s">
        <v>333</v>
      </c>
    </row>
    <row r="866">
      <c r="A866" s="580">
        <v>862.0</v>
      </c>
      <c r="B866" s="584">
        <v>83.0</v>
      </c>
      <c r="C866" s="582" t="s">
        <v>222</v>
      </c>
      <c r="D866" s="589">
        <v>43965.0</v>
      </c>
      <c r="E866" s="584" t="s">
        <v>81</v>
      </c>
      <c r="F866" s="580" t="s">
        <v>332</v>
      </c>
    </row>
    <row r="867">
      <c r="A867" s="580">
        <v>863.0</v>
      </c>
      <c r="B867" s="584">
        <v>62.0</v>
      </c>
      <c r="C867" s="582" t="s">
        <v>222</v>
      </c>
      <c r="D867" s="589">
        <v>43965.0</v>
      </c>
      <c r="E867" s="584" t="s">
        <v>81</v>
      </c>
      <c r="F867" s="580" t="s">
        <v>239</v>
      </c>
    </row>
    <row r="868">
      <c r="A868" s="580">
        <v>864.0</v>
      </c>
      <c r="B868" s="584">
        <v>78.0</v>
      </c>
      <c r="C868" s="588" t="s">
        <v>224</v>
      </c>
      <c r="D868" s="589">
        <v>43965.0</v>
      </c>
      <c r="E868" s="584" t="s">
        <v>81</v>
      </c>
      <c r="F868" s="580" t="s">
        <v>235</v>
      </c>
    </row>
    <row r="869">
      <c r="A869" s="580">
        <v>865.0</v>
      </c>
      <c r="B869" s="584">
        <v>93.0</v>
      </c>
      <c r="C869" s="588" t="s">
        <v>224</v>
      </c>
      <c r="D869" s="589">
        <v>43965.0</v>
      </c>
      <c r="E869" s="584" t="s">
        <v>81</v>
      </c>
      <c r="F869" s="580" t="s">
        <v>235</v>
      </c>
    </row>
    <row r="870">
      <c r="A870" s="580">
        <v>866.0</v>
      </c>
      <c r="B870" s="584">
        <v>75.0</v>
      </c>
      <c r="C870" s="582" t="s">
        <v>222</v>
      </c>
      <c r="D870" s="589">
        <v>43965.0</v>
      </c>
      <c r="E870" s="584" t="s">
        <v>81</v>
      </c>
      <c r="F870" s="580" t="s">
        <v>235</v>
      </c>
    </row>
    <row r="871">
      <c r="A871" s="580">
        <v>867.0</v>
      </c>
      <c r="B871" s="584">
        <v>66.0</v>
      </c>
      <c r="C871" s="588" t="s">
        <v>224</v>
      </c>
      <c r="D871" s="589">
        <v>43965.0</v>
      </c>
      <c r="E871" s="584" t="s">
        <v>81</v>
      </c>
      <c r="F871" s="580" t="s">
        <v>235</v>
      </c>
    </row>
    <row r="872">
      <c r="A872" s="580">
        <v>868.0</v>
      </c>
      <c r="B872" s="584">
        <v>90.0</v>
      </c>
      <c r="C872" s="582" t="s">
        <v>222</v>
      </c>
      <c r="D872" s="589">
        <v>43965.0</v>
      </c>
      <c r="E872" s="584" t="s">
        <v>91</v>
      </c>
      <c r="F872" s="580" t="s">
        <v>277</v>
      </c>
    </row>
    <row r="873">
      <c r="A873" s="580">
        <v>869.0</v>
      </c>
      <c r="B873" s="584">
        <v>69.0</v>
      </c>
      <c r="C873" s="582" t="s">
        <v>222</v>
      </c>
      <c r="D873" s="589">
        <v>43965.0</v>
      </c>
      <c r="E873" s="584" t="s">
        <v>92</v>
      </c>
      <c r="F873" s="580" t="s">
        <v>307</v>
      </c>
    </row>
    <row r="874">
      <c r="A874" s="580">
        <v>870.0</v>
      </c>
      <c r="B874" s="584">
        <v>60.0</v>
      </c>
      <c r="C874" s="588" t="s">
        <v>224</v>
      </c>
      <c r="D874" s="589">
        <v>43965.0</v>
      </c>
      <c r="E874" s="584" t="s">
        <v>89</v>
      </c>
      <c r="F874" s="580" t="s">
        <v>282</v>
      </c>
    </row>
    <row r="875">
      <c r="A875" s="580">
        <v>871.0</v>
      </c>
      <c r="B875" s="584">
        <v>89.0</v>
      </c>
      <c r="C875" s="582" t="s">
        <v>222</v>
      </c>
      <c r="D875" s="589">
        <v>43965.0</v>
      </c>
      <c r="E875" s="584" t="s">
        <v>84</v>
      </c>
      <c r="F875" s="580" t="s">
        <v>223</v>
      </c>
    </row>
    <row r="876">
      <c r="A876" s="580">
        <v>872.0</v>
      </c>
      <c r="B876" s="584">
        <v>75.0</v>
      </c>
      <c r="C876" s="588" t="s">
        <v>224</v>
      </c>
      <c r="D876" s="589">
        <v>43965.0</v>
      </c>
      <c r="E876" s="584" t="s">
        <v>84</v>
      </c>
      <c r="F876" s="580" t="s">
        <v>223</v>
      </c>
    </row>
    <row r="877">
      <c r="A877" s="580">
        <v>873.0</v>
      </c>
      <c r="B877" s="584">
        <v>90.0</v>
      </c>
      <c r="C877" s="582" t="s">
        <v>222</v>
      </c>
      <c r="D877" s="589">
        <v>43965.0</v>
      </c>
      <c r="E877" s="584" t="s">
        <v>88</v>
      </c>
      <c r="F877" s="580" t="s">
        <v>228</v>
      </c>
    </row>
    <row r="878">
      <c r="A878" s="580">
        <v>874.0</v>
      </c>
      <c r="B878" s="584">
        <v>68.0</v>
      </c>
      <c r="C878" s="588" t="s">
        <v>224</v>
      </c>
      <c r="D878" s="589">
        <v>43965.0</v>
      </c>
      <c r="E878" s="584" t="s">
        <v>87</v>
      </c>
      <c r="F878" s="580" t="s">
        <v>230</v>
      </c>
    </row>
    <row r="879">
      <c r="A879" s="580">
        <v>875.0</v>
      </c>
      <c r="B879" s="584">
        <v>42.0</v>
      </c>
      <c r="C879" s="588" t="s">
        <v>224</v>
      </c>
      <c r="D879" s="589">
        <v>43965.0</v>
      </c>
      <c r="E879" s="584" t="s">
        <v>87</v>
      </c>
      <c r="F879" s="580" t="s">
        <v>225</v>
      </c>
    </row>
    <row r="880">
      <c r="A880" s="580">
        <v>876.0</v>
      </c>
      <c r="B880" s="584">
        <v>80.0</v>
      </c>
      <c r="C880" s="588" t="s">
        <v>224</v>
      </c>
      <c r="D880" s="589">
        <v>43965.0</v>
      </c>
      <c r="E880" s="584" t="s">
        <v>87</v>
      </c>
      <c r="F880" s="580" t="s">
        <v>320</v>
      </c>
    </row>
    <row r="881">
      <c r="A881" s="580">
        <v>877.0</v>
      </c>
      <c r="B881" s="584">
        <v>66.0</v>
      </c>
      <c r="C881" s="588" t="s">
        <v>224</v>
      </c>
      <c r="D881" s="589">
        <v>43965.0</v>
      </c>
      <c r="E881" s="584" t="s">
        <v>91</v>
      </c>
      <c r="F881" s="580" t="s">
        <v>346</v>
      </c>
    </row>
    <row r="882">
      <c r="A882" s="580">
        <v>878.0</v>
      </c>
      <c r="B882" s="584">
        <v>79.0</v>
      </c>
      <c r="C882" s="582" t="s">
        <v>222</v>
      </c>
      <c r="D882" s="589">
        <v>43965.0</v>
      </c>
      <c r="E882" s="584" t="s">
        <v>94</v>
      </c>
      <c r="F882" s="580" t="s">
        <v>331</v>
      </c>
    </row>
    <row r="883">
      <c r="A883" s="580">
        <v>879.0</v>
      </c>
      <c r="B883" s="584">
        <v>65.0</v>
      </c>
      <c r="C883" s="588" t="s">
        <v>224</v>
      </c>
      <c r="D883" s="589">
        <v>43965.0</v>
      </c>
      <c r="E883" s="584" t="s">
        <v>81</v>
      </c>
      <c r="F883" s="580" t="s">
        <v>262</v>
      </c>
    </row>
    <row r="884">
      <c r="A884" s="580">
        <v>880.0</v>
      </c>
      <c r="B884" s="584">
        <v>87.0</v>
      </c>
      <c r="C884" s="588" t="s">
        <v>224</v>
      </c>
      <c r="D884" s="589">
        <v>43965.0</v>
      </c>
      <c r="E884" s="584" t="s">
        <v>81</v>
      </c>
      <c r="F884" s="580" t="s">
        <v>341</v>
      </c>
    </row>
    <row r="885">
      <c r="A885" s="580">
        <v>881.0</v>
      </c>
      <c r="B885" s="584">
        <v>96.0</v>
      </c>
      <c r="C885" s="588" t="s">
        <v>224</v>
      </c>
      <c r="D885" s="589">
        <v>43965.0</v>
      </c>
      <c r="E885" s="584" t="s">
        <v>93</v>
      </c>
      <c r="F885" s="580" t="s">
        <v>347</v>
      </c>
    </row>
    <row r="886">
      <c r="A886" s="580">
        <v>882.0</v>
      </c>
      <c r="B886" s="584">
        <v>18.0</v>
      </c>
      <c r="C886" s="582" t="s">
        <v>222</v>
      </c>
      <c r="D886" s="589">
        <v>43965.0</v>
      </c>
      <c r="E886" s="584" t="s">
        <v>82</v>
      </c>
      <c r="F886" s="580" t="s">
        <v>233</v>
      </c>
    </row>
    <row r="887">
      <c r="A887" s="580">
        <v>883.0</v>
      </c>
      <c r="B887" s="584">
        <v>84.0</v>
      </c>
      <c r="C887" s="582" t="s">
        <v>222</v>
      </c>
      <c r="D887" s="589">
        <v>43965.0</v>
      </c>
      <c r="E887" s="584" t="s">
        <v>82</v>
      </c>
      <c r="F887" s="580" t="s">
        <v>246</v>
      </c>
    </row>
    <row r="888">
      <c r="A888" s="580">
        <v>884.0</v>
      </c>
      <c r="B888" s="584">
        <v>67.0</v>
      </c>
      <c r="C888" s="582" t="s">
        <v>222</v>
      </c>
      <c r="D888" s="583">
        <v>43966.0</v>
      </c>
      <c r="E888" s="584" t="s">
        <v>81</v>
      </c>
      <c r="F888" s="580" t="s">
        <v>341</v>
      </c>
    </row>
    <row r="889">
      <c r="A889" s="580">
        <v>885.0</v>
      </c>
      <c r="B889" s="584">
        <v>70.0</v>
      </c>
      <c r="C889" s="582" t="s">
        <v>222</v>
      </c>
      <c r="D889" s="583">
        <v>43966.0</v>
      </c>
      <c r="E889" s="584" t="s">
        <v>81</v>
      </c>
      <c r="F889" s="580" t="s">
        <v>239</v>
      </c>
    </row>
    <row r="890">
      <c r="A890" s="580">
        <v>886.0</v>
      </c>
      <c r="B890" s="584">
        <v>82.0</v>
      </c>
      <c r="C890" s="588" t="s">
        <v>224</v>
      </c>
      <c r="D890" s="583">
        <v>43966.0</v>
      </c>
      <c r="E890" s="584" t="s">
        <v>81</v>
      </c>
      <c r="F890" s="580" t="s">
        <v>235</v>
      </c>
    </row>
    <row r="891">
      <c r="A891" s="580">
        <v>887.0</v>
      </c>
      <c r="B891" s="584">
        <v>74.0</v>
      </c>
      <c r="C891" s="588" t="s">
        <v>224</v>
      </c>
      <c r="D891" s="583">
        <v>43966.0</v>
      </c>
      <c r="E891" s="584" t="s">
        <v>81</v>
      </c>
      <c r="F891" s="580" t="s">
        <v>235</v>
      </c>
    </row>
    <row r="892">
      <c r="A892" s="580">
        <v>888.0</v>
      </c>
      <c r="B892" s="584">
        <v>74.0</v>
      </c>
      <c r="C892" s="582" t="s">
        <v>222</v>
      </c>
      <c r="D892" s="583">
        <v>43966.0</v>
      </c>
      <c r="E892" s="584" t="s">
        <v>81</v>
      </c>
      <c r="F892" s="580" t="s">
        <v>235</v>
      </c>
    </row>
    <row r="893">
      <c r="A893" s="580">
        <v>889.0</v>
      </c>
      <c r="B893" s="584">
        <v>67.0</v>
      </c>
      <c r="C893" s="588" t="s">
        <v>224</v>
      </c>
      <c r="D893" s="583">
        <v>43966.0</v>
      </c>
      <c r="E893" s="584" t="s">
        <v>81</v>
      </c>
      <c r="F893" s="580" t="s">
        <v>235</v>
      </c>
    </row>
    <row r="894">
      <c r="A894" s="580">
        <v>890.0</v>
      </c>
      <c r="B894" s="584">
        <v>73.0</v>
      </c>
      <c r="C894" s="582" t="s">
        <v>222</v>
      </c>
      <c r="D894" s="583">
        <v>43966.0</v>
      </c>
      <c r="E894" s="584" t="s">
        <v>89</v>
      </c>
      <c r="F894" s="580" t="s">
        <v>282</v>
      </c>
    </row>
    <row r="895">
      <c r="A895" s="580">
        <v>891.0</v>
      </c>
      <c r="B895" s="584">
        <v>69.0</v>
      </c>
      <c r="C895" s="582" t="s">
        <v>222</v>
      </c>
      <c r="D895" s="583">
        <v>43966.0</v>
      </c>
      <c r="E895" s="584" t="s">
        <v>92</v>
      </c>
      <c r="F895" s="580" t="s">
        <v>307</v>
      </c>
    </row>
    <row r="896">
      <c r="A896" s="580">
        <v>892.0</v>
      </c>
      <c r="B896" s="584">
        <v>69.0</v>
      </c>
      <c r="C896" s="588" t="s">
        <v>224</v>
      </c>
      <c r="D896" s="583">
        <v>43966.0</v>
      </c>
      <c r="E896" s="584" t="s">
        <v>92</v>
      </c>
      <c r="F896" s="580" t="s">
        <v>307</v>
      </c>
    </row>
    <row r="897">
      <c r="A897" s="580">
        <v>893.0</v>
      </c>
      <c r="B897" s="584">
        <v>80.0</v>
      </c>
      <c r="C897" s="582" t="s">
        <v>222</v>
      </c>
      <c r="D897" s="583">
        <v>43966.0</v>
      </c>
      <c r="E897" s="584" t="s">
        <v>88</v>
      </c>
      <c r="F897" s="580" t="s">
        <v>228</v>
      </c>
    </row>
    <row r="898">
      <c r="A898" s="580">
        <v>894.0</v>
      </c>
      <c r="B898" s="584">
        <v>48.0</v>
      </c>
      <c r="C898" s="582" t="s">
        <v>222</v>
      </c>
      <c r="D898" s="583">
        <v>43966.0</v>
      </c>
      <c r="E898" s="584" t="s">
        <v>87</v>
      </c>
      <c r="F898" s="580" t="s">
        <v>225</v>
      </c>
    </row>
    <row r="899">
      <c r="A899" s="580">
        <v>895.0</v>
      </c>
      <c r="B899" s="584">
        <v>80.0</v>
      </c>
      <c r="C899" s="582" t="s">
        <v>222</v>
      </c>
      <c r="D899" s="583">
        <v>43966.0</v>
      </c>
      <c r="E899" s="584" t="s">
        <v>87</v>
      </c>
      <c r="F899" s="580" t="s">
        <v>301</v>
      </c>
    </row>
    <row r="900">
      <c r="A900" s="580">
        <v>896.0</v>
      </c>
      <c r="B900" s="584">
        <v>88.0</v>
      </c>
      <c r="C900" s="582" t="s">
        <v>222</v>
      </c>
      <c r="D900" s="583">
        <v>43966.0</v>
      </c>
      <c r="E900" s="584" t="s">
        <v>87</v>
      </c>
      <c r="F900" s="580" t="s">
        <v>301</v>
      </c>
    </row>
    <row r="901">
      <c r="A901" s="580">
        <v>897.0</v>
      </c>
      <c r="B901" s="584">
        <v>88.0</v>
      </c>
      <c r="C901" s="588" t="s">
        <v>224</v>
      </c>
      <c r="D901" s="583">
        <v>43966.0</v>
      </c>
      <c r="E901" s="584" t="s">
        <v>87</v>
      </c>
      <c r="F901" s="580" t="s">
        <v>301</v>
      </c>
    </row>
    <row r="902">
      <c r="A902" s="580">
        <v>898.0</v>
      </c>
      <c r="B902" s="584">
        <v>60.0</v>
      </c>
      <c r="C902" s="588" t="s">
        <v>224</v>
      </c>
      <c r="D902" s="583">
        <v>43966.0</v>
      </c>
      <c r="E902" s="584" t="s">
        <v>87</v>
      </c>
      <c r="F902" s="580" t="s">
        <v>301</v>
      </c>
    </row>
    <row r="903">
      <c r="A903" s="580">
        <v>899.0</v>
      </c>
      <c r="B903" s="584">
        <v>87.0</v>
      </c>
      <c r="C903" s="588" t="s">
        <v>224</v>
      </c>
      <c r="D903" s="583">
        <v>43966.0</v>
      </c>
      <c r="E903" s="584" t="s">
        <v>87</v>
      </c>
      <c r="F903" s="580" t="s">
        <v>278</v>
      </c>
    </row>
    <row r="904">
      <c r="A904" s="580">
        <v>900.0</v>
      </c>
      <c r="B904" s="584">
        <v>73.0</v>
      </c>
      <c r="C904" s="582" t="s">
        <v>222</v>
      </c>
      <c r="D904" s="583">
        <v>43966.0</v>
      </c>
      <c r="E904" s="584" t="s">
        <v>87</v>
      </c>
      <c r="F904" s="580" t="s">
        <v>278</v>
      </c>
    </row>
    <row r="905">
      <c r="A905" s="580">
        <v>901.0</v>
      </c>
      <c r="B905" s="584">
        <v>71.0</v>
      </c>
      <c r="C905" s="582" t="s">
        <v>222</v>
      </c>
      <c r="D905" s="583">
        <v>43966.0</v>
      </c>
      <c r="E905" s="584" t="s">
        <v>91</v>
      </c>
      <c r="F905" s="580" t="s">
        <v>277</v>
      </c>
    </row>
    <row r="906">
      <c r="A906" s="580">
        <v>902.0</v>
      </c>
      <c r="B906" s="584">
        <v>94.0</v>
      </c>
      <c r="C906" s="582" t="s">
        <v>222</v>
      </c>
      <c r="D906" s="583">
        <v>43966.0</v>
      </c>
      <c r="E906" s="584" t="s">
        <v>84</v>
      </c>
      <c r="F906" s="580" t="s">
        <v>333</v>
      </c>
    </row>
    <row r="907">
      <c r="A907" s="580">
        <v>903.0</v>
      </c>
      <c r="B907" s="584">
        <v>88.0</v>
      </c>
      <c r="C907" s="582" t="s">
        <v>222</v>
      </c>
      <c r="D907" s="583">
        <v>43966.0</v>
      </c>
      <c r="E907" s="584" t="s">
        <v>85</v>
      </c>
      <c r="F907" s="580" t="s">
        <v>276</v>
      </c>
    </row>
    <row r="908">
      <c r="A908" s="580">
        <v>904.0</v>
      </c>
      <c r="B908" s="584">
        <v>63.0</v>
      </c>
      <c r="C908" s="588" t="s">
        <v>224</v>
      </c>
      <c r="D908" s="583">
        <v>43966.0</v>
      </c>
      <c r="E908" s="584" t="s">
        <v>81</v>
      </c>
      <c r="F908" s="580" t="s">
        <v>348</v>
      </c>
    </row>
    <row r="909">
      <c r="A909" s="580">
        <v>905.0</v>
      </c>
      <c r="B909" s="584">
        <v>74.0</v>
      </c>
      <c r="C909" s="588" t="s">
        <v>224</v>
      </c>
      <c r="D909" s="583">
        <v>43966.0</v>
      </c>
      <c r="E909" s="584" t="s">
        <v>94</v>
      </c>
      <c r="F909" s="580" t="s">
        <v>245</v>
      </c>
    </row>
    <row r="910">
      <c r="A910" s="580">
        <v>906.0</v>
      </c>
      <c r="B910" s="584">
        <v>90.0</v>
      </c>
      <c r="C910" s="582" t="s">
        <v>222</v>
      </c>
      <c r="D910" s="583">
        <v>43966.0</v>
      </c>
      <c r="E910" s="584" t="s">
        <v>89</v>
      </c>
      <c r="F910" s="580" t="s">
        <v>306</v>
      </c>
    </row>
    <row r="911">
      <c r="A911" s="580">
        <v>907.0</v>
      </c>
      <c r="B911" s="584">
        <v>57.0</v>
      </c>
      <c r="C911" s="588" t="s">
        <v>224</v>
      </c>
      <c r="D911" s="583">
        <v>43966.0</v>
      </c>
      <c r="E911" s="584" t="s">
        <v>92</v>
      </c>
      <c r="F911" s="580" t="s">
        <v>227</v>
      </c>
    </row>
    <row r="912">
      <c r="A912" s="580">
        <v>908.0</v>
      </c>
      <c r="B912" s="584">
        <v>67.0</v>
      </c>
      <c r="C912" s="588" t="s">
        <v>224</v>
      </c>
      <c r="D912" s="589">
        <v>43967.0</v>
      </c>
      <c r="E912" s="584" t="s">
        <v>83</v>
      </c>
      <c r="F912" s="580" t="s">
        <v>279</v>
      </c>
    </row>
    <row r="913">
      <c r="A913" s="580">
        <v>909.0</v>
      </c>
      <c r="B913" s="584">
        <v>68.0</v>
      </c>
      <c r="C913" s="588" t="s">
        <v>224</v>
      </c>
      <c r="D913" s="589">
        <v>43967.0</v>
      </c>
      <c r="E913" s="584" t="s">
        <v>83</v>
      </c>
      <c r="F913" s="580" t="s">
        <v>279</v>
      </c>
    </row>
    <row r="914">
      <c r="A914" s="580">
        <v>910.0</v>
      </c>
      <c r="B914" s="584">
        <v>92.0</v>
      </c>
      <c r="C914" s="588" t="s">
        <v>224</v>
      </c>
      <c r="D914" s="589">
        <v>43967.0</v>
      </c>
      <c r="E914" s="584" t="s">
        <v>85</v>
      </c>
      <c r="F914" s="580" t="s">
        <v>276</v>
      </c>
    </row>
    <row r="915">
      <c r="A915" s="580">
        <v>911.0</v>
      </c>
      <c r="B915" s="584">
        <v>71.0</v>
      </c>
      <c r="C915" s="582" t="s">
        <v>222</v>
      </c>
      <c r="D915" s="589">
        <v>43967.0</v>
      </c>
      <c r="E915" s="584" t="s">
        <v>81</v>
      </c>
      <c r="F915" s="580" t="s">
        <v>235</v>
      </c>
    </row>
    <row r="916">
      <c r="A916" s="580">
        <v>912.0</v>
      </c>
      <c r="B916" s="584">
        <v>81.0</v>
      </c>
      <c r="C916" s="588" t="s">
        <v>224</v>
      </c>
      <c r="D916" s="589">
        <v>43967.0</v>
      </c>
      <c r="E916" s="584" t="s">
        <v>81</v>
      </c>
      <c r="F916" s="580" t="s">
        <v>277</v>
      </c>
    </row>
    <row r="917">
      <c r="A917" s="580">
        <v>913.0</v>
      </c>
      <c r="B917" s="584">
        <v>79.0</v>
      </c>
      <c r="C917" s="582" t="s">
        <v>222</v>
      </c>
      <c r="D917" s="589">
        <v>43967.0</v>
      </c>
      <c r="E917" s="584" t="s">
        <v>84</v>
      </c>
      <c r="F917" s="580" t="s">
        <v>333</v>
      </c>
    </row>
    <row r="918">
      <c r="A918" s="580">
        <v>914.0</v>
      </c>
      <c r="B918" s="584">
        <v>85.0</v>
      </c>
      <c r="C918" s="582" t="s">
        <v>222</v>
      </c>
      <c r="D918" s="589">
        <v>43967.0</v>
      </c>
      <c r="E918" s="584" t="s">
        <v>84</v>
      </c>
      <c r="F918" s="580" t="s">
        <v>333</v>
      </c>
    </row>
    <row r="919">
      <c r="A919" s="580">
        <v>915.0</v>
      </c>
      <c r="B919" s="584">
        <v>69.0</v>
      </c>
      <c r="C919" s="588" t="s">
        <v>224</v>
      </c>
      <c r="D919" s="589">
        <v>43967.0</v>
      </c>
      <c r="E919" s="584" t="s">
        <v>82</v>
      </c>
      <c r="F919" s="580" t="s">
        <v>246</v>
      </c>
    </row>
    <row r="920">
      <c r="A920" s="580">
        <v>916.0</v>
      </c>
      <c r="B920" s="584">
        <v>85.0</v>
      </c>
      <c r="C920" s="582" t="s">
        <v>222</v>
      </c>
      <c r="D920" s="583">
        <v>43968.0</v>
      </c>
      <c r="E920" s="584" t="s">
        <v>84</v>
      </c>
      <c r="F920" s="580" t="s">
        <v>223</v>
      </c>
    </row>
    <row r="921">
      <c r="A921" s="580">
        <v>917.0</v>
      </c>
      <c r="B921" s="584">
        <v>80.0</v>
      </c>
      <c r="C921" s="588" t="s">
        <v>224</v>
      </c>
      <c r="D921" s="583">
        <v>43968.0</v>
      </c>
      <c r="E921" s="584" t="s">
        <v>81</v>
      </c>
      <c r="F921" s="580" t="s">
        <v>262</v>
      </c>
    </row>
    <row r="922">
      <c r="A922" s="580">
        <v>918.0</v>
      </c>
      <c r="B922" s="584">
        <v>90.0</v>
      </c>
      <c r="C922" s="582" t="s">
        <v>222</v>
      </c>
      <c r="D922" s="583">
        <v>43968.0</v>
      </c>
      <c r="E922" s="584" t="s">
        <v>83</v>
      </c>
      <c r="F922" s="580" t="s">
        <v>279</v>
      </c>
    </row>
    <row r="923">
      <c r="A923" s="580">
        <v>919.0</v>
      </c>
      <c r="B923" s="584">
        <v>78.0</v>
      </c>
      <c r="C923" s="588" t="s">
        <v>224</v>
      </c>
      <c r="D923" s="583">
        <v>43968.0</v>
      </c>
      <c r="E923" s="584" t="s">
        <v>85</v>
      </c>
      <c r="F923" s="580" t="s">
        <v>276</v>
      </c>
    </row>
    <row r="924">
      <c r="A924" s="580">
        <v>920.0</v>
      </c>
      <c r="B924" s="584">
        <v>70.0</v>
      </c>
      <c r="C924" s="588" t="s">
        <v>224</v>
      </c>
      <c r="D924" s="583">
        <v>43968.0</v>
      </c>
      <c r="E924" s="584" t="s">
        <v>81</v>
      </c>
      <c r="F924" s="580" t="s">
        <v>235</v>
      </c>
    </row>
    <row r="925">
      <c r="A925" s="580">
        <v>921.0</v>
      </c>
      <c r="B925" s="584">
        <v>68.0</v>
      </c>
      <c r="C925" s="588" t="s">
        <v>224</v>
      </c>
      <c r="D925" s="583">
        <v>43968.0</v>
      </c>
      <c r="E925" s="584" t="s">
        <v>81</v>
      </c>
      <c r="F925" s="580" t="s">
        <v>262</v>
      </c>
    </row>
    <row r="926">
      <c r="A926" s="580">
        <v>922.0</v>
      </c>
      <c r="B926" s="584">
        <v>79.0</v>
      </c>
      <c r="C926" s="588" t="s">
        <v>224</v>
      </c>
      <c r="D926" s="583">
        <v>43968.0</v>
      </c>
      <c r="E926" s="584" t="s">
        <v>82</v>
      </c>
      <c r="F926" s="580" t="s">
        <v>302</v>
      </c>
    </row>
    <row r="927">
      <c r="A927" s="580">
        <v>923.0</v>
      </c>
      <c r="B927" s="584">
        <v>91.0</v>
      </c>
      <c r="C927" s="588" t="s">
        <v>224</v>
      </c>
      <c r="D927" s="583">
        <v>43968.0</v>
      </c>
      <c r="E927" s="584" t="s">
        <v>93</v>
      </c>
      <c r="F927" s="580" t="s">
        <v>295</v>
      </c>
    </row>
    <row r="928">
      <c r="A928" s="580">
        <v>924.0</v>
      </c>
      <c r="B928" s="584">
        <v>87.0</v>
      </c>
      <c r="C928" s="582" t="s">
        <v>222</v>
      </c>
      <c r="D928" s="583">
        <v>43968.0</v>
      </c>
      <c r="E928" s="584" t="s">
        <v>89</v>
      </c>
      <c r="F928" s="580" t="s">
        <v>282</v>
      </c>
    </row>
    <row r="929">
      <c r="A929" s="580">
        <v>925.0</v>
      </c>
      <c r="B929" s="584">
        <v>66.0</v>
      </c>
      <c r="C929" s="588" t="s">
        <v>224</v>
      </c>
      <c r="D929" s="583">
        <v>43968.0</v>
      </c>
      <c r="E929" s="584" t="s">
        <v>83</v>
      </c>
      <c r="F929" s="580" t="s">
        <v>279</v>
      </c>
    </row>
    <row r="930">
      <c r="A930" s="580">
        <v>926.0</v>
      </c>
      <c r="B930" s="584">
        <v>53.0</v>
      </c>
      <c r="C930" s="582" t="s">
        <v>222</v>
      </c>
      <c r="D930" s="589">
        <v>43969.0</v>
      </c>
      <c r="E930" s="584" t="s">
        <v>92</v>
      </c>
      <c r="F930" s="580" t="s">
        <v>307</v>
      </c>
    </row>
    <row r="931">
      <c r="A931" s="580">
        <v>927.0</v>
      </c>
      <c r="B931" s="584">
        <v>69.0</v>
      </c>
      <c r="C931" s="582" t="s">
        <v>222</v>
      </c>
      <c r="D931" s="589">
        <v>43969.0</v>
      </c>
      <c r="E931" s="584" t="s">
        <v>81</v>
      </c>
      <c r="F931" s="580" t="s">
        <v>235</v>
      </c>
    </row>
    <row r="932">
      <c r="A932" s="580">
        <v>928.0</v>
      </c>
      <c r="B932" s="584">
        <v>91.0</v>
      </c>
      <c r="C932" s="582" t="s">
        <v>222</v>
      </c>
      <c r="D932" s="589">
        <v>43969.0</v>
      </c>
      <c r="E932" s="584" t="s">
        <v>88</v>
      </c>
      <c r="F932" s="580" t="s">
        <v>228</v>
      </c>
    </row>
    <row r="933">
      <c r="A933" s="580">
        <v>929.0</v>
      </c>
      <c r="B933" s="584">
        <v>88.0</v>
      </c>
      <c r="C933" s="588" t="s">
        <v>224</v>
      </c>
      <c r="D933" s="589">
        <v>43969.0</v>
      </c>
      <c r="E933" s="584" t="s">
        <v>88</v>
      </c>
      <c r="F933" s="580" t="s">
        <v>228</v>
      </c>
    </row>
    <row r="934">
      <c r="A934" s="580">
        <v>930.0</v>
      </c>
      <c r="B934" s="584">
        <v>68.0</v>
      </c>
      <c r="C934" s="588" t="s">
        <v>224</v>
      </c>
      <c r="D934" s="589">
        <v>43969.0</v>
      </c>
      <c r="E934" s="584" t="s">
        <v>88</v>
      </c>
      <c r="F934" s="580" t="s">
        <v>228</v>
      </c>
    </row>
    <row r="935">
      <c r="A935" s="580">
        <v>931.0</v>
      </c>
      <c r="B935" s="584">
        <v>86.0</v>
      </c>
      <c r="C935" s="588" t="s">
        <v>224</v>
      </c>
      <c r="D935" s="589">
        <v>43969.0</v>
      </c>
      <c r="E935" s="584" t="s">
        <v>87</v>
      </c>
      <c r="F935" s="580" t="s">
        <v>225</v>
      </c>
    </row>
    <row r="936">
      <c r="A936" s="580">
        <v>932.0</v>
      </c>
      <c r="B936" s="584">
        <v>94.0</v>
      </c>
      <c r="C936" s="588" t="s">
        <v>224</v>
      </c>
      <c r="D936" s="589">
        <v>43969.0</v>
      </c>
      <c r="E936" s="584" t="s">
        <v>87</v>
      </c>
      <c r="F936" s="580" t="s">
        <v>225</v>
      </c>
    </row>
    <row r="937">
      <c r="A937" s="580">
        <v>933.0</v>
      </c>
      <c r="B937" s="584">
        <v>70.0</v>
      </c>
      <c r="C937" s="588" t="s">
        <v>224</v>
      </c>
      <c r="D937" s="589">
        <v>43969.0</v>
      </c>
      <c r="E937" s="584" t="s">
        <v>89</v>
      </c>
      <c r="F937" s="580" t="s">
        <v>282</v>
      </c>
    </row>
    <row r="938">
      <c r="A938" s="580">
        <v>934.0</v>
      </c>
      <c r="B938" s="584">
        <v>94.0</v>
      </c>
      <c r="C938" s="582" t="s">
        <v>222</v>
      </c>
      <c r="D938" s="589">
        <v>43969.0</v>
      </c>
      <c r="E938" s="584" t="s">
        <v>84</v>
      </c>
      <c r="F938" s="580" t="s">
        <v>333</v>
      </c>
    </row>
    <row r="939">
      <c r="A939" s="580">
        <v>935.0</v>
      </c>
      <c r="B939" s="584">
        <v>69.0</v>
      </c>
      <c r="C939" s="588" t="s">
        <v>224</v>
      </c>
      <c r="D939" s="589">
        <v>43969.0</v>
      </c>
      <c r="E939" s="584" t="s">
        <v>82</v>
      </c>
      <c r="F939" s="580" t="s">
        <v>310</v>
      </c>
    </row>
    <row r="940">
      <c r="A940" s="580">
        <v>936.0</v>
      </c>
      <c r="B940" s="584">
        <v>68.0</v>
      </c>
      <c r="C940" s="582" t="s">
        <v>222</v>
      </c>
      <c r="D940" s="589">
        <v>43969.0</v>
      </c>
      <c r="E940" s="584" t="s">
        <v>82</v>
      </c>
      <c r="F940" s="580" t="s">
        <v>312</v>
      </c>
    </row>
    <row r="941">
      <c r="A941" s="580">
        <v>937.0</v>
      </c>
      <c r="B941" s="584">
        <v>68.0</v>
      </c>
      <c r="C941" s="588" t="s">
        <v>224</v>
      </c>
      <c r="D941" s="583">
        <v>43970.0</v>
      </c>
      <c r="E941" s="584" t="s">
        <v>85</v>
      </c>
      <c r="F941" s="580" t="s">
        <v>276</v>
      </c>
    </row>
    <row r="942">
      <c r="A942" s="580">
        <v>938.0</v>
      </c>
      <c r="B942" s="584">
        <v>90.0</v>
      </c>
      <c r="C942" s="582" t="s">
        <v>222</v>
      </c>
      <c r="D942" s="583">
        <v>43970.0</v>
      </c>
      <c r="E942" s="584" t="s">
        <v>91</v>
      </c>
      <c r="F942" s="580" t="s">
        <v>314</v>
      </c>
    </row>
    <row r="943">
      <c r="A943" s="580">
        <v>939.0</v>
      </c>
      <c r="B943" s="584">
        <v>87.0</v>
      </c>
      <c r="C943" s="582" t="s">
        <v>222</v>
      </c>
      <c r="D943" s="583">
        <v>43970.0</v>
      </c>
      <c r="E943" s="584" t="s">
        <v>92</v>
      </c>
      <c r="F943" s="580" t="s">
        <v>307</v>
      </c>
    </row>
    <row r="944">
      <c r="A944" s="580">
        <v>940.0</v>
      </c>
      <c r="B944" s="584">
        <v>86.0</v>
      </c>
      <c r="C944" s="588" t="s">
        <v>224</v>
      </c>
      <c r="D944" s="583">
        <v>43970.0</v>
      </c>
      <c r="E944" s="584" t="s">
        <v>81</v>
      </c>
      <c r="F944" s="580" t="s">
        <v>235</v>
      </c>
    </row>
    <row r="945">
      <c r="A945" s="580">
        <v>941.0</v>
      </c>
      <c r="B945" s="584">
        <v>58.0</v>
      </c>
      <c r="C945" s="582" t="s">
        <v>222</v>
      </c>
      <c r="D945" s="583">
        <v>43970.0</v>
      </c>
      <c r="E945" s="584" t="s">
        <v>81</v>
      </c>
      <c r="F945" s="580" t="s">
        <v>349</v>
      </c>
    </row>
    <row r="946">
      <c r="A946" s="580">
        <v>942.0</v>
      </c>
      <c r="B946" s="584">
        <v>82.0</v>
      </c>
      <c r="C946" s="582" t="s">
        <v>222</v>
      </c>
      <c r="D946" s="583">
        <v>43970.0</v>
      </c>
      <c r="E946" s="584" t="s">
        <v>86</v>
      </c>
      <c r="F946" s="580" t="s">
        <v>304</v>
      </c>
    </row>
    <row r="947">
      <c r="A947" s="580">
        <v>943.0</v>
      </c>
      <c r="B947" s="584">
        <v>68.0</v>
      </c>
      <c r="C947" s="588" t="s">
        <v>224</v>
      </c>
      <c r="D947" s="583">
        <v>43970.0</v>
      </c>
      <c r="E947" s="584" t="s">
        <v>91</v>
      </c>
      <c r="F947" s="580" t="s">
        <v>277</v>
      </c>
    </row>
    <row r="948">
      <c r="A948" s="580">
        <v>944.0</v>
      </c>
      <c r="B948" s="584">
        <v>59.0</v>
      </c>
      <c r="C948" s="582" t="s">
        <v>222</v>
      </c>
      <c r="D948" s="583">
        <v>43970.0</v>
      </c>
      <c r="E948" s="584" t="s">
        <v>82</v>
      </c>
      <c r="F948" s="580" t="s">
        <v>310</v>
      </c>
    </row>
    <row r="949">
      <c r="A949" s="580">
        <v>945.0</v>
      </c>
      <c r="B949" s="584">
        <v>88.0</v>
      </c>
      <c r="C949" s="582" t="s">
        <v>222</v>
      </c>
      <c r="D949" s="583">
        <v>43970.0</v>
      </c>
      <c r="E949" s="584" t="s">
        <v>82</v>
      </c>
      <c r="F949" s="580" t="s">
        <v>246</v>
      </c>
    </row>
    <row r="950">
      <c r="A950" s="580">
        <v>946.0</v>
      </c>
      <c r="B950" s="584">
        <v>83.0</v>
      </c>
      <c r="C950" s="588" t="s">
        <v>224</v>
      </c>
      <c r="D950" s="583">
        <v>43970.0</v>
      </c>
      <c r="E950" s="584" t="s">
        <v>82</v>
      </c>
      <c r="F950" s="580" t="s">
        <v>246</v>
      </c>
    </row>
    <row r="951">
      <c r="A951" s="580">
        <v>947.0</v>
      </c>
      <c r="B951" s="584">
        <v>83.0</v>
      </c>
      <c r="C951" s="582" t="s">
        <v>222</v>
      </c>
      <c r="D951" s="583">
        <v>43970.0</v>
      </c>
      <c r="E951" s="584" t="s">
        <v>87</v>
      </c>
      <c r="F951" s="580" t="s">
        <v>278</v>
      </c>
    </row>
    <row r="952">
      <c r="A952" s="580">
        <v>948.0</v>
      </c>
      <c r="B952" s="584">
        <v>71.0</v>
      </c>
      <c r="C952" s="588" t="s">
        <v>224</v>
      </c>
      <c r="D952" s="583">
        <v>43970.0</v>
      </c>
      <c r="E952" s="584" t="s">
        <v>87</v>
      </c>
      <c r="F952" s="580" t="s">
        <v>278</v>
      </c>
    </row>
    <row r="953">
      <c r="A953" s="580">
        <v>949.0</v>
      </c>
      <c r="B953" s="584">
        <v>86.0</v>
      </c>
      <c r="C953" s="582" t="s">
        <v>222</v>
      </c>
      <c r="D953" s="589">
        <v>43971.0</v>
      </c>
      <c r="E953" s="584" t="s">
        <v>83</v>
      </c>
      <c r="F953" s="580" t="s">
        <v>262</v>
      </c>
    </row>
    <row r="954">
      <c r="A954" s="580">
        <v>950.0</v>
      </c>
      <c r="B954" s="584">
        <v>89.0</v>
      </c>
      <c r="C954" s="582" t="s">
        <v>222</v>
      </c>
      <c r="D954" s="589">
        <v>43971.0</v>
      </c>
      <c r="E954" s="584" t="s">
        <v>85</v>
      </c>
      <c r="F954" s="580" t="s">
        <v>276</v>
      </c>
    </row>
    <row r="955">
      <c r="A955" s="580">
        <v>951.0</v>
      </c>
      <c r="B955" s="584">
        <v>88.0</v>
      </c>
      <c r="C955" s="588" t="s">
        <v>224</v>
      </c>
      <c r="D955" s="589">
        <v>43971.0</v>
      </c>
      <c r="E955" s="584" t="s">
        <v>85</v>
      </c>
      <c r="F955" s="580" t="s">
        <v>276</v>
      </c>
    </row>
    <row r="956">
      <c r="A956" s="580">
        <v>952.0</v>
      </c>
      <c r="B956" s="584">
        <v>77.0</v>
      </c>
      <c r="C956" s="582" t="s">
        <v>222</v>
      </c>
      <c r="D956" s="589">
        <v>43971.0</v>
      </c>
      <c r="E956" s="584" t="s">
        <v>84</v>
      </c>
      <c r="F956" s="580" t="s">
        <v>223</v>
      </c>
    </row>
    <row r="957">
      <c r="A957" s="580">
        <v>953.0</v>
      </c>
      <c r="B957" s="584">
        <v>91.0</v>
      </c>
      <c r="C957" s="588" t="s">
        <v>224</v>
      </c>
      <c r="D957" s="589">
        <v>43971.0</v>
      </c>
      <c r="E957" s="584" t="s">
        <v>81</v>
      </c>
      <c r="F957" s="580" t="s">
        <v>350</v>
      </c>
    </row>
    <row r="958">
      <c r="A958" s="580">
        <v>954.0</v>
      </c>
      <c r="B958" s="584">
        <v>75.0</v>
      </c>
      <c r="C958" s="588" t="s">
        <v>224</v>
      </c>
      <c r="D958" s="589">
        <v>43971.0</v>
      </c>
      <c r="E958" s="584" t="s">
        <v>91</v>
      </c>
      <c r="F958" s="580" t="s">
        <v>277</v>
      </c>
    </row>
    <row r="959">
      <c r="A959" s="580">
        <v>955.0</v>
      </c>
      <c r="B959" s="584">
        <v>91.0</v>
      </c>
      <c r="C959" s="582" t="s">
        <v>222</v>
      </c>
      <c r="D959" s="589">
        <v>43971.0</v>
      </c>
      <c r="E959" s="584" t="s">
        <v>91</v>
      </c>
      <c r="F959" s="580" t="s">
        <v>277</v>
      </c>
    </row>
    <row r="960">
      <c r="A960" s="580">
        <v>956.0</v>
      </c>
      <c r="B960" s="584">
        <v>72.0</v>
      </c>
      <c r="C960" s="588" t="s">
        <v>224</v>
      </c>
      <c r="D960" s="589">
        <v>43971.0</v>
      </c>
      <c r="E960" s="584" t="s">
        <v>82</v>
      </c>
      <c r="F960" s="580" t="s">
        <v>246</v>
      </c>
    </row>
    <row r="961">
      <c r="A961" s="580">
        <v>957.0</v>
      </c>
      <c r="B961" s="584">
        <v>75.0</v>
      </c>
      <c r="C961" s="588" t="s">
        <v>224</v>
      </c>
      <c r="D961" s="589">
        <v>43971.0</v>
      </c>
      <c r="E961" s="584" t="s">
        <v>82</v>
      </c>
      <c r="F961" s="580" t="s">
        <v>246</v>
      </c>
    </row>
    <row r="962">
      <c r="A962" s="580">
        <v>958.0</v>
      </c>
      <c r="B962" s="584">
        <v>87.0</v>
      </c>
      <c r="C962" s="588" t="s">
        <v>224</v>
      </c>
      <c r="D962" s="589">
        <v>43971.0</v>
      </c>
      <c r="E962" s="584" t="s">
        <v>82</v>
      </c>
      <c r="F962" s="580" t="s">
        <v>246</v>
      </c>
    </row>
    <row r="963">
      <c r="A963" s="580">
        <v>959.0</v>
      </c>
      <c r="B963" s="584">
        <v>90.0</v>
      </c>
      <c r="C963" s="582" t="s">
        <v>222</v>
      </c>
      <c r="D963" s="589">
        <v>43971.0</v>
      </c>
      <c r="E963" s="584" t="s">
        <v>82</v>
      </c>
      <c r="F963" s="580" t="s">
        <v>246</v>
      </c>
    </row>
    <row r="964">
      <c r="A964" s="580">
        <v>960.0</v>
      </c>
      <c r="B964" s="584">
        <v>80.0</v>
      </c>
      <c r="C964" s="588" t="s">
        <v>224</v>
      </c>
      <c r="D964" s="589">
        <v>43971.0</v>
      </c>
      <c r="E964" s="584" t="s">
        <v>82</v>
      </c>
      <c r="F964" s="580" t="s">
        <v>233</v>
      </c>
    </row>
    <row r="965">
      <c r="A965" s="580">
        <v>961.0</v>
      </c>
      <c r="B965" s="584">
        <v>69.0</v>
      </c>
      <c r="C965" s="588" t="s">
        <v>224</v>
      </c>
      <c r="D965" s="589">
        <v>43971.0</v>
      </c>
      <c r="E965" s="584" t="s">
        <v>87</v>
      </c>
      <c r="F965" s="580" t="s">
        <v>225</v>
      </c>
    </row>
    <row r="966">
      <c r="A966" s="580">
        <v>962.0</v>
      </c>
      <c r="B966" s="584">
        <v>80.0</v>
      </c>
      <c r="C966" s="588" t="s">
        <v>224</v>
      </c>
      <c r="D966" s="589">
        <v>43971.0</v>
      </c>
      <c r="E966" s="584" t="s">
        <v>92</v>
      </c>
      <c r="F966" s="580" t="s">
        <v>307</v>
      </c>
    </row>
    <row r="967">
      <c r="A967" s="580">
        <v>963.0</v>
      </c>
      <c r="B967" s="584">
        <v>78.0</v>
      </c>
      <c r="C967" s="588" t="s">
        <v>224</v>
      </c>
      <c r="D967" s="583">
        <v>43972.0</v>
      </c>
      <c r="E967" s="584" t="s">
        <v>81</v>
      </c>
      <c r="F967" s="580" t="s">
        <v>235</v>
      </c>
    </row>
    <row r="968">
      <c r="A968" s="580">
        <v>964.0</v>
      </c>
      <c r="B968" s="584">
        <v>78.0</v>
      </c>
      <c r="C968" s="588" t="s">
        <v>224</v>
      </c>
      <c r="D968" s="583">
        <v>43972.0</v>
      </c>
      <c r="E968" s="584" t="s">
        <v>81</v>
      </c>
      <c r="F968" s="580" t="s">
        <v>239</v>
      </c>
    </row>
    <row r="969">
      <c r="A969" s="580">
        <v>965.0</v>
      </c>
      <c r="B969" s="584">
        <v>60.0</v>
      </c>
      <c r="C969" s="582" t="s">
        <v>222</v>
      </c>
      <c r="D969" s="583">
        <v>43972.0</v>
      </c>
      <c r="E969" s="584" t="s">
        <v>90</v>
      </c>
      <c r="F969" s="580" t="s">
        <v>237</v>
      </c>
    </row>
    <row r="970">
      <c r="A970" s="580">
        <v>966.0</v>
      </c>
      <c r="B970" s="584">
        <v>71.0</v>
      </c>
      <c r="C970" s="582" t="s">
        <v>222</v>
      </c>
      <c r="D970" s="583">
        <v>43972.0</v>
      </c>
      <c r="E970" s="584" t="s">
        <v>82</v>
      </c>
      <c r="F970" s="580" t="s">
        <v>246</v>
      </c>
    </row>
    <row r="971">
      <c r="A971" s="580">
        <v>967.0</v>
      </c>
      <c r="B971" s="584">
        <v>76.0</v>
      </c>
      <c r="C971" s="588" t="s">
        <v>224</v>
      </c>
      <c r="D971" s="583">
        <v>43972.0</v>
      </c>
      <c r="E971" s="584" t="s">
        <v>82</v>
      </c>
      <c r="F971" s="580" t="s">
        <v>233</v>
      </c>
    </row>
    <row r="972">
      <c r="A972" s="580">
        <v>968.0</v>
      </c>
      <c r="B972" s="584">
        <v>70.0</v>
      </c>
      <c r="C972" s="588" t="s">
        <v>224</v>
      </c>
      <c r="D972" s="583">
        <v>43972.0</v>
      </c>
      <c r="E972" s="584" t="s">
        <v>82</v>
      </c>
      <c r="F972" s="580" t="s">
        <v>233</v>
      </c>
    </row>
    <row r="973">
      <c r="A973" s="580">
        <v>969.0</v>
      </c>
      <c r="B973" s="584">
        <v>51.0</v>
      </c>
      <c r="C973" s="582" t="s">
        <v>222</v>
      </c>
      <c r="D973" s="583">
        <v>43972.0</v>
      </c>
      <c r="E973" s="584" t="s">
        <v>84</v>
      </c>
      <c r="F973" s="580" t="s">
        <v>225</v>
      </c>
    </row>
    <row r="974">
      <c r="A974" s="580">
        <v>970.0</v>
      </c>
      <c r="B974" s="584">
        <v>59.0</v>
      </c>
      <c r="C974" s="588" t="s">
        <v>224</v>
      </c>
      <c r="D974" s="583">
        <v>43972.0</v>
      </c>
      <c r="E974" s="584" t="s">
        <v>84</v>
      </c>
      <c r="F974" s="580" t="s">
        <v>351</v>
      </c>
    </row>
    <row r="975">
      <c r="A975" s="580">
        <v>971.0</v>
      </c>
      <c r="B975" s="584">
        <v>85.0</v>
      </c>
      <c r="C975" s="582" t="s">
        <v>222</v>
      </c>
      <c r="D975" s="583">
        <v>43972.0</v>
      </c>
      <c r="E975" s="584" t="s">
        <v>81</v>
      </c>
      <c r="F975" s="580" t="s">
        <v>235</v>
      </c>
    </row>
    <row r="976">
      <c r="A976" s="580">
        <v>972.0</v>
      </c>
      <c r="B976" s="584">
        <v>63.0</v>
      </c>
      <c r="C976" s="588" t="s">
        <v>224</v>
      </c>
      <c r="D976" s="583">
        <v>43972.0</v>
      </c>
      <c r="E976" s="584" t="s">
        <v>81</v>
      </c>
      <c r="F976" s="580" t="s">
        <v>239</v>
      </c>
    </row>
    <row r="977">
      <c r="A977" s="580">
        <v>973.0</v>
      </c>
      <c r="B977" s="584">
        <v>85.0</v>
      </c>
      <c r="C977" s="588" t="s">
        <v>224</v>
      </c>
      <c r="D977" s="589">
        <v>43973.0</v>
      </c>
      <c r="E977" s="584" t="s">
        <v>81</v>
      </c>
      <c r="F977" s="580" t="s">
        <v>235</v>
      </c>
    </row>
    <row r="978">
      <c r="A978" s="580">
        <v>974.0</v>
      </c>
      <c r="B978" s="584">
        <v>83.0</v>
      </c>
      <c r="C978" s="582" t="s">
        <v>222</v>
      </c>
      <c r="D978" s="589">
        <v>43973.0</v>
      </c>
      <c r="E978" s="584" t="s">
        <v>91</v>
      </c>
      <c r="F978" s="580" t="s">
        <v>329</v>
      </c>
    </row>
    <row r="979">
      <c r="A979" s="580">
        <v>975.0</v>
      </c>
      <c r="B979" s="584">
        <v>78.0</v>
      </c>
      <c r="C979" s="588" t="s">
        <v>224</v>
      </c>
      <c r="D979" s="589">
        <v>43973.0</v>
      </c>
      <c r="E979" s="584" t="s">
        <v>87</v>
      </c>
      <c r="F979" s="580" t="s">
        <v>278</v>
      </c>
    </row>
    <row r="980">
      <c r="A980" s="580">
        <v>976.0</v>
      </c>
      <c r="B980" s="584">
        <v>92.0</v>
      </c>
      <c r="C980" s="582" t="s">
        <v>222</v>
      </c>
      <c r="D980" s="589">
        <v>43973.0</v>
      </c>
      <c r="E980" s="584" t="s">
        <v>87</v>
      </c>
      <c r="F980" s="580" t="s">
        <v>225</v>
      </c>
    </row>
    <row r="981">
      <c r="A981" s="580">
        <v>977.0</v>
      </c>
      <c r="B981" s="584">
        <v>50.0</v>
      </c>
      <c r="C981" s="582" t="s">
        <v>222</v>
      </c>
      <c r="D981" s="589">
        <v>43973.0</v>
      </c>
      <c r="E981" s="584" t="s">
        <v>89</v>
      </c>
      <c r="F981" s="580" t="s">
        <v>306</v>
      </c>
    </row>
    <row r="982">
      <c r="A982" s="580">
        <v>978.0</v>
      </c>
      <c r="B982" s="584">
        <v>71.0</v>
      </c>
      <c r="C982" s="588" t="s">
        <v>224</v>
      </c>
      <c r="D982" s="589">
        <v>43973.0</v>
      </c>
      <c r="E982" s="584" t="s">
        <v>94</v>
      </c>
      <c r="F982" s="580" t="s">
        <v>245</v>
      </c>
    </row>
    <row r="983">
      <c r="A983" s="580">
        <v>979.0</v>
      </c>
      <c r="B983" s="584">
        <v>57.0</v>
      </c>
      <c r="C983" s="588" t="s">
        <v>224</v>
      </c>
      <c r="D983" s="589">
        <v>43973.0</v>
      </c>
      <c r="E983" s="584" t="s">
        <v>82</v>
      </c>
      <c r="F983" s="580" t="s">
        <v>246</v>
      </c>
    </row>
    <row r="984">
      <c r="A984" s="580">
        <v>980.0</v>
      </c>
      <c r="B984" s="584">
        <v>81.0</v>
      </c>
      <c r="C984" s="588" t="s">
        <v>224</v>
      </c>
      <c r="D984" s="589">
        <v>43973.0</v>
      </c>
      <c r="E984" s="584" t="s">
        <v>82</v>
      </c>
      <c r="F984" s="580" t="s">
        <v>246</v>
      </c>
    </row>
    <row r="985">
      <c r="A985" s="580">
        <v>981.0</v>
      </c>
      <c r="B985" s="584">
        <v>92.0</v>
      </c>
      <c r="C985" s="582" t="s">
        <v>222</v>
      </c>
      <c r="D985" s="589">
        <v>43973.0</v>
      </c>
      <c r="E985" s="584" t="s">
        <v>84</v>
      </c>
      <c r="F985" s="580" t="s">
        <v>333</v>
      </c>
    </row>
    <row r="986">
      <c r="A986" s="580">
        <v>982.0</v>
      </c>
      <c r="B986" s="584">
        <v>89.0</v>
      </c>
      <c r="C986" s="582" t="s">
        <v>222</v>
      </c>
      <c r="D986" s="589">
        <v>43973.0</v>
      </c>
      <c r="E986" s="584" t="s">
        <v>84</v>
      </c>
      <c r="F986" s="580" t="s">
        <v>333</v>
      </c>
    </row>
    <row r="987">
      <c r="A987" s="580">
        <v>983.0</v>
      </c>
      <c r="B987" s="584">
        <v>84.0</v>
      </c>
      <c r="C987" s="588" t="s">
        <v>224</v>
      </c>
      <c r="D987" s="583">
        <v>43974.0</v>
      </c>
      <c r="E987" s="584" t="s">
        <v>88</v>
      </c>
      <c r="F987" s="580" t="s">
        <v>228</v>
      </c>
    </row>
    <row r="988">
      <c r="A988" s="580">
        <v>984.0</v>
      </c>
      <c r="B988" s="584">
        <v>64.0</v>
      </c>
      <c r="C988" s="588" t="s">
        <v>224</v>
      </c>
      <c r="D988" s="583">
        <v>43974.0</v>
      </c>
      <c r="E988" s="584" t="s">
        <v>85</v>
      </c>
      <c r="F988" s="580" t="s">
        <v>276</v>
      </c>
    </row>
    <row r="989">
      <c r="A989" s="580">
        <v>985.0</v>
      </c>
      <c r="B989" s="584">
        <v>82.0</v>
      </c>
      <c r="C989" s="582" t="s">
        <v>222</v>
      </c>
      <c r="D989" s="583">
        <v>43974.0</v>
      </c>
      <c r="E989" s="584" t="s">
        <v>85</v>
      </c>
      <c r="F989" s="580" t="s">
        <v>276</v>
      </c>
    </row>
    <row r="990">
      <c r="A990" s="580">
        <v>986.0</v>
      </c>
      <c r="B990" s="584">
        <v>78.0</v>
      </c>
      <c r="C990" s="582" t="s">
        <v>222</v>
      </c>
      <c r="D990" s="583">
        <v>43974.0</v>
      </c>
      <c r="E990" s="584" t="s">
        <v>85</v>
      </c>
      <c r="F990" s="580" t="s">
        <v>276</v>
      </c>
    </row>
    <row r="991">
      <c r="A991" s="580">
        <v>987.0</v>
      </c>
      <c r="B991" s="584">
        <v>63.0</v>
      </c>
      <c r="C991" s="588" t="s">
        <v>224</v>
      </c>
      <c r="D991" s="583">
        <v>43974.0</v>
      </c>
      <c r="E991" s="584" t="s">
        <v>85</v>
      </c>
      <c r="F991" s="580" t="s">
        <v>276</v>
      </c>
    </row>
    <row r="992">
      <c r="A992" s="580">
        <v>988.0</v>
      </c>
      <c r="B992" s="584">
        <v>87.0</v>
      </c>
      <c r="C992" s="582" t="s">
        <v>222</v>
      </c>
      <c r="D992" s="583">
        <v>43974.0</v>
      </c>
      <c r="E992" s="584" t="s">
        <v>85</v>
      </c>
      <c r="F992" s="580" t="s">
        <v>284</v>
      </c>
    </row>
    <row r="993">
      <c r="A993" s="580">
        <v>989.0</v>
      </c>
      <c r="B993" s="584">
        <v>74.0</v>
      </c>
      <c r="C993" s="588" t="s">
        <v>224</v>
      </c>
      <c r="D993" s="583">
        <v>43974.0</v>
      </c>
      <c r="E993" s="584" t="s">
        <v>85</v>
      </c>
      <c r="F993" s="580" t="s">
        <v>326</v>
      </c>
    </row>
    <row r="994">
      <c r="A994" s="580">
        <v>990.0</v>
      </c>
      <c r="B994" s="584">
        <v>87.0</v>
      </c>
      <c r="C994" s="582" t="s">
        <v>222</v>
      </c>
      <c r="D994" s="583">
        <v>43974.0</v>
      </c>
      <c r="E994" s="584" t="s">
        <v>85</v>
      </c>
      <c r="F994" s="580" t="s">
        <v>326</v>
      </c>
    </row>
    <row r="995">
      <c r="A995" s="580">
        <v>991.0</v>
      </c>
      <c r="B995" s="584">
        <v>78.0</v>
      </c>
      <c r="C995" s="588" t="s">
        <v>224</v>
      </c>
      <c r="D995" s="583">
        <v>43974.0</v>
      </c>
      <c r="E995" s="584" t="s">
        <v>86</v>
      </c>
      <c r="F995" s="580" t="s">
        <v>304</v>
      </c>
    </row>
    <row r="996">
      <c r="A996" s="580">
        <v>992.0</v>
      </c>
      <c r="B996" s="584">
        <v>55.0</v>
      </c>
      <c r="C996" s="582" t="s">
        <v>222</v>
      </c>
      <c r="D996" s="583">
        <v>43974.0</v>
      </c>
      <c r="E996" s="584" t="s">
        <v>81</v>
      </c>
      <c r="F996" s="580" t="s">
        <v>262</v>
      </c>
    </row>
    <row r="997">
      <c r="A997" s="580">
        <v>993.0</v>
      </c>
      <c r="B997" s="584">
        <v>69.0</v>
      </c>
      <c r="C997" s="588" t="s">
        <v>224</v>
      </c>
      <c r="D997" s="583">
        <v>43974.0</v>
      </c>
      <c r="E997" s="584" t="s">
        <v>81</v>
      </c>
      <c r="F997" s="580" t="s">
        <v>262</v>
      </c>
    </row>
    <row r="998">
      <c r="A998" s="580">
        <v>994.0</v>
      </c>
      <c r="B998" s="584">
        <v>49.0</v>
      </c>
      <c r="C998" s="582" t="s">
        <v>222</v>
      </c>
      <c r="D998" s="589">
        <v>43975.0</v>
      </c>
      <c r="E998" s="584" t="s">
        <v>81</v>
      </c>
      <c r="F998" s="580" t="s">
        <v>239</v>
      </c>
    </row>
    <row r="999">
      <c r="A999" s="580">
        <v>995.0</v>
      </c>
      <c r="B999" s="584">
        <v>82.0</v>
      </c>
      <c r="C999" s="588" t="s">
        <v>224</v>
      </c>
      <c r="D999" s="589">
        <v>43975.0</v>
      </c>
      <c r="E999" s="584" t="s">
        <v>81</v>
      </c>
      <c r="F999" s="580" t="s">
        <v>235</v>
      </c>
    </row>
    <row r="1000">
      <c r="A1000" s="580">
        <v>996.0</v>
      </c>
      <c r="B1000" s="584">
        <v>78.0</v>
      </c>
      <c r="C1000" s="588" t="s">
        <v>224</v>
      </c>
      <c r="D1000" s="589">
        <v>43975.0</v>
      </c>
      <c r="E1000" s="584" t="s">
        <v>91</v>
      </c>
      <c r="F1000" s="580" t="s">
        <v>277</v>
      </c>
    </row>
    <row r="1001">
      <c r="A1001" s="580">
        <v>997.0</v>
      </c>
      <c r="B1001" s="584">
        <v>66.0</v>
      </c>
      <c r="C1001" s="588" t="s">
        <v>224</v>
      </c>
      <c r="D1001" s="583">
        <v>43976.0</v>
      </c>
      <c r="E1001" s="584" t="s">
        <v>89</v>
      </c>
      <c r="F1001" s="580" t="s">
        <v>306</v>
      </c>
    </row>
    <row r="1002">
      <c r="A1002" s="580">
        <v>998.0</v>
      </c>
      <c r="B1002" s="584">
        <v>85.0</v>
      </c>
      <c r="C1002" s="588" t="s">
        <v>224</v>
      </c>
      <c r="D1002" s="583">
        <v>43976.0</v>
      </c>
      <c r="E1002" s="584" t="s">
        <v>87</v>
      </c>
      <c r="F1002" s="580" t="s">
        <v>278</v>
      </c>
    </row>
    <row r="1003">
      <c r="A1003" s="580">
        <v>999.0</v>
      </c>
      <c r="B1003" s="584">
        <v>92.0</v>
      </c>
      <c r="C1003" s="582" t="s">
        <v>222</v>
      </c>
      <c r="D1003" s="583">
        <v>43976.0</v>
      </c>
      <c r="E1003" s="584" t="s">
        <v>87</v>
      </c>
      <c r="F1003" s="580" t="s">
        <v>278</v>
      </c>
    </row>
    <row r="1004">
      <c r="A1004" s="580">
        <v>1000.0</v>
      </c>
      <c r="B1004" s="584">
        <v>91.0</v>
      </c>
      <c r="C1004" s="582" t="s">
        <v>222</v>
      </c>
      <c r="D1004" s="583">
        <v>43976.0</v>
      </c>
      <c r="E1004" s="584" t="s">
        <v>82</v>
      </c>
      <c r="F1004" s="580" t="s">
        <v>246</v>
      </c>
    </row>
    <row r="1005">
      <c r="A1005" s="580">
        <v>1001.0</v>
      </c>
      <c r="B1005" s="584">
        <v>85.0</v>
      </c>
      <c r="C1005" s="582" t="s">
        <v>222</v>
      </c>
      <c r="D1005" s="583">
        <v>43976.0</v>
      </c>
      <c r="E1005" s="584" t="s">
        <v>82</v>
      </c>
      <c r="F1005" s="580" t="s">
        <v>246</v>
      </c>
    </row>
    <row r="1006">
      <c r="A1006" s="580">
        <v>1002.0</v>
      </c>
      <c r="B1006" s="584">
        <v>61.0</v>
      </c>
      <c r="C1006" s="588" t="s">
        <v>224</v>
      </c>
      <c r="D1006" s="583">
        <v>43976.0</v>
      </c>
      <c r="E1006" s="584" t="s">
        <v>82</v>
      </c>
      <c r="F1006" s="580" t="s">
        <v>246</v>
      </c>
    </row>
    <row r="1007">
      <c r="A1007" s="580">
        <v>1003.0</v>
      </c>
      <c r="B1007" s="584">
        <v>99.0</v>
      </c>
      <c r="C1007" s="582" t="s">
        <v>222</v>
      </c>
      <c r="D1007" s="583">
        <v>43976.0</v>
      </c>
      <c r="E1007" s="584" t="s">
        <v>82</v>
      </c>
      <c r="F1007" s="580" t="s">
        <v>246</v>
      </c>
    </row>
    <row r="1008">
      <c r="A1008" s="580">
        <v>1004.0</v>
      </c>
      <c r="B1008" s="584">
        <v>81.0</v>
      </c>
      <c r="C1008" s="582" t="s">
        <v>222</v>
      </c>
      <c r="D1008" s="583">
        <v>43976.0</v>
      </c>
      <c r="E1008" s="584" t="s">
        <v>82</v>
      </c>
      <c r="F1008" s="580" t="s">
        <v>246</v>
      </c>
    </row>
    <row r="1009">
      <c r="A1009" s="580">
        <v>1005.0</v>
      </c>
      <c r="B1009" s="584">
        <v>87.0</v>
      </c>
      <c r="C1009" s="588" t="s">
        <v>224</v>
      </c>
      <c r="D1009" s="583">
        <v>43976.0</v>
      </c>
      <c r="E1009" s="584" t="s">
        <v>82</v>
      </c>
      <c r="F1009" s="580" t="s">
        <v>310</v>
      </c>
    </row>
    <row r="1010">
      <c r="A1010" s="580">
        <v>1006.0</v>
      </c>
      <c r="B1010" s="584">
        <v>65.0</v>
      </c>
      <c r="C1010" s="588" t="s">
        <v>224</v>
      </c>
      <c r="D1010" s="583">
        <v>43976.0</v>
      </c>
      <c r="E1010" s="584" t="s">
        <v>81</v>
      </c>
      <c r="F1010" s="580" t="s">
        <v>332</v>
      </c>
    </row>
    <row r="1011">
      <c r="A1011" s="580">
        <v>1007.0</v>
      </c>
      <c r="B1011" s="584">
        <v>94.0</v>
      </c>
      <c r="C1011" s="582" t="s">
        <v>222</v>
      </c>
      <c r="D1011" s="583">
        <v>43976.0</v>
      </c>
      <c r="E1011" s="584" t="s">
        <v>84</v>
      </c>
      <c r="F1011" s="580" t="s">
        <v>223</v>
      </c>
    </row>
    <row r="1012">
      <c r="A1012" s="580">
        <v>1008.0</v>
      </c>
      <c r="B1012" s="584">
        <v>76.0</v>
      </c>
      <c r="C1012" s="588" t="s">
        <v>224</v>
      </c>
      <c r="D1012" s="589">
        <v>43977.0</v>
      </c>
      <c r="E1012" s="584" t="s">
        <v>92</v>
      </c>
      <c r="F1012" s="580" t="s">
        <v>307</v>
      </c>
    </row>
    <row r="1013">
      <c r="A1013" s="580">
        <v>1009.0</v>
      </c>
      <c r="B1013" s="584">
        <v>72.0</v>
      </c>
      <c r="C1013" s="582" t="s">
        <v>222</v>
      </c>
      <c r="D1013" s="589">
        <v>43977.0</v>
      </c>
      <c r="E1013" s="584" t="s">
        <v>85</v>
      </c>
      <c r="F1013" s="580" t="s">
        <v>276</v>
      </c>
    </row>
    <row r="1014">
      <c r="A1014" s="580">
        <v>1010.0</v>
      </c>
      <c r="B1014" s="584">
        <v>72.0</v>
      </c>
      <c r="C1014" s="588" t="s">
        <v>224</v>
      </c>
      <c r="D1014" s="589">
        <v>43977.0</v>
      </c>
      <c r="E1014" s="584" t="s">
        <v>85</v>
      </c>
      <c r="F1014" s="580" t="s">
        <v>276</v>
      </c>
    </row>
    <row r="1015">
      <c r="A1015" s="580">
        <v>1011.0</v>
      </c>
      <c r="B1015" s="584">
        <v>95.0</v>
      </c>
      <c r="C1015" s="582" t="s">
        <v>222</v>
      </c>
      <c r="D1015" s="589">
        <v>43977.0</v>
      </c>
      <c r="E1015" s="584" t="s">
        <v>85</v>
      </c>
      <c r="F1015" s="580" t="s">
        <v>276</v>
      </c>
    </row>
    <row r="1016">
      <c r="A1016" s="580">
        <v>1012.0</v>
      </c>
      <c r="B1016" s="584">
        <v>81.0</v>
      </c>
      <c r="C1016" s="582" t="s">
        <v>222</v>
      </c>
      <c r="D1016" s="589">
        <v>43977.0</v>
      </c>
      <c r="E1016" s="584" t="s">
        <v>86</v>
      </c>
      <c r="F1016" s="580" t="s">
        <v>304</v>
      </c>
    </row>
    <row r="1017">
      <c r="A1017" s="580">
        <v>1013.0</v>
      </c>
      <c r="B1017" s="584">
        <v>95.0</v>
      </c>
      <c r="C1017" s="582" t="s">
        <v>222</v>
      </c>
      <c r="D1017" s="589">
        <v>43977.0</v>
      </c>
      <c r="E1017" s="584" t="s">
        <v>86</v>
      </c>
      <c r="F1017" s="580" t="s">
        <v>304</v>
      </c>
    </row>
    <row r="1018">
      <c r="A1018" s="580">
        <v>1014.0</v>
      </c>
      <c r="B1018" s="584">
        <v>94.0</v>
      </c>
      <c r="C1018" s="582" t="s">
        <v>222</v>
      </c>
      <c r="D1018" s="589">
        <v>43977.0</v>
      </c>
      <c r="E1018" s="584" t="s">
        <v>91</v>
      </c>
      <c r="F1018" s="580" t="s">
        <v>352</v>
      </c>
    </row>
    <row r="1019">
      <c r="A1019" s="580">
        <v>1015.0</v>
      </c>
      <c r="B1019" s="584">
        <v>88.0</v>
      </c>
      <c r="C1019" s="582" t="s">
        <v>222</v>
      </c>
      <c r="D1019" s="589">
        <v>43977.0</v>
      </c>
      <c r="E1019" s="584" t="s">
        <v>87</v>
      </c>
      <c r="F1019" s="580" t="s">
        <v>278</v>
      </c>
    </row>
    <row r="1020">
      <c r="A1020" s="580">
        <v>1016.0</v>
      </c>
      <c r="B1020" s="584">
        <v>88.0</v>
      </c>
      <c r="C1020" s="588" t="s">
        <v>224</v>
      </c>
      <c r="D1020" s="589">
        <v>43977.0</v>
      </c>
      <c r="E1020" s="584" t="s">
        <v>87</v>
      </c>
      <c r="F1020" s="580" t="s">
        <v>230</v>
      </c>
    </row>
    <row r="1021">
      <c r="A1021" s="580">
        <v>1017.0</v>
      </c>
      <c r="B1021" s="584">
        <v>79.0</v>
      </c>
      <c r="C1021" s="582" t="s">
        <v>222</v>
      </c>
      <c r="D1021" s="589">
        <v>43977.0</v>
      </c>
      <c r="E1021" s="584" t="s">
        <v>87</v>
      </c>
      <c r="F1021" s="580" t="s">
        <v>225</v>
      </c>
    </row>
    <row r="1022">
      <c r="A1022" s="580">
        <v>1018.0</v>
      </c>
      <c r="B1022" s="584">
        <v>73.0</v>
      </c>
      <c r="C1022" s="588" t="s">
        <v>224</v>
      </c>
      <c r="D1022" s="589">
        <v>43977.0</v>
      </c>
      <c r="E1022" s="584" t="s">
        <v>91</v>
      </c>
      <c r="F1022" s="580" t="s">
        <v>277</v>
      </c>
    </row>
    <row r="1023">
      <c r="A1023" s="580">
        <v>1019.0</v>
      </c>
      <c r="B1023" s="584">
        <v>88.0</v>
      </c>
      <c r="C1023" s="582" t="s">
        <v>222</v>
      </c>
      <c r="D1023" s="589">
        <v>43977.0</v>
      </c>
      <c r="E1023" s="584" t="s">
        <v>84</v>
      </c>
      <c r="F1023" s="580" t="s">
        <v>223</v>
      </c>
    </row>
    <row r="1024">
      <c r="A1024" s="580">
        <v>1020.0</v>
      </c>
      <c r="B1024" s="584">
        <v>81.0</v>
      </c>
      <c r="C1024" s="582" t="s">
        <v>222</v>
      </c>
      <c r="D1024" s="589">
        <v>43977.0</v>
      </c>
      <c r="E1024" s="584" t="s">
        <v>81</v>
      </c>
      <c r="F1024" s="580" t="s">
        <v>262</v>
      </c>
    </row>
    <row r="1025">
      <c r="A1025" s="580">
        <v>1021.0</v>
      </c>
      <c r="B1025" s="584">
        <v>66.0</v>
      </c>
      <c r="C1025" s="588" t="s">
        <v>224</v>
      </c>
      <c r="D1025" s="589">
        <v>43977.0</v>
      </c>
      <c r="E1025" s="584" t="s">
        <v>81</v>
      </c>
      <c r="F1025" s="580" t="s">
        <v>262</v>
      </c>
    </row>
    <row r="1026">
      <c r="A1026" s="580">
        <v>1022.0</v>
      </c>
      <c r="B1026" s="584">
        <v>60.0</v>
      </c>
      <c r="C1026" s="582" t="s">
        <v>222</v>
      </c>
      <c r="D1026" s="589">
        <v>43977.0</v>
      </c>
      <c r="E1026" s="584" t="s">
        <v>82</v>
      </c>
      <c r="F1026" s="580" t="s">
        <v>233</v>
      </c>
    </row>
    <row r="1027">
      <c r="A1027" s="580">
        <v>1023.0</v>
      </c>
      <c r="B1027" s="584">
        <v>92.0</v>
      </c>
      <c r="C1027" s="582" t="s">
        <v>222</v>
      </c>
      <c r="D1027" s="589">
        <v>43977.0</v>
      </c>
      <c r="E1027" s="584" t="s">
        <v>82</v>
      </c>
      <c r="F1027" s="580" t="s">
        <v>312</v>
      </c>
    </row>
    <row r="1028">
      <c r="A1028" s="580">
        <v>1024.0</v>
      </c>
      <c r="B1028" s="584">
        <v>83.0</v>
      </c>
      <c r="C1028" s="582" t="s">
        <v>222</v>
      </c>
      <c r="D1028" s="589">
        <v>43977.0</v>
      </c>
      <c r="E1028" s="584" t="s">
        <v>82</v>
      </c>
      <c r="F1028" s="580" t="s">
        <v>246</v>
      </c>
    </row>
    <row r="1029">
      <c r="A1029" s="580">
        <v>1025.0</v>
      </c>
      <c r="B1029" s="584">
        <v>77.0</v>
      </c>
      <c r="C1029" s="582" t="s">
        <v>222</v>
      </c>
      <c r="D1029" s="583">
        <v>43978.0</v>
      </c>
      <c r="E1029" s="584" t="s">
        <v>85</v>
      </c>
      <c r="F1029" s="580" t="s">
        <v>276</v>
      </c>
    </row>
    <row r="1030">
      <c r="A1030" s="580">
        <v>1026.0</v>
      </c>
      <c r="B1030" s="584">
        <v>75.0</v>
      </c>
      <c r="C1030" s="588" t="s">
        <v>224</v>
      </c>
      <c r="D1030" s="583">
        <v>43978.0</v>
      </c>
      <c r="E1030" s="584" t="s">
        <v>86</v>
      </c>
      <c r="F1030" s="580" t="s">
        <v>304</v>
      </c>
    </row>
    <row r="1031">
      <c r="A1031" s="580">
        <v>1027.0</v>
      </c>
      <c r="B1031" s="725">
        <v>75.0</v>
      </c>
      <c r="C1031" s="726" t="s">
        <v>222</v>
      </c>
      <c r="D1031" s="583">
        <v>43978.0</v>
      </c>
      <c r="E1031" s="725" t="s">
        <v>81</v>
      </c>
      <c r="F1031" s="727" t="s">
        <v>262</v>
      </c>
    </row>
    <row r="1032">
      <c r="A1032" s="580">
        <v>1028.0</v>
      </c>
      <c r="B1032" s="725">
        <v>80.0</v>
      </c>
      <c r="C1032" s="588" t="s">
        <v>224</v>
      </c>
      <c r="D1032" s="583">
        <v>43978.0</v>
      </c>
      <c r="E1032" s="725" t="s">
        <v>85</v>
      </c>
      <c r="F1032" s="727" t="s">
        <v>276</v>
      </c>
    </row>
    <row r="1033">
      <c r="A1033" s="580">
        <v>1029.0</v>
      </c>
      <c r="B1033" s="725">
        <v>82.0</v>
      </c>
      <c r="C1033" s="588" t="s">
        <v>224</v>
      </c>
      <c r="D1033" s="589">
        <v>43979.0</v>
      </c>
      <c r="E1033" s="725" t="s">
        <v>81</v>
      </c>
      <c r="F1033" s="727" t="s">
        <v>262</v>
      </c>
    </row>
    <row r="1034">
      <c r="A1034" s="580">
        <v>1030.0</v>
      </c>
      <c r="B1034" s="725">
        <v>57.0</v>
      </c>
      <c r="C1034" s="588" t="s">
        <v>224</v>
      </c>
      <c r="D1034" s="589">
        <v>43979.0</v>
      </c>
      <c r="E1034" s="725" t="s">
        <v>81</v>
      </c>
      <c r="F1034" s="727" t="s">
        <v>235</v>
      </c>
    </row>
    <row r="1035">
      <c r="A1035" s="580">
        <v>1031.0</v>
      </c>
      <c r="B1035" s="725">
        <v>93.0</v>
      </c>
      <c r="C1035" s="726" t="s">
        <v>222</v>
      </c>
      <c r="D1035" s="589">
        <v>43979.0</v>
      </c>
      <c r="E1035" s="725" t="s">
        <v>81</v>
      </c>
      <c r="F1035" s="727" t="s">
        <v>262</v>
      </c>
    </row>
    <row r="1036">
      <c r="A1036" s="580">
        <v>1032.0</v>
      </c>
      <c r="B1036" s="725">
        <v>73.0</v>
      </c>
      <c r="C1036" s="588" t="s">
        <v>224</v>
      </c>
      <c r="D1036" s="589">
        <v>43979.0</v>
      </c>
      <c r="E1036" s="725" t="s">
        <v>81</v>
      </c>
      <c r="F1036" s="727" t="s">
        <v>235</v>
      </c>
    </row>
    <row r="1037">
      <c r="A1037" s="580">
        <v>1033.0</v>
      </c>
      <c r="B1037" s="725">
        <v>85.0</v>
      </c>
      <c r="C1037" s="726" t="s">
        <v>222</v>
      </c>
      <c r="D1037" s="589">
        <v>43979.0</v>
      </c>
      <c r="E1037" s="725" t="s">
        <v>81</v>
      </c>
      <c r="F1037" s="727" t="s">
        <v>235</v>
      </c>
    </row>
    <row r="1038">
      <c r="A1038" s="580">
        <v>1034.0</v>
      </c>
      <c r="B1038" s="725">
        <v>66.0</v>
      </c>
      <c r="C1038" s="726" t="s">
        <v>222</v>
      </c>
      <c r="D1038" s="589">
        <v>43979.0</v>
      </c>
      <c r="E1038" s="725" t="s">
        <v>81</v>
      </c>
      <c r="F1038" s="727" t="s">
        <v>239</v>
      </c>
    </row>
    <row r="1039">
      <c r="A1039" s="580">
        <v>1035.0</v>
      </c>
      <c r="B1039" s="725">
        <v>87.0</v>
      </c>
      <c r="C1039" s="726" t="s">
        <v>222</v>
      </c>
      <c r="D1039" s="589">
        <v>43979.0</v>
      </c>
      <c r="E1039" s="725" t="s">
        <v>84</v>
      </c>
      <c r="F1039" s="727" t="s">
        <v>333</v>
      </c>
    </row>
    <row r="1040">
      <c r="A1040" s="580">
        <v>1036.0</v>
      </c>
      <c r="B1040" s="725">
        <v>58.0</v>
      </c>
      <c r="C1040" s="588" t="s">
        <v>224</v>
      </c>
      <c r="D1040" s="589">
        <v>43979.0</v>
      </c>
      <c r="E1040" s="725" t="s">
        <v>84</v>
      </c>
      <c r="F1040" s="727" t="s">
        <v>223</v>
      </c>
    </row>
    <row r="1041">
      <c r="A1041" s="580">
        <v>1037.0</v>
      </c>
      <c r="B1041" s="725">
        <v>79.0</v>
      </c>
      <c r="C1041" s="588" t="s">
        <v>224</v>
      </c>
      <c r="D1041" s="589">
        <v>43979.0</v>
      </c>
      <c r="E1041" s="725" t="s">
        <v>82</v>
      </c>
      <c r="F1041" s="727" t="s">
        <v>310</v>
      </c>
    </row>
    <row r="1042">
      <c r="A1042" s="580">
        <v>1038.0</v>
      </c>
      <c r="B1042" s="725">
        <v>71.0</v>
      </c>
      <c r="C1042" s="588" t="s">
        <v>224</v>
      </c>
      <c r="D1042" s="589">
        <v>43979.0</v>
      </c>
      <c r="E1042" s="725" t="s">
        <v>87</v>
      </c>
      <c r="F1042" s="727" t="s">
        <v>278</v>
      </c>
    </row>
    <row r="1043">
      <c r="A1043" s="580">
        <v>1039.0</v>
      </c>
      <c r="B1043" s="725">
        <v>85.0</v>
      </c>
      <c r="C1043" s="726" t="s">
        <v>222</v>
      </c>
      <c r="D1043" s="583">
        <v>43980.0</v>
      </c>
      <c r="E1043" s="725" t="s">
        <v>85</v>
      </c>
      <c r="F1043" s="727" t="s">
        <v>276</v>
      </c>
    </row>
    <row r="1044">
      <c r="A1044" s="580">
        <v>1040.0</v>
      </c>
      <c r="B1044" s="725">
        <v>65.0</v>
      </c>
      <c r="C1044" s="726" t="s">
        <v>222</v>
      </c>
      <c r="D1044" s="583">
        <v>43980.0</v>
      </c>
      <c r="E1044" s="725" t="s">
        <v>84</v>
      </c>
      <c r="F1044" s="727" t="s">
        <v>223</v>
      </c>
    </row>
    <row r="1045">
      <c r="A1045" s="580">
        <v>1041.0</v>
      </c>
      <c r="B1045" s="725">
        <v>86.0</v>
      </c>
      <c r="C1045" s="726" t="s">
        <v>222</v>
      </c>
      <c r="D1045" s="583">
        <v>43980.0</v>
      </c>
      <c r="E1045" s="725" t="s">
        <v>92</v>
      </c>
      <c r="F1045" s="727" t="s">
        <v>307</v>
      </c>
    </row>
    <row r="1046">
      <c r="A1046" s="580">
        <v>1042.0</v>
      </c>
      <c r="B1046" s="725">
        <v>51.0</v>
      </c>
      <c r="C1046" s="726" t="s">
        <v>222</v>
      </c>
      <c r="D1046" s="583">
        <v>43980.0</v>
      </c>
      <c r="E1046" s="725" t="s">
        <v>81</v>
      </c>
      <c r="F1046" s="727" t="s">
        <v>262</v>
      </c>
    </row>
    <row r="1047">
      <c r="A1047" s="580">
        <v>1043.0</v>
      </c>
      <c r="B1047" s="725">
        <v>87.0</v>
      </c>
      <c r="C1047" s="726" t="s">
        <v>222</v>
      </c>
      <c r="D1047" s="583">
        <v>43980.0</v>
      </c>
      <c r="E1047" s="725" t="s">
        <v>81</v>
      </c>
      <c r="F1047" s="727" t="s">
        <v>262</v>
      </c>
    </row>
    <row r="1048">
      <c r="A1048" s="580">
        <v>1044.0</v>
      </c>
      <c r="B1048" s="725">
        <v>93.0</v>
      </c>
      <c r="C1048" s="726" t="s">
        <v>222</v>
      </c>
      <c r="D1048" s="583">
        <v>43980.0</v>
      </c>
      <c r="E1048" s="725" t="s">
        <v>86</v>
      </c>
      <c r="F1048" s="727" t="s">
        <v>304</v>
      </c>
    </row>
    <row r="1049">
      <c r="A1049" s="580">
        <v>1045.0</v>
      </c>
      <c r="B1049" s="725">
        <v>76.0</v>
      </c>
      <c r="C1049" s="588" t="s">
        <v>224</v>
      </c>
      <c r="D1049" s="583">
        <v>43980.0</v>
      </c>
      <c r="E1049" s="725" t="s">
        <v>81</v>
      </c>
      <c r="F1049" s="727" t="s">
        <v>262</v>
      </c>
    </row>
    <row r="1050">
      <c r="A1050" s="580">
        <v>1046.0</v>
      </c>
      <c r="B1050" s="725">
        <v>94.0</v>
      </c>
      <c r="C1050" s="588" t="s">
        <v>224</v>
      </c>
      <c r="D1050" s="583">
        <v>43980.0</v>
      </c>
      <c r="E1050" s="725" t="s">
        <v>82</v>
      </c>
      <c r="F1050" s="727" t="s">
        <v>312</v>
      </c>
    </row>
    <row r="1051">
      <c r="A1051" s="580">
        <v>1047.0</v>
      </c>
      <c r="B1051" s="725">
        <v>45.0</v>
      </c>
      <c r="C1051" s="588" t="s">
        <v>224</v>
      </c>
      <c r="D1051" s="583">
        <v>43980.0</v>
      </c>
      <c r="E1051" s="725" t="s">
        <v>82</v>
      </c>
      <c r="F1051" s="727" t="s">
        <v>233</v>
      </c>
    </row>
    <row r="1052">
      <c r="A1052" s="580">
        <v>1048.0</v>
      </c>
      <c r="B1052" s="725">
        <v>83.0</v>
      </c>
      <c r="C1052" s="588" t="s">
        <v>224</v>
      </c>
      <c r="D1052" s="583">
        <v>43980.0</v>
      </c>
      <c r="E1052" s="725" t="s">
        <v>82</v>
      </c>
      <c r="F1052" s="727" t="s">
        <v>246</v>
      </c>
    </row>
    <row r="1053">
      <c r="A1053" s="580">
        <v>1049.0</v>
      </c>
      <c r="B1053" s="725">
        <v>71.0</v>
      </c>
      <c r="C1053" s="588" t="s">
        <v>224</v>
      </c>
      <c r="D1053" s="583">
        <v>43980.0</v>
      </c>
      <c r="E1053" s="725" t="s">
        <v>82</v>
      </c>
      <c r="F1053" s="727" t="s">
        <v>246</v>
      </c>
    </row>
    <row r="1054">
      <c r="A1054" s="580">
        <v>1050.0</v>
      </c>
      <c r="B1054" s="725">
        <v>63.0</v>
      </c>
      <c r="C1054" s="726" t="s">
        <v>222</v>
      </c>
      <c r="D1054" s="583">
        <v>43980.0</v>
      </c>
      <c r="E1054" s="725" t="s">
        <v>82</v>
      </c>
      <c r="F1054" s="727" t="s">
        <v>246</v>
      </c>
    </row>
    <row r="1055">
      <c r="A1055" s="580">
        <v>1051.0</v>
      </c>
      <c r="B1055" s="725">
        <v>83.0</v>
      </c>
      <c r="C1055" s="726" t="s">
        <v>222</v>
      </c>
      <c r="D1055" s="583">
        <v>43980.0</v>
      </c>
      <c r="E1055" s="725" t="s">
        <v>84</v>
      </c>
      <c r="F1055" s="727" t="s">
        <v>223</v>
      </c>
    </row>
    <row r="1056">
      <c r="A1056" s="580">
        <v>1052.0</v>
      </c>
      <c r="B1056" s="725">
        <v>77.0</v>
      </c>
      <c r="C1056" s="726" t="s">
        <v>222</v>
      </c>
      <c r="D1056" s="589">
        <v>43981.0</v>
      </c>
      <c r="E1056" s="725" t="s">
        <v>84</v>
      </c>
      <c r="F1056" s="727" t="s">
        <v>333</v>
      </c>
    </row>
    <row r="1057">
      <c r="A1057" s="580">
        <v>1053.0</v>
      </c>
      <c r="B1057" s="725">
        <v>67.0</v>
      </c>
      <c r="C1057" s="588" t="s">
        <v>224</v>
      </c>
      <c r="D1057" s="589">
        <v>43981.0</v>
      </c>
      <c r="E1057" s="725" t="s">
        <v>81</v>
      </c>
      <c r="F1057" s="727" t="s">
        <v>262</v>
      </c>
    </row>
    <row r="1058">
      <c r="A1058" s="580">
        <v>1054.0</v>
      </c>
      <c r="B1058" s="725">
        <v>62.0</v>
      </c>
      <c r="C1058" s="726" t="s">
        <v>222</v>
      </c>
      <c r="D1058" s="589">
        <v>43981.0</v>
      </c>
      <c r="E1058" s="725" t="s">
        <v>81</v>
      </c>
      <c r="F1058" s="727" t="s">
        <v>262</v>
      </c>
    </row>
    <row r="1059">
      <c r="A1059" s="580">
        <v>1055.0</v>
      </c>
      <c r="B1059" s="725">
        <v>68.0</v>
      </c>
      <c r="C1059" s="726" t="s">
        <v>222</v>
      </c>
      <c r="D1059" s="589">
        <v>43981.0</v>
      </c>
      <c r="E1059" s="725" t="s">
        <v>82</v>
      </c>
      <c r="F1059" s="727" t="s">
        <v>246</v>
      </c>
    </row>
    <row r="1060">
      <c r="A1060" s="580">
        <v>1056.0</v>
      </c>
      <c r="B1060" s="725">
        <v>75.0</v>
      </c>
      <c r="C1060" s="588" t="s">
        <v>224</v>
      </c>
      <c r="D1060" s="589">
        <v>43981.0</v>
      </c>
      <c r="E1060" s="725" t="s">
        <v>82</v>
      </c>
      <c r="F1060" s="727" t="s">
        <v>246</v>
      </c>
    </row>
    <row r="1061">
      <c r="A1061" s="580">
        <v>1057.0</v>
      </c>
      <c r="B1061" s="725">
        <v>89.0</v>
      </c>
      <c r="C1061" s="726" t="s">
        <v>222</v>
      </c>
      <c r="D1061" s="589">
        <v>43981.0</v>
      </c>
      <c r="E1061" s="725" t="s">
        <v>86</v>
      </c>
      <c r="F1061" s="727" t="s">
        <v>304</v>
      </c>
    </row>
    <row r="1062">
      <c r="A1062" s="580">
        <v>1058.0</v>
      </c>
      <c r="B1062" s="725">
        <v>80.0</v>
      </c>
      <c r="C1062" s="726" t="s">
        <v>222</v>
      </c>
      <c r="D1062" s="589">
        <v>43981.0</v>
      </c>
      <c r="E1062" s="725" t="s">
        <v>87</v>
      </c>
      <c r="F1062" s="727" t="s">
        <v>278</v>
      </c>
    </row>
    <row r="1063">
      <c r="A1063" s="580">
        <v>1059.0</v>
      </c>
      <c r="B1063" s="725">
        <v>51.0</v>
      </c>
      <c r="C1063" s="726" t="s">
        <v>222</v>
      </c>
      <c r="D1063" s="589">
        <v>43981.0</v>
      </c>
      <c r="E1063" s="725" t="s">
        <v>87</v>
      </c>
      <c r="F1063" s="727" t="s">
        <v>309</v>
      </c>
    </row>
    <row r="1064">
      <c r="A1064" s="580">
        <v>1060.0</v>
      </c>
      <c r="B1064" s="725">
        <v>90.0</v>
      </c>
      <c r="C1064" s="726" t="s">
        <v>222</v>
      </c>
      <c r="D1064" s="589">
        <v>43981.0</v>
      </c>
      <c r="E1064" s="725" t="s">
        <v>85</v>
      </c>
      <c r="F1064" s="727" t="s">
        <v>276</v>
      </c>
    </row>
    <row r="1065">
      <c r="A1065" s="580">
        <v>1061.0</v>
      </c>
      <c r="B1065" s="725">
        <v>92.0</v>
      </c>
      <c r="C1065" s="726" t="s">
        <v>222</v>
      </c>
      <c r="D1065" s="589">
        <v>43981.0</v>
      </c>
      <c r="E1065" s="725" t="s">
        <v>85</v>
      </c>
      <c r="F1065" s="727" t="s">
        <v>276</v>
      </c>
    </row>
    <row r="1066">
      <c r="A1066" s="580">
        <v>1062.0</v>
      </c>
      <c r="B1066" s="725">
        <v>84.0</v>
      </c>
      <c r="C1066" s="726" t="s">
        <v>222</v>
      </c>
      <c r="D1066" s="583">
        <v>43982.0</v>
      </c>
      <c r="E1066" s="725" t="s">
        <v>84</v>
      </c>
      <c r="F1066" s="727" t="s">
        <v>223</v>
      </c>
    </row>
    <row r="1067">
      <c r="A1067" s="580">
        <v>1063.0</v>
      </c>
      <c r="B1067" s="725">
        <v>83.0</v>
      </c>
      <c r="C1067" s="588" t="s">
        <v>224</v>
      </c>
      <c r="D1067" s="583">
        <v>43982.0</v>
      </c>
      <c r="E1067" s="725" t="s">
        <v>81</v>
      </c>
      <c r="F1067" s="727" t="s">
        <v>235</v>
      </c>
    </row>
    <row r="1068">
      <c r="A1068" s="580">
        <v>1064.0</v>
      </c>
      <c r="B1068" s="725">
        <v>65.0</v>
      </c>
      <c r="C1068" s="588" t="s">
        <v>224</v>
      </c>
      <c r="D1068" s="583">
        <v>43982.0</v>
      </c>
      <c r="E1068" s="725" t="s">
        <v>81</v>
      </c>
      <c r="F1068" s="727" t="s">
        <v>260</v>
      </c>
    </row>
    <row r="1069">
      <c r="A1069" s="580">
        <v>1065.0</v>
      </c>
      <c r="B1069" s="725">
        <v>54.0</v>
      </c>
      <c r="C1069" s="726" t="s">
        <v>222</v>
      </c>
      <c r="D1069" s="589">
        <v>43983.0</v>
      </c>
      <c r="E1069" s="725" t="s">
        <v>89</v>
      </c>
      <c r="F1069" s="727" t="s">
        <v>282</v>
      </c>
    </row>
    <row r="1070">
      <c r="A1070" s="580">
        <v>1066.0</v>
      </c>
      <c r="B1070" s="725">
        <v>69.0</v>
      </c>
      <c r="C1070" s="726" t="s">
        <v>222</v>
      </c>
      <c r="D1070" s="589">
        <v>43983.0</v>
      </c>
      <c r="E1070" s="725" t="s">
        <v>87</v>
      </c>
      <c r="F1070" s="727" t="s">
        <v>225</v>
      </c>
    </row>
    <row r="1071">
      <c r="A1071" s="580">
        <v>1067.0</v>
      </c>
      <c r="B1071" s="725">
        <v>78.0</v>
      </c>
      <c r="C1071" s="588" t="s">
        <v>224</v>
      </c>
      <c r="D1071" s="589">
        <v>43983.0</v>
      </c>
      <c r="E1071" s="725" t="s">
        <v>82</v>
      </c>
      <c r="F1071" s="727" t="s">
        <v>233</v>
      </c>
    </row>
    <row r="1072">
      <c r="A1072" s="580">
        <v>1068.0</v>
      </c>
      <c r="B1072" s="725">
        <v>71.0</v>
      </c>
      <c r="C1072" s="726" t="s">
        <v>222</v>
      </c>
      <c r="D1072" s="589">
        <v>43983.0</v>
      </c>
      <c r="E1072" s="725" t="s">
        <v>82</v>
      </c>
      <c r="F1072" s="727" t="s">
        <v>246</v>
      </c>
    </row>
    <row r="1073">
      <c r="A1073" s="580">
        <v>1069.0</v>
      </c>
      <c r="B1073" s="725">
        <v>89.0</v>
      </c>
      <c r="C1073" s="588" t="s">
        <v>224</v>
      </c>
      <c r="D1073" s="589">
        <v>43983.0</v>
      </c>
      <c r="E1073" s="725" t="s">
        <v>82</v>
      </c>
      <c r="F1073" s="727" t="s">
        <v>246</v>
      </c>
    </row>
    <row r="1074">
      <c r="A1074" s="580">
        <v>1070.0</v>
      </c>
      <c r="B1074" s="725">
        <v>84.0</v>
      </c>
      <c r="C1074" s="726" t="s">
        <v>222</v>
      </c>
      <c r="D1074" s="589">
        <v>43983.0</v>
      </c>
      <c r="E1074" s="725" t="s">
        <v>82</v>
      </c>
      <c r="F1074" s="727" t="s">
        <v>246</v>
      </c>
    </row>
    <row r="1075">
      <c r="A1075" s="580">
        <v>1071.0</v>
      </c>
      <c r="B1075" s="725">
        <v>92.0</v>
      </c>
      <c r="C1075" s="588" t="s">
        <v>224</v>
      </c>
      <c r="D1075" s="589">
        <v>43983.0</v>
      </c>
      <c r="E1075" s="725" t="s">
        <v>82</v>
      </c>
      <c r="F1075" s="727" t="s">
        <v>246</v>
      </c>
    </row>
    <row r="1076">
      <c r="A1076" s="580">
        <v>1072.0</v>
      </c>
      <c r="B1076" s="725">
        <v>57.0</v>
      </c>
      <c r="C1076" s="726" t="s">
        <v>222</v>
      </c>
      <c r="D1076" s="589">
        <v>43983.0</v>
      </c>
      <c r="E1076" s="725" t="s">
        <v>81</v>
      </c>
      <c r="F1076" s="727" t="s">
        <v>332</v>
      </c>
    </row>
    <row r="1077">
      <c r="A1077" s="580">
        <v>1073.0</v>
      </c>
      <c r="B1077" s="725">
        <v>64.0</v>
      </c>
      <c r="C1077" s="588" t="s">
        <v>224</v>
      </c>
      <c r="D1077" s="589">
        <v>43983.0</v>
      </c>
      <c r="E1077" s="725" t="s">
        <v>81</v>
      </c>
      <c r="F1077" s="727" t="s">
        <v>262</v>
      </c>
    </row>
    <row r="1078">
      <c r="A1078" s="580">
        <v>1074.0</v>
      </c>
      <c r="B1078" s="725">
        <v>75.0</v>
      </c>
      <c r="C1078" s="726" t="s">
        <v>222</v>
      </c>
      <c r="D1078" s="589">
        <v>43983.0</v>
      </c>
      <c r="E1078" s="725" t="s">
        <v>81</v>
      </c>
      <c r="F1078" s="727" t="s">
        <v>260</v>
      </c>
    </row>
    <row r="1079">
      <c r="A1079" s="580">
        <v>1075.0</v>
      </c>
      <c r="B1079" s="725">
        <v>86.0</v>
      </c>
      <c r="C1079" s="588" t="s">
        <v>224</v>
      </c>
      <c r="D1079" s="583">
        <v>43984.0</v>
      </c>
      <c r="E1079" s="725" t="s">
        <v>81</v>
      </c>
      <c r="F1079" s="727" t="s">
        <v>262</v>
      </c>
    </row>
    <row r="1080">
      <c r="A1080" s="580">
        <v>1076.0</v>
      </c>
      <c r="B1080" s="725">
        <v>84.0</v>
      </c>
      <c r="C1080" s="588" t="s">
        <v>224</v>
      </c>
      <c r="D1080" s="583">
        <v>43984.0</v>
      </c>
      <c r="E1080" s="725" t="s">
        <v>81</v>
      </c>
      <c r="F1080" s="727" t="s">
        <v>262</v>
      </c>
    </row>
    <row r="1081">
      <c r="A1081" s="580">
        <v>1077.0</v>
      </c>
      <c r="B1081" s="725">
        <v>62.0</v>
      </c>
      <c r="C1081" s="726" t="s">
        <v>222</v>
      </c>
      <c r="D1081" s="583">
        <v>43984.0</v>
      </c>
      <c r="E1081" s="725" t="s">
        <v>85</v>
      </c>
      <c r="F1081" s="727" t="s">
        <v>276</v>
      </c>
    </row>
    <row r="1082">
      <c r="A1082" s="580">
        <v>1078.0</v>
      </c>
      <c r="B1082" s="725">
        <v>77.0</v>
      </c>
      <c r="C1082" s="588" t="s">
        <v>224</v>
      </c>
      <c r="D1082" s="583">
        <v>43984.0</v>
      </c>
      <c r="E1082" s="725" t="s">
        <v>85</v>
      </c>
      <c r="F1082" s="727" t="s">
        <v>276</v>
      </c>
    </row>
    <row r="1083">
      <c r="A1083" s="580">
        <v>1079.0</v>
      </c>
      <c r="B1083" s="725">
        <v>59.0</v>
      </c>
      <c r="C1083" s="726" t="s">
        <v>222</v>
      </c>
      <c r="D1083" s="583">
        <v>43984.0</v>
      </c>
      <c r="E1083" s="725" t="s">
        <v>85</v>
      </c>
      <c r="F1083" s="727" t="s">
        <v>276</v>
      </c>
    </row>
    <row r="1084">
      <c r="A1084" s="580">
        <v>1080.0</v>
      </c>
      <c r="B1084" s="725">
        <v>64.0</v>
      </c>
      <c r="C1084" s="588" t="s">
        <v>224</v>
      </c>
      <c r="D1084" s="583">
        <v>43984.0</v>
      </c>
      <c r="E1084" s="725" t="s">
        <v>85</v>
      </c>
      <c r="F1084" s="727" t="s">
        <v>276</v>
      </c>
    </row>
    <row r="1085">
      <c r="A1085" s="580">
        <v>1081.0</v>
      </c>
      <c r="B1085" s="725">
        <v>70.0</v>
      </c>
      <c r="C1085" s="726" t="s">
        <v>222</v>
      </c>
      <c r="D1085" s="583">
        <v>43984.0</v>
      </c>
      <c r="E1085" s="725" t="s">
        <v>85</v>
      </c>
      <c r="F1085" s="727" t="s">
        <v>276</v>
      </c>
    </row>
    <row r="1086">
      <c r="A1086" s="580">
        <v>1082.0</v>
      </c>
      <c r="B1086" s="725">
        <v>71.0</v>
      </c>
      <c r="C1086" s="588" t="s">
        <v>224</v>
      </c>
      <c r="D1086" s="583">
        <v>43984.0</v>
      </c>
      <c r="E1086" s="725" t="s">
        <v>91</v>
      </c>
      <c r="F1086" s="727" t="s">
        <v>277</v>
      </c>
    </row>
    <row r="1087">
      <c r="A1087" s="580">
        <v>1083.0</v>
      </c>
      <c r="B1087" s="725">
        <v>70.0</v>
      </c>
      <c r="C1087" s="588" t="s">
        <v>224</v>
      </c>
      <c r="D1087" s="583">
        <v>43984.0</v>
      </c>
      <c r="E1087" s="725" t="s">
        <v>81</v>
      </c>
      <c r="F1087" s="727" t="s">
        <v>235</v>
      </c>
    </row>
    <row r="1088">
      <c r="A1088" s="580">
        <v>1084.0</v>
      </c>
      <c r="B1088" s="725">
        <v>84.0</v>
      </c>
      <c r="C1088" s="726" t="s">
        <v>222</v>
      </c>
      <c r="D1088" s="583">
        <v>43984.0</v>
      </c>
      <c r="E1088" s="725" t="s">
        <v>81</v>
      </c>
      <c r="F1088" s="727" t="s">
        <v>235</v>
      </c>
    </row>
    <row r="1089">
      <c r="A1089" s="580">
        <v>1085.0</v>
      </c>
      <c r="B1089" s="725">
        <v>75.0</v>
      </c>
      <c r="C1089" s="726" t="s">
        <v>222</v>
      </c>
      <c r="D1089" s="583">
        <v>43984.0</v>
      </c>
      <c r="E1089" s="725" t="s">
        <v>81</v>
      </c>
      <c r="F1089" s="727" t="s">
        <v>262</v>
      </c>
    </row>
    <row r="1090">
      <c r="A1090" s="580">
        <v>1086.0</v>
      </c>
      <c r="B1090" s="725">
        <v>56.0</v>
      </c>
      <c r="C1090" s="588" t="s">
        <v>224</v>
      </c>
      <c r="D1090" s="583">
        <v>43984.0</v>
      </c>
      <c r="E1090" s="725" t="s">
        <v>81</v>
      </c>
      <c r="F1090" s="727" t="s">
        <v>341</v>
      </c>
    </row>
    <row r="1091">
      <c r="A1091" s="580">
        <v>1087.0</v>
      </c>
      <c r="B1091" s="725">
        <v>48.0</v>
      </c>
      <c r="C1091" s="588" t="s">
        <v>224</v>
      </c>
      <c r="D1091" s="583">
        <v>43984.0</v>
      </c>
      <c r="E1091" s="725" t="s">
        <v>82</v>
      </c>
      <c r="F1091" s="727" t="s">
        <v>246</v>
      </c>
    </row>
    <row r="1092">
      <c r="A1092" s="580">
        <v>1088.0</v>
      </c>
      <c r="B1092" s="725">
        <v>89.0</v>
      </c>
      <c r="C1092" s="588" t="s">
        <v>224</v>
      </c>
      <c r="D1092" s="583">
        <v>43984.0</v>
      </c>
      <c r="E1092" s="725" t="s">
        <v>82</v>
      </c>
      <c r="F1092" s="727" t="s">
        <v>246</v>
      </c>
    </row>
    <row r="1093">
      <c r="A1093" s="580">
        <v>1089.0</v>
      </c>
      <c r="B1093" s="725">
        <v>71.0</v>
      </c>
      <c r="C1093" s="588" t="s">
        <v>224</v>
      </c>
      <c r="D1093" s="583">
        <v>43984.0</v>
      </c>
      <c r="E1093" s="725" t="s">
        <v>82</v>
      </c>
      <c r="F1093" s="727" t="s">
        <v>246</v>
      </c>
    </row>
    <row r="1094">
      <c r="A1094" s="580">
        <v>1090.0</v>
      </c>
      <c r="B1094" s="725">
        <v>63.0</v>
      </c>
      <c r="C1094" s="726" t="s">
        <v>222</v>
      </c>
      <c r="D1094" s="583">
        <v>43984.0</v>
      </c>
      <c r="E1094" s="725" t="s">
        <v>82</v>
      </c>
      <c r="F1094" s="727" t="s">
        <v>246</v>
      </c>
    </row>
    <row r="1095">
      <c r="A1095" s="580">
        <v>1091.0</v>
      </c>
      <c r="B1095" s="725">
        <v>55.0</v>
      </c>
      <c r="C1095" s="726" t="s">
        <v>222</v>
      </c>
      <c r="D1095" s="583">
        <v>43984.0</v>
      </c>
      <c r="E1095" s="725" t="s">
        <v>82</v>
      </c>
      <c r="F1095" s="727" t="s">
        <v>246</v>
      </c>
    </row>
    <row r="1096">
      <c r="A1096" s="580">
        <v>1092.0</v>
      </c>
      <c r="B1096" s="725">
        <v>84.0</v>
      </c>
      <c r="C1096" s="726" t="s">
        <v>222</v>
      </c>
      <c r="D1096" s="583">
        <v>43984.0</v>
      </c>
      <c r="E1096" s="725" t="s">
        <v>82</v>
      </c>
      <c r="F1096" s="727" t="s">
        <v>233</v>
      </c>
    </row>
    <row r="1097">
      <c r="A1097" s="580">
        <v>1093.0</v>
      </c>
      <c r="B1097" s="725">
        <v>78.0</v>
      </c>
      <c r="C1097" s="726" t="s">
        <v>222</v>
      </c>
      <c r="D1097" s="589">
        <v>43985.0</v>
      </c>
      <c r="E1097" s="725" t="s">
        <v>81</v>
      </c>
      <c r="F1097" s="727" t="s">
        <v>235</v>
      </c>
    </row>
    <row r="1098">
      <c r="A1098" s="580">
        <v>1094.0</v>
      </c>
      <c r="B1098" s="725">
        <v>78.0</v>
      </c>
      <c r="C1098" s="726" t="s">
        <v>222</v>
      </c>
      <c r="D1098" s="589">
        <v>43985.0</v>
      </c>
      <c r="E1098" s="725" t="s">
        <v>81</v>
      </c>
      <c r="F1098" s="727" t="s">
        <v>235</v>
      </c>
    </row>
    <row r="1099">
      <c r="A1099" s="580">
        <v>1095.0</v>
      </c>
      <c r="B1099" s="725">
        <v>68.0</v>
      </c>
      <c r="C1099" s="588" t="s">
        <v>224</v>
      </c>
      <c r="D1099" s="589">
        <v>43985.0</v>
      </c>
      <c r="E1099" s="725" t="s">
        <v>81</v>
      </c>
      <c r="F1099" s="727" t="s">
        <v>262</v>
      </c>
    </row>
    <row r="1100">
      <c r="A1100" s="580">
        <v>1096.0</v>
      </c>
      <c r="B1100" s="725">
        <v>62.0</v>
      </c>
      <c r="C1100" s="588" t="s">
        <v>224</v>
      </c>
      <c r="D1100" s="589">
        <v>43985.0</v>
      </c>
      <c r="E1100" s="725" t="s">
        <v>81</v>
      </c>
      <c r="F1100" s="727" t="s">
        <v>262</v>
      </c>
    </row>
    <row r="1101">
      <c r="A1101" s="580">
        <v>1097.0</v>
      </c>
      <c r="B1101" s="725">
        <v>89.0</v>
      </c>
      <c r="C1101" s="588" t="s">
        <v>224</v>
      </c>
      <c r="D1101" s="589">
        <v>43985.0</v>
      </c>
      <c r="E1101" s="725" t="s">
        <v>81</v>
      </c>
      <c r="F1101" s="727" t="s">
        <v>341</v>
      </c>
    </row>
    <row r="1102">
      <c r="A1102" s="580">
        <v>1098.0</v>
      </c>
      <c r="B1102" s="725">
        <v>86.0</v>
      </c>
      <c r="C1102" s="726" t="s">
        <v>222</v>
      </c>
      <c r="D1102" s="589">
        <v>43985.0</v>
      </c>
      <c r="E1102" s="725" t="s">
        <v>81</v>
      </c>
      <c r="F1102" s="727" t="s">
        <v>239</v>
      </c>
    </row>
    <row r="1103">
      <c r="A1103" s="580">
        <v>1099.0</v>
      </c>
      <c r="B1103" s="725">
        <v>78.0</v>
      </c>
      <c r="C1103" s="588" t="s">
        <v>224</v>
      </c>
      <c r="D1103" s="589">
        <v>43985.0</v>
      </c>
      <c r="E1103" s="725" t="s">
        <v>81</v>
      </c>
      <c r="F1103" s="727" t="s">
        <v>344</v>
      </c>
    </row>
    <row r="1104">
      <c r="A1104" s="580">
        <v>1100.0</v>
      </c>
      <c r="B1104" s="725">
        <v>89.0</v>
      </c>
      <c r="C1104" s="588" t="s">
        <v>224</v>
      </c>
      <c r="D1104" s="589">
        <v>43985.0</v>
      </c>
      <c r="E1104" s="725" t="s">
        <v>85</v>
      </c>
      <c r="F1104" s="727" t="s">
        <v>276</v>
      </c>
    </row>
    <row r="1105">
      <c r="A1105" s="580">
        <v>1101.0</v>
      </c>
      <c r="B1105" s="725">
        <v>87.0</v>
      </c>
      <c r="C1105" s="588" t="s">
        <v>224</v>
      </c>
      <c r="D1105" s="589">
        <v>43985.0</v>
      </c>
      <c r="E1105" s="725" t="s">
        <v>85</v>
      </c>
      <c r="F1105" s="727" t="s">
        <v>276</v>
      </c>
    </row>
    <row r="1106">
      <c r="A1106" s="580">
        <v>1102.0</v>
      </c>
      <c r="B1106" s="725">
        <v>68.0</v>
      </c>
      <c r="C1106" s="588" t="s">
        <v>224</v>
      </c>
      <c r="D1106" s="589">
        <v>43985.0</v>
      </c>
      <c r="E1106" s="725" t="s">
        <v>84</v>
      </c>
      <c r="F1106" s="727" t="s">
        <v>223</v>
      </c>
    </row>
    <row r="1107">
      <c r="A1107" s="580">
        <v>1103.0</v>
      </c>
      <c r="B1107" s="725">
        <v>60.0</v>
      </c>
      <c r="C1107" s="726" t="s">
        <v>222</v>
      </c>
      <c r="D1107" s="589">
        <v>43985.0</v>
      </c>
      <c r="E1107" s="725" t="s">
        <v>87</v>
      </c>
      <c r="F1107" s="727" t="s">
        <v>225</v>
      </c>
    </row>
    <row r="1108">
      <c r="A1108" s="580">
        <v>1104.0</v>
      </c>
      <c r="B1108" s="725">
        <v>67.0</v>
      </c>
      <c r="C1108" s="588" t="s">
        <v>224</v>
      </c>
      <c r="D1108" s="589">
        <v>43985.0</v>
      </c>
      <c r="E1108" s="725" t="s">
        <v>87</v>
      </c>
      <c r="F1108" s="727" t="s">
        <v>225</v>
      </c>
    </row>
    <row r="1109">
      <c r="A1109" s="580">
        <v>1105.0</v>
      </c>
      <c r="B1109" s="725">
        <v>90.0</v>
      </c>
      <c r="C1109" s="588" t="s">
        <v>224</v>
      </c>
      <c r="D1109" s="589">
        <v>43985.0</v>
      </c>
      <c r="E1109" s="725" t="s">
        <v>87</v>
      </c>
      <c r="F1109" s="727" t="s">
        <v>225</v>
      </c>
    </row>
    <row r="1110">
      <c r="A1110" s="580">
        <v>1106.0</v>
      </c>
      <c r="B1110" s="725">
        <v>91.0</v>
      </c>
      <c r="C1110" s="726" t="s">
        <v>222</v>
      </c>
      <c r="D1110" s="589">
        <v>43985.0</v>
      </c>
      <c r="E1110" s="725" t="s">
        <v>87</v>
      </c>
      <c r="F1110" s="727" t="s">
        <v>225</v>
      </c>
    </row>
    <row r="1111">
      <c r="A1111" s="580">
        <v>1107.0</v>
      </c>
      <c r="B1111" s="725">
        <v>59.0</v>
      </c>
      <c r="C1111" s="726" t="s">
        <v>222</v>
      </c>
      <c r="D1111" s="589">
        <v>43985.0</v>
      </c>
      <c r="E1111" s="725" t="s">
        <v>87</v>
      </c>
      <c r="F1111" s="727" t="s">
        <v>225</v>
      </c>
    </row>
    <row r="1112">
      <c r="A1112" s="580">
        <v>1108.0</v>
      </c>
      <c r="B1112" s="725">
        <v>86.0</v>
      </c>
      <c r="C1112" s="726" t="s">
        <v>222</v>
      </c>
      <c r="D1112" s="589">
        <v>43985.0</v>
      </c>
      <c r="E1112" s="725" t="s">
        <v>87</v>
      </c>
      <c r="F1112" s="727" t="s">
        <v>301</v>
      </c>
    </row>
    <row r="1113">
      <c r="A1113" s="580">
        <v>1109.0</v>
      </c>
      <c r="B1113" s="725">
        <v>83.0</v>
      </c>
      <c r="C1113" s="588" t="s">
        <v>224</v>
      </c>
      <c r="D1113" s="589">
        <v>43985.0</v>
      </c>
      <c r="E1113" s="725" t="s">
        <v>87</v>
      </c>
      <c r="F1113" s="727" t="s">
        <v>301</v>
      </c>
    </row>
    <row r="1114">
      <c r="A1114" s="580">
        <v>1110.0</v>
      </c>
      <c r="B1114" s="725">
        <v>71.0</v>
      </c>
      <c r="C1114" s="588" t="s">
        <v>224</v>
      </c>
      <c r="D1114" s="589">
        <v>43985.0</v>
      </c>
      <c r="E1114" s="725" t="s">
        <v>91</v>
      </c>
      <c r="F1114" s="727" t="s">
        <v>277</v>
      </c>
    </row>
    <row r="1115">
      <c r="A1115" s="580">
        <v>1111.0</v>
      </c>
      <c r="B1115" s="725">
        <v>69.0</v>
      </c>
      <c r="C1115" s="588" t="s">
        <v>224</v>
      </c>
      <c r="D1115" s="589">
        <v>43985.0</v>
      </c>
      <c r="E1115" s="725" t="s">
        <v>88</v>
      </c>
      <c r="F1115" s="727" t="s">
        <v>296</v>
      </c>
    </row>
    <row r="1116">
      <c r="A1116" s="580">
        <v>1112.0</v>
      </c>
      <c r="B1116" s="725">
        <v>61.0</v>
      </c>
      <c r="C1116" s="588" t="s">
        <v>224</v>
      </c>
      <c r="D1116" s="589">
        <v>43985.0</v>
      </c>
      <c r="E1116" s="725" t="s">
        <v>82</v>
      </c>
      <c r="F1116" s="727" t="s">
        <v>233</v>
      </c>
    </row>
    <row r="1117">
      <c r="A1117" s="580">
        <v>1113.0</v>
      </c>
      <c r="B1117" s="725">
        <v>73.0</v>
      </c>
      <c r="C1117" s="588" t="s">
        <v>224</v>
      </c>
      <c r="D1117" s="589">
        <v>43985.0</v>
      </c>
      <c r="E1117" s="725" t="s">
        <v>82</v>
      </c>
      <c r="F1117" s="727" t="s">
        <v>233</v>
      </c>
    </row>
    <row r="1118">
      <c r="A1118" s="580">
        <v>1114.0</v>
      </c>
      <c r="B1118" s="725">
        <v>90.0</v>
      </c>
      <c r="C1118" s="726" t="s">
        <v>222</v>
      </c>
      <c r="D1118" s="589">
        <v>43985.0</v>
      </c>
      <c r="E1118" s="725" t="s">
        <v>82</v>
      </c>
      <c r="F1118" s="727" t="s">
        <v>233</v>
      </c>
    </row>
    <row r="1119">
      <c r="A1119" s="580">
        <v>1115.0</v>
      </c>
      <c r="B1119" s="725">
        <v>84.0</v>
      </c>
      <c r="C1119" s="726" t="s">
        <v>222</v>
      </c>
      <c r="D1119" s="589">
        <v>43985.0</v>
      </c>
      <c r="E1119" s="725" t="s">
        <v>82</v>
      </c>
      <c r="F1119" s="727" t="s">
        <v>246</v>
      </c>
    </row>
    <row r="1120">
      <c r="A1120" s="580">
        <v>1116.0</v>
      </c>
      <c r="B1120" s="725">
        <v>83.0</v>
      </c>
      <c r="C1120" s="726" t="s">
        <v>222</v>
      </c>
      <c r="D1120" s="583">
        <v>43986.0</v>
      </c>
      <c r="E1120" s="725" t="s">
        <v>85</v>
      </c>
      <c r="F1120" s="727" t="s">
        <v>276</v>
      </c>
    </row>
    <row r="1121">
      <c r="A1121" s="580">
        <v>1117.0</v>
      </c>
      <c r="B1121" s="725">
        <v>67.0</v>
      </c>
      <c r="C1121" s="588" t="s">
        <v>224</v>
      </c>
      <c r="D1121" s="583">
        <v>43986.0</v>
      </c>
      <c r="E1121" s="725" t="s">
        <v>81</v>
      </c>
      <c r="F1121" s="727" t="s">
        <v>262</v>
      </c>
    </row>
    <row r="1122">
      <c r="A1122" s="580">
        <v>1118.0</v>
      </c>
      <c r="B1122" s="725">
        <v>74.0</v>
      </c>
      <c r="C1122" s="588" t="s">
        <v>224</v>
      </c>
      <c r="D1122" s="589">
        <v>43987.0</v>
      </c>
      <c r="E1122" s="725" t="s">
        <v>82</v>
      </c>
      <c r="F1122" s="727" t="s">
        <v>312</v>
      </c>
    </row>
    <row r="1123">
      <c r="A1123" s="580">
        <v>1119.0</v>
      </c>
      <c r="B1123" s="725">
        <v>83.0</v>
      </c>
      <c r="C1123" s="726" t="s">
        <v>222</v>
      </c>
      <c r="D1123" s="589">
        <v>43987.0</v>
      </c>
      <c r="E1123" s="725" t="s">
        <v>82</v>
      </c>
      <c r="F1123" s="727" t="s">
        <v>246</v>
      </c>
    </row>
    <row r="1124">
      <c r="A1124" s="580">
        <v>1120.0</v>
      </c>
      <c r="B1124" s="725">
        <v>89.0</v>
      </c>
      <c r="C1124" s="726" t="s">
        <v>222</v>
      </c>
      <c r="D1124" s="589">
        <v>43987.0</v>
      </c>
      <c r="E1124" s="725" t="s">
        <v>85</v>
      </c>
      <c r="F1124" s="727" t="s">
        <v>284</v>
      </c>
    </row>
    <row r="1125">
      <c r="A1125" s="580">
        <v>1121.0</v>
      </c>
      <c r="B1125" s="725">
        <v>91.0</v>
      </c>
      <c r="C1125" s="726" t="s">
        <v>222</v>
      </c>
      <c r="D1125" s="589">
        <v>43987.0</v>
      </c>
      <c r="E1125" s="725" t="s">
        <v>85</v>
      </c>
      <c r="F1125" s="727" t="s">
        <v>284</v>
      </c>
    </row>
    <row r="1126">
      <c r="A1126" s="580">
        <v>1122.0</v>
      </c>
      <c r="B1126" s="725">
        <v>94.0</v>
      </c>
      <c r="C1126" s="588" t="s">
        <v>224</v>
      </c>
      <c r="D1126" s="589">
        <v>43987.0</v>
      </c>
      <c r="E1126" s="725" t="s">
        <v>86</v>
      </c>
      <c r="F1126" s="727" t="s">
        <v>304</v>
      </c>
    </row>
    <row r="1127">
      <c r="A1127" s="580">
        <v>1123.0</v>
      </c>
      <c r="B1127" s="725">
        <v>73.0</v>
      </c>
      <c r="C1127" s="588" t="s">
        <v>224</v>
      </c>
      <c r="D1127" s="589">
        <v>43987.0</v>
      </c>
      <c r="E1127" s="725" t="s">
        <v>81</v>
      </c>
      <c r="F1127" s="727" t="s">
        <v>262</v>
      </c>
    </row>
    <row r="1128">
      <c r="A1128" s="580">
        <v>1124.0</v>
      </c>
      <c r="B1128" s="725">
        <v>64.0</v>
      </c>
      <c r="C1128" s="588" t="s">
        <v>224</v>
      </c>
      <c r="D1128" s="589">
        <v>43987.0</v>
      </c>
      <c r="E1128" s="725" t="s">
        <v>81</v>
      </c>
      <c r="F1128" s="727" t="s">
        <v>262</v>
      </c>
    </row>
    <row r="1129">
      <c r="A1129" s="580">
        <v>1125.0</v>
      </c>
      <c r="B1129" s="725">
        <v>84.0</v>
      </c>
      <c r="C1129" s="726" t="s">
        <v>222</v>
      </c>
      <c r="D1129" s="589">
        <v>43987.0</v>
      </c>
      <c r="E1129" s="725" t="s">
        <v>81</v>
      </c>
      <c r="F1129" s="727" t="s">
        <v>262</v>
      </c>
    </row>
    <row r="1130">
      <c r="A1130" s="580">
        <v>1126.0</v>
      </c>
      <c r="B1130" s="725">
        <v>67.0</v>
      </c>
      <c r="C1130" s="588" t="s">
        <v>224</v>
      </c>
      <c r="D1130" s="589">
        <v>43987.0</v>
      </c>
      <c r="E1130" s="725" t="s">
        <v>81</v>
      </c>
      <c r="F1130" s="727" t="s">
        <v>262</v>
      </c>
    </row>
    <row r="1131">
      <c r="A1131" s="580">
        <v>1127.0</v>
      </c>
      <c r="B1131" s="725">
        <v>60.0</v>
      </c>
      <c r="C1131" s="588" t="s">
        <v>224</v>
      </c>
      <c r="D1131" s="589">
        <v>43987.0</v>
      </c>
      <c r="E1131" s="725" t="s">
        <v>81</v>
      </c>
      <c r="F1131" s="727" t="s">
        <v>341</v>
      </c>
    </row>
    <row r="1132">
      <c r="A1132" s="580">
        <v>1128.0</v>
      </c>
      <c r="B1132" s="725">
        <v>72.0</v>
      </c>
      <c r="C1132" s="588" t="s">
        <v>224</v>
      </c>
      <c r="D1132" s="589">
        <v>43987.0</v>
      </c>
      <c r="E1132" s="725" t="s">
        <v>87</v>
      </c>
      <c r="F1132" s="727" t="s">
        <v>230</v>
      </c>
    </row>
    <row r="1133">
      <c r="A1133" s="580">
        <v>1129.0</v>
      </c>
      <c r="B1133" s="725">
        <v>88.0</v>
      </c>
      <c r="C1133" s="726" t="s">
        <v>222</v>
      </c>
      <c r="D1133" s="589">
        <v>43987.0</v>
      </c>
      <c r="E1133" s="725" t="s">
        <v>87</v>
      </c>
      <c r="F1133" s="727" t="s">
        <v>225</v>
      </c>
    </row>
    <row r="1134">
      <c r="A1134" s="580">
        <v>1130.0</v>
      </c>
      <c r="B1134" s="725">
        <v>90.0</v>
      </c>
      <c r="C1134" s="726" t="s">
        <v>222</v>
      </c>
      <c r="D1134" s="589">
        <v>43987.0</v>
      </c>
      <c r="E1134" s="725" t="s">
        <v>87</v>
      </c>
      <c r="F1134" s="727" t="s">
        <v>225</v>
      </c>
    </row>
    <row r="1135">
      <c r="A1135" s="580">
        <v>1131.0</v>
      </c>
      <c r="B1135" s="725">
        <v>93.0</v>
      </c>
      <c r="C1135" s="588" t="s">
        <v>224</v>
      </c>
      <c r="D1135" s="589">
        <v>43987.0</v>
      </c>
      <c r="E1135" s="725" t="s">
        <v>87</v>
      </c>
      <c r="F1135" s="727" t="s">
        <v>225</v>
      </c>
    </row>
    <row r="1136">
      <c r="A1136" s="580">
        <v>1132.0</v>
      </c>
      <c r="B1136" s="725">
        <v>69.0</v>
      </c>
      <c r="C1136" s="726" t="s">
        <v>222</v>
      </c>
      <c r="D1136" s="589">
        <v>43987.0</v>
      </c>
      <c r="E1136" s="725" t="s">
        <v>87</v>
      </c>
      <c r="F1136" s="727" t="s">
        <v>278</v>
      </c>
    </row>
    <row r="1137">
      <c r="A1137" s="580">
        <v>1133.0</v>
      </c>
      <c r="B1137" s="725">
        <v>76.0</v>
      </c>
      <c r="C1137" s="588" t="s">
        <v>224</v>
      </c>
      <c r="D1137" s="589">
        <v>43987.0</v>
      </c>
      <c r="E1137" s="725" t="s">
        <v>81</v>
      </c>
      <c r="F1137" s="727" t="s">
        <v>235</v>
      </c>
    </row>
    <row r="1138">
      <c r="A1138" s="580">
        <v>1134.0</v>
      </c>
      <c r="B1138" s="725">
        <v>76.0</v>
      </c>
      <c r="C1138" s="588" t="s">
        <v>224</v>
      </c>
      <c r="D1138" s="589">
        <v>43987.0</v>
      </c>
      <c r="E1138" s="725" t="s">
        <v>81</v>
      </c>
      <c r="F1138" s="727" t="s">
        <v>332</v>
      </c>
    </row>
    <row r="1139">
      <c r="A1139" s="580">
        <v>1135.0</v>
      </c>
      <c r="B1139" s="725">
        <v>45.0</v>
      </c>
      <c r="C1139" s="726" t="s">
        <v>222</v>
      </c>
      <c r="D1139" s="589">
        <v>43987.0</v>
      </c>
      <c r="E1139" s="725" t="s">
        <v>81</v>
      </c>
      <c r="F1139" s="727" t="s">
        <v>332</v>
      </c>
    </row>
    <row r="1140">
      <c r="A1140" s="580">
        <v>1136.0</v>
      </c>
      <c r="B1140" s="725">
        <v>70.0</v>
      </c>
      <c r="C1140" s="588" t="s">
        <v>224</v>
      </c>
      <c r="D1140" s="589">
        <v>43987.0</v>
      </c>
      <c r="E1140" s="725" t="s">
        <v>81</v>
      </c>
      <c r="F1140" s="727" t="s">
        <v>332</v>
      </c>
    </row>
    <row r="1141">
      <c r="A1141" s="580">
        <v>1137.0</v>
      </c>
      <c r="B1141" s="725">
        <v>70.0</v>
      </c>
      <c r="C1141" s="588" t="s">
        <v>224</v>
      </c>
      <c r="D1141" s="589">
        <v>43987.0</v>
      </c>
      <c r="E1141" s="725" t="s">
        <v>81</v>
      </c>
      <c r="F1141" s="727" t="s">
        <v>239</v>
      </c>
    </row>
    <row r="1142">
      <c r="A1142" s="580">
        <v>1138.0</v>
      </c>
      <c r="B1142" s="725">
        <v>82.0</v>
      </c>
      <c r="C1142" s="726" t="s">
        <v>222</v>
      </c>
      <c r="D1142" s="583">
        <v>43988.0</v>
      </c>
      <c r="E1142" s="725" t="s">
        <v>88</v>
      </c>
      <c r="F1142" s="727" t="s">
        <v>228</v>
      </c>
    </row>
    <row r="1143">
      <c r="A1143" s="580">
        <v>1139.0</v>
      </c>
      <c r="B1143" s="725">
        <v>80.0</v>
      </c>
      <c r="C1143" s="726" t="s">
        <v>222</v>
      </c>
      <c r="D1143" s="583">
        <v>43988.0</v>
      </c>
      <c r="E1143" s="725" t="s">
        <v>81</v>
      </c>
      <c r="F1143" s="727" t="s">
        <v>235</v>
      </c>
    </row>
    <row r="1144">
      <c r="A1144" s="580">
        <v>1140.0</v>
      </c>
      <c r="B1144" s="725">
        <v>93.0</v>
      </c>
      <c r="C1144" s="726" t="s">
        <v>222</v>
      </c>
      <c r="D1144" s="583">
        <v>43988.0</v>
      </c>
      <c r="E1144" s="725" t="s">
        <v>81</v>
      </c>
      <c r="F1144" s="727" t="s">
        <v>286</v>
      </c>
    </row>
    <row r="1145">
      <c r="A1145" s="580">
        <v>1141.0</v>
      </c>
      <c r="B1145" s="725">
        <v>74.0</v>
      </c>
      <c r="C1145" s="588" t="s">
        <v>224</v>
      </c>
      <c r="D1145" s="583">
        <v>43988.0</v>
      </c>
      <c r="E1145" s="725" t="s">
        <v>81</v>
      </c>
      <c r="F1145" s="727" t="s">
        <v>332</v>
      </c>
    </row>
    <row r="1146">
      <c r="A1146" s="580">
        <v>1142.0</v>
      </c>
      <c r="B1146" s="725">
        <v>75.0</v>
      </c>
      <c r="C1146" s="588" t="s">
        <v>224</v>
      </c>
      <c r="D1146" s="583">
        <v>43988.0</v>
      </c>
      <c r="E1146" s="725" t="s">
        <v>84</v>
      </c>
      <c r="F1146" s="727" t="s">
        <v>223</v>
      </c>
    </row>
    <row r="1147">
      <c r="A1147" s="580">
        <v>1143.0</v>
      </c>
      <c r="B1147" s="725">
        <v>73.0</v>
      </c>
      <c r="C1147" s="726" t="s">
        <v>222</v>
      </c>
      <c r="D1147" s="583">
        <v>43988.0</v>
      </c>
      <c r="E1147" s="725" t="s">
        <v>84</v>
      </c>
      <c r="F1147" s="727" t="s">
        <v>223</v>
      </c>
    </row>
    <row r="1148">
      <c r="A1148" s="580">
        <v>1144.0</v>
      </c>
      <c r="B1148" s="725">
        <v>80.0</v>
      </c>
      <c r="C1148" s="726" t="s">
        <v>222</v>
      </c>
      <c r="D1148" s="583">
        <v>43988.0</v>
      </c>
      <c r="E1148" s="725" t="s">
        <v>92</v>
      </c>
      <c r="F1148" s="727" t="s">
        <v>307</v>
      </c>
    </row>
    <row r="1149">
      <c r="A1149" s="580">
        <v>1145.0</v>
      </c>
      <c r="B1149" s="728">
        <v>83.0</v>
      </c>
      <c r="C1149" s="726" t="s">
        <v>222</v>
      </c>
      <c r="D1149" s="583">
        <v>43988.0</v>
      </c>
      <c r="E1149" s="728" t="s">
        <v>82</v>
      </c>
      <c r="F1149" s="729" t="s">
        <v>246</v>
      </c>
      <c r="G1149" s="730" t="s">
        <v>353</v>
      </c>
      <c r="I1149" s="585"/>
    </row>
    <row r="1150">
      <c r="A1150" s="580">
        <v>1146.0</v>
      </c>
      <c r="B1150" s="728">
        <v>99.0</v>
      </c>
      <c r="C1150" s="588" t="s">
        <v>224</v>
      </c>
      <c r="D1150" s="583">
        <v>43988.0</v>
      </c>
      <c r="E1150" s="728" t="s">
        <v>82</v>
      </c>
      <c r="F1150" s="729" t="s">
        <v>246</v>
      </c>
    </row>
    <row r="1151">
      <c r="A1151" s="580">
        <v>1147.0</v>
      </c>
      <c r="B1151" s="728">
        <v>90.0</v>
      </c>
      <c r="C1151" s="726" t="s">
        <v>222</v>
      </c>
      <c r="D1151" s="583">
        <v>43988.0</v>
      </c>
      <c r="E1151" s="728" t="s">
        <v>82</v>
      </c>
      <c r="F1151" s="729" t="s">
        <v>246</v>
      </c>
    </row>
    <row r="1152">
      <c r="A1152" s="580">
        <v>1148.0</v>
      </c>
      <c r="B1152" s="728">
        <v>84.0</v>
      </c>
      <c r="C1152" s="588" t="s">
        <v>224</v>
      </c>
      <c r="D1152" s="583">
        <v>43988.0</v>
      </c>
      <c r="E1152" s="728" t="s">
        <v>85</v>
      </c>
      <c r="F1152" s="729" t="s">
        <v>246</v>
      </c>
    </row>
    <row r="1153">
      <c r="A1153" s="580">
        <v>1149.0</v>
      </c>
      <c r="B1153" s="725">
        <v>66.0</v>
      </c>
      <c r="C1153" s="726" t="s">
        <v>222</v>
      </c>
      <c r="D1153" s="583">
        <v>43988.0</v>
      </c>
      <c r="E1153" s="725" t="s">
        <v>90</v>
      </c>
      <c r="F1153" s="727" t="s">
        <v>237</v>
      </c>
      <c r="G1153" s="585"/>
    </row>
    <row r="1154">
      <c r="A1154" s="580">
        <v>1150.0</v>
      </c>
      <c r="B1154" s="725">
        <v>77.0</v>
      </c>
      <c r="C1154" s="588" t="s">
        <v>224</v>
      </c>
      <c r="D1154" s="583">
        <v>43988.0</v>
      </c>
      <c r="E1154" s="725" t="s">
        <v>84</v>
      </c>
      <c r="F1154" s="727" t="s">
        <v>333</v>
      </c>
    </row>
    <row r="1155">
      <c r="A1155" s="580">
        <v>1151.0</v>
      </c>
      <c r="B1155" s="725">
        <v>87.0</v>
      </c>
      <c r="C1155" s="588" t="s">
        <v>224</v>
      </c>
      <c r="D1155" s="583">
        <v>43988.0</v>
      </c>
      <c r="E1155" s="725" t="s">
        <v>85</v>
      </c>
      <c r="F1155" s="727" t="s">
        <v>276</v>
      </c>
    </row>
    <row r="1156">
      <c r="A1156" s="580">
        <v>1152.0</v>
      </c>
      <c r="B1156" s="725">
        <v>80.0</v>
      </c>
      <c r="C1156" s="588" t="s">
        <v>224</v>
      </c>
      <c r="D1156" s="583">
        <v>43988.0</v>
      </c>
      <c r="E1156" s="725" t="s">
        <v>85</v>
      </c>
      <c r="F1156" s="727" t="s">
        <v>276</v>
      </c>
    </row>
    <row r="1157">
      <c r="A1157" s="580">
        <v>1153.0</v>
      </c>
      <c r="B1157" s="725">
        <v>75.0</v>
      </c>
      <c r="C1157" s="588" t="s">
        <v>224</v>
      </c>
      <c r="D1157" s="589">
        <v>43989.0</v>
      </c>
      <c r="E1157" s="725" t="s">
        <v>81</v>
      </c>
      <c r="F1157" s="727" t="s">
        <v>239</v>
      </c>
    </row>
    <row r="1158">
      <c r="A1158" s="580">
        <v>1154.0</v>
      </c>
      <c r="B1158" s="725">
        <v>91.0</v>
      </c>
      <c r="C1158" s="726" t="s">
        <v>222</v>
      </c>
      <c r="D1158" s="589">
        <v>43989.0</v>
      </c>
      <c r="E1158" s="725" t="s">
        <v>81</v>
      </c>
      <c r="F1158" s="727" t="s">
        <v>262</v>
      </c>
    </row>
    <row r="1159">
      <c r="A1159" s="580">
        <v>1155.0</v>
      </c>
      <c r="B1159" s="725">
        <v>59.0</v>
      </c>
      <c r="C1159" s="588" t="s">
        <v>224</v>
      </c>
      <c r="D1159" s="589">
        <v>43989.0</v>
      </c>
      <c r="E1159" s="725" t="s">
        <v>81</v>
      </c>
      <c r="F1159" s="727" t="s">
        <v>235</v>
      </c>
    </row>
    <row r="1160">
      <c r="A1160" s="580">
        <v>1156.0</v>
      </c>
      <c r="B1160" s="725">
        <v>75.0</v>
      </c>
      <c r="C1160" s="726" t="s">
        <v>222</v>
      </c>
      <c r="D1160" s="589">
        <v>43989.0</v>
      </c>
      <c r="E1160" s="725" t="s">
        <v>92</v>
      </c>
      <c r="F1160" s="727" t="s">
        <v>307</v>
      </c>
    </row>
    <row r="1161">
      <c r="A1161" s="580">
        <v>1157.0</v>
      </c>
      <c r="B1161" s="725">
        <v>82.0</v>
      </c>
      <c r="C1161" s="726" t="s">
        <v>222</v>
      </c>
      <c r="D1161" s="583">
        <v>43990.0</v>
      </c>
      <c r="E1161" s="725" t="s">
        <v>85</v>
      </c>
      <c r="F1161" s="727" t="s">
        <v>276</v>
      </c>
    </row>
    <row r="1162">
      <c r="A1162" s="580">
        <v>1158.0</v>
      </c>
      <c r="B1162" s="725">
        <v>87.0</v>
      </c>
      <c r="C1162" s="588" t="s">
        <v>224</v>
      </c>
      <c r="D1162" s="583">
        <v>43990.0</v>
      </c>
      <c r="E1162" s="725" t="s">
        <v>85</v>
      </c>
      <c r="F1162" s="727" t="s">
        <v>276</v>
      </c>
    </row>
    <row r="1163">
      <c r="A1163" s="580">
        <v>1159.0</v>
      </c>
      <c r="B1163" s="725">
        <v>80.0</v>
      </c>
      <c r="C1163" s="588" t="s">
        <v>224</v>
      </c>
      <c r="D1163" s="583">
        <v>43990.0</v>
      </c>
      <c r="E1163" s="725" t="s">
        <v>85</v>
      </c>
      <c r="F1163" s="727" t="s">
        <v>276</v>
      </c>
    </row>
    <row r="1164">
      <c r="A1164" s="580">
        <v>1160.0</v>
      </c>
      <c r="B1164" s="725">
        <v>92.0</v>
      </c>
      <c r="C1164" s="726" t="s">
        <v>222</v>
      </c>
      <c r="D1164" s="583">
        <v>43990.0</v>
      </c>
      <c r="E1164" s="725" t="s">
        <v>88</v>
      </c>
      <c r="F1164" s="727" t="s">
        <v>228</v>
      </c>
    </row>
    <row r="1165">
      <c r="A1165" s="580">
        <v>1161.0</v>
      </c>
      <c r="B1165" s="725">
        <v>76.0</v>
      </c>
      <c r="C1165" s="588" t="s">
        <v>224</v>
      </c>
      <c r="D1165" s="583">
        <v>43990.0</v>
      </c>
      <c r="E1165" s="725" t="s">
        <v>82</v>
      </c>
      <c r="F1165" s="727" t="s">
        <v>246</v>
      </c>
    </row>
    <row r="1166">
      <c r="A1166" s="580">
        <v>1162.0</v>
      </c>
      <c r="B1166" s="725">
        <v>82.0</v>
      </c>
      <c r="C1166" s="726" t="s">
        <v>222</v>
      </c>
      <c r="D1166" s="583">
        <v>43990.0</v>
      </c>
      <c r="E1166" s="725" t="s">
        <v>87</v>
      </c>
      <c r="F1166" s="727" t="s">
        <v>225</v>
      </c>
    </row>
    <row r="1167">
      <c r="A1167" s="580">
        <v>1163.0</v>
      </c>
      <c r="B1167" s="725">
        <v>80.0</v>
      </c>
      <c r="C1167" s="588" t="s">
        <v>224</v>
      </c>
      <c r="D1167" s="583">
        <v>43990.0</v>
      </c>
      <c r="E1167" s="725" t="s">
        <v>87</v>
      </c>
      <c r="F1167" s="727" t="s">
        <v>225</v>
      </c>
    </row>
    <row r="1168">
      <c r="A1168" s="580">
        <v>1164.0</v>
      </c>
      <c r="B1168" s="725">
        <v>62.0</v>
      </c>
      <c r="C1168" s="588" t="s">
        <v>224</v>
      </c>
      <c r="D1168" s="583">
        <v>43990.0</v>
      </c>
      <c r="E1168" s="725" t="s">
        <v>87</v>
      </c>
      <c r="F1168" s="727" t="s">
        <v>225</v>
      </c>
    </row>
    <row r="1169">
      <c r="A1169" s="580">
        <v>1165.0</v>
      </c>
      <c r="B1169" s="725">
        <v>71.0</v>
      </c>
      <c r="C1169" s="588" t="s">
        <v>224</v>
      </c>
      <c r="D1169" s="583">
        <v>43990.0</v>
      </c>
      <c r="E1169" s="725" t="s">
        <v>86</v>
      </c>
      <c r="F1169" s="727" t="s">
        <v>304</v>
      </c>
    </row>
    <row r="1170">
      <c r="A1170" s="580">
        <v>1166.0</v>
      </c>
      <c r="B1170" s="725">
        <v>73.0</v>
      </c>
      <c r="C1170" s="726" t="s">
        <v>222</v>
      </c>
      <c r="D1170" s="589">
        <v>43991.0</v>
      </c>
      <c r="E1170" s="725" t="s">
        <v>84</v>
      </c>
      <c r="F1170" s="727" t="s">
        <v>223</v>
      </c>
    </row>
    <row r="1171">
      <c r="A1171" s="580">
        <v>1167.0</v>
      </c>
      <c r="B1171" s="725">
        <v>60.0</v>
      </c>
      <c r="C1171" s="726" t="s">
        <v>222</v>
      </c>
      <c r="D1171" s="589">
        <v>43991.0</v>
      </c>
      <c r="E1171" s="725" t="s">
        <v>85</v>
      </c>
      <c r="F1171" s="727" t="s">
        <v>284</v>
      </c>
    </row>
    <row r="1172">
      <c r="A1172" s="580">
        <v>1168.0</v>
      </c>
      <c r="B1172" s="725">
        <v>76.0</v>
      </c>
      <c r="C1172" s="588" t="s">
        <v>224</v>
      </c>
      <c r="D1172" s="589">
        <v>43991.0</v>
      </c>
      <c r="E1172" s="725" t="s">
        <v>85</v>
      </c>
      <c r="F1172" s="727" t="s">
        <v>276</v>
      </c>
    </row>
    <row r="1173">
      <c r="A1173" s="580">
        <v>1169.0</v>
      </c>
      <c r="B1173" s="725">
        <v>73.0</v>
      </c>
      <c r="C1173" s="726" t="s">
        <v>222</v>
      </c>
      <c r="D1173" s="589">
        <v>43991.0</v>
      </c>
      <c r="E1173" s="725" t="s">
        <v>85</v>
      </c>
      <c r="F1173" s="727" t="s">
        <v>276</v>
      </c>
    </row>
    <row r="1174">
      <c r="A1174" s="580">
        <v>1170.0</v>
      </c>
      <c r="B1174" s="725">
        <v>73.0</v>
      </c>
      <c r="C1174" s="588" t="s">
        <v>224</v>
      </c>
      <c r="D1174" s="589">
        <v>43991.0</v>
      </c>
      <c r="E1174" s="725" t="s">
        <v>85</v>
      </c>
      <c r="F1174" s="727" t="s">
        <v>276</v>
      </c>
    </row>
    <row r="1175">
      <c r="A1175" s="580">
        <v>1171.0</v>
      </c>
      <c r="B1175" s="725">
        <v>69.0</v>
      </c>
      <c r="C1175" s="588" t="s">
        <v>224</v>
      </c>
      <c r="D1175" s="589">
        <v>43991.0</v>
      </c>
      <c r="E1175" s="725" t="s">
        <v>81</v>
      </c>
      <c r="F1175" s="727" t="s">
        <v>339</v>
      </c>
    </row>
    <row r="1176">
      <c r="A1176" s="580">
        <v>1172.0</v>
      </c>
      <c r="B1176" s="725">
        <v>56.0</v>
      </c>
      <c r="C1176" s="726" t="s">
        <v>222</v>
      </c>
      <c r="D1176" s="589">
        <v>43991.0</v>
      </c>
      <c r="E1176" s="725" t="s">
        <v>81</v>
      </c>
      <c r="F1176" s="727" t="s">
        <v>354</v>
      </c>
    </row>
    <row r="1177">
      <c r="A1177" s="580">
        <v>1173.0</v>
      </c>
      <c r="B1177" s="725">
        <v>69.0</v>
      </c>
      <c r="C1177" s="726" t="s">
        <v>222</v>
      </c>
      <c r="D1177" s="589">
        <v>43991.0</v>
      </c>
      <c r="E1177" s="725" t="s">
        <v>81</v>
      </c>
      <c r="F1177" s="727" t="s">
        <v>262</v>
      </c>
    </row>
    <row r="1178">
      <c r="A1178" s="580">
        <v>1174.0</v>
      </c>
      <c r="B1178" s="725">
        <v>80.0</v>
      </c>
      <c r="C1178" s="588" t="s">
        <v>224</v>
      </c>
      <c r="D1178" s="589">
        <v>43991.0</v>
      </c>
      <c r="E1178" s="725" t="s">
        <v>81</v>
      </c>
      <c r="F1178" s="727" t="s">
        <v>262</v>
      </c>
    </row>
    <row r="1179">
      <c r="A1179" s="580">
        <v>1175.0</v>
      </c>
      <c r="B1179" s="725">
        <v>94.0</v>
      </c>
      <c r="C1179" s="726" t="s">
        <v>222</v>
      </c>
      <c r="D1179" s="589">
        <v>43991.0</v>
      </c>
      <c r="E1179" s="725" t="s">
        <v>81</v>
      </c>
      <c r="F1179" s="727" t="s">
        <v>262</v>
      </c>
    </row>
    <row r="1180">
      <c r="A1180" s="580">
        <v>1176.0</v>
      </c>
      <c r="B1180" s="725">
        <v>64.0</v>
      </c>
      <c r="C1180" s="588" t="s">
        <v>224</v>
      </c>
      <c r="D1180" s="589">
        <v>43991.0</v>
      </c>
      <c r="E1180" s="725" t="s">
        <v>81</v>
      </c>
      <c r="F1180" s="727" t="s">
        <v>262</v>
      </c>
    </row>
    <row r="1181">
      <c r="A1181" s="580">
        <v>1177.0</v>
      </c>
      <c r="B1181" s="725">
        <v>81.0</v>
      </c>
      <c r="C1181" s="726" t="s">
        <v>222</v>
      </c>
      <c r="D1181" s="589">
        <v>43991.0</v>
      </c>
      <c r="E1181" s="725" t="s">
        <v>81</v>
      </c>
      <c r="F1181" s="727" t="s">
        <v>339</v>
      </c>
    </row>
    <row r="1182">
      <c r="A1182" s="580">
        <v>1178.0</v>
      </c>
      <c r="B1182" s="725">
        <v>83.0</v>
      </c>
      <c r="C1182" s="726" t="s">
        <v>222</v>
      </c>
      <c r="D1182" s="589">
        <v>43991.0</v>
      </c>
      <c r="E1182" s="725" t="s">
        <v>81</v>
      </c>
      <c r="F1182" s="727" t="s">
        <v>235</v>
      </c>
    </row>
    <row r="1183">
      <c r="A1183" s="580">
        <v>1179.0</v>
      </c>
      <c r="B1183" s="725">
        <v>67.0</v>
      </c>
      <c r="C1183" s="588" t="s">
        <v>224</v>
      </c>
      <c r="D1183" s="589">
        <v>43991.0</v>
      </c>
      <c r="E1183" s="725" t="s">
        <v>81</v>
      </c>
      <c r="F1183" s="727" t="s">
        <v>235</v>
      </c>
    </row>
    <row r="1184">
      <c r="A1184" s="580">
        <v>1180.0</v>
      </c>
      <c r="B1184" s="725">
        <v>64.0</v>
      </c>
      <c r="C1184" s="726" t="s">
        <v>222</v>
      </c>
      <c r="D1184" s="589">
        <v>43991.0</v>
      </c>
      <c r="E1184" s="725" t="s">
        <v>81</v>
      </c>
      <c r="F1184" s="727" t="s">
        <v>239</v>
      </c>
    </row>
    <row r="1185">
      <c r="A1185" s="580">
        <v>1181.0</v>
      </c>
      <c r="B1185" s="725">
        <v>81.0</v>
      </c>
      <c r="C1185" s="588" t="s">
        <v>224</v>
      </c>
      <c r="D1185" s="589">
        <v>43991.0</v>
      </c>
      <c r="E1185" s="725" t="s">
        <v>81</v>
      </c>
      <c r="F1185" s="727" t="s">
        <v>239</v>
      </c>
    </row>
    <row r="1186">
      <c r="A1186" s="580">
        <v>1182.0</v>
      </c>
      <c r="B1186" s="725">
        <v>54.0</v>
      </c>
      <c r="C1186" s="588" t="s">
        <v>224</v>
      </c>
      <c r="D1186" s="589">
        <v>43991.0</v>
      </c>
      <c r="E1186" s="725" t="s">
        <v>82</v>
      </c>
      <c r="F1186" s="727" t="s">
        <v>246</v>
      </c>
    </row>
    <row r="1187">
      <c r="A1187" s="580">
        <v>1183.0</v>
      </c>
      <c r="B1187" s="725">
        <v>83.0</v>
      </c>
      <c r="C1187" s="588" t="s">
        <v>224</v>
      </c>
      <c r="D1187" s="589">
        <v>43991.0</v>
      </c>
      <c r="E1187" s="725" t="s">
        <v>87</v>
      </c>
      <c r="F1187" s="727" t="s">
        <v>278</v>
      </c>
    </row>
    <row r="1188">
      <c r="A1188" s="580">
        <v>1184.0</v>
      </c>
      <c r="B1188" s="725">
        <v>97.0</v>
      </c>
      <c r="C1188" s="726" t="s">
        <v>222</v>
      </c>
      <c r="D1188" s="589">
        <v>43991.0</v>
      </c>
      <c r="E1188" s="725" t="s">
        <v>87</v>
      </c>
      <c r="F1188" s="727" t="s">
        <v>278</v>
      </c>
    </row>
    <row r="1189">
      <c r="A1189" s="580">
        <v>1185.0</v>
      </c>
      <c r="B1189" s="725">
        <v>78.0</v>
      </c>
      <c r="C1189" s="726" t="s">
        <v>222</v>
      </c>
      <c r="D1189" s="583">
        <v>43992.0</v>
      </c>
      <c r="E1189" s="725" t="s">
        <v>84</v>
      </c>
      <c r="F1189" s="727" t="s">
        <v>223</v>
      </c>
    </row>
    <row r="1190">
      <c r="A1190" s="580">
        <v>1186.0</v>
      </c>
      <c r="B1190" s="725">
        <v>92.0</v>
      </c>
      <c r="C1190" s="588" t="s">
        <v>224</v>
      </c>
      <c r="D1190" s="583">
        <v>43992.0</v>
      </c>
      <c r="E1190" s="725" t="s">
        <v>85</v>
      </c>
      <c r="F1190" s="727" t="s">
        <v>276</v>
      </c>
    </row>
    <row r="1191">
      <c r="A1191" s="580">
        <v>1187.0</v>
      </c>
      <c r="B1191" s="725">
        <v>71.0</v>
      </c>
      <c r="C1191" s="588" t="s">
        <v>224</v>
      </c>
      <c r="D1191" s="583">
        <v>43992.0</v>
      </c>
      <c r="E1191" s="725" t="s">
        <v>85</v>
      </c>
      <c r="F1191" s="727" t="s">
        <v>276</v>
      </c>
    </row>
    <row r="1192">
      <c r="A1192" s="580">
        <v>1188.0</v>
      </c>
      <c r="B1192" s="725">
        <v>85.0</v>
      </c>
      <c r="C1192" s="726" t="s">
        <v>222</v>
      </c>
      <c r="D1192" s="583">
        <v>43992.0</v>
      </c>
      <c r="E1192" s="725" t="s">
        <v>85</v>
      </c>
      <c r="F1192" s="727" t="s">
        <v>276</v>
      </c>
    </row>
    <row r="1193">
      <c r="A1193" s="580">
        <v>1189.0</v>
      </c>
      <c r="B1193" s="725">
        <v>65.0</v>
      </c>
      <c r="C1193" s="588" t="s">
        <v>224</v>
      </c>
      <c r="D1193" s="583">
        <v>43992.0</v>
      </c>
      <c r="E1193" s="725" t="s">
        <v>85</v>
      </c>
      <c r="F1193" s="727" t="s">
        <v>276</v>
      </c>
    </row>
    <row r="1194">
      <c r="A1194" s="580">
        <v>1190.0</v>
      </c>
      <c r="B1194" s="725">
        <v>59.0</v>
      </c>
      <c r="C1194" s="726" t="s">
        <v>222</v>
      </c>
      <c r="D1194" s="583">
        <v>43992.0</v>
      </c>
      <c r="E1194" s="725" t="s">
        <v>85</v>
      </c>
      <c r="F1194" s="727" t="s">
        <v>276</v>
      </c>
    </row>
    <row r="1195">
      <c r="A1195" s="580">
        <v>1191.0</v>
      </c>
      <c r="B1195" s="725">
        <v>69.0</v>
      </c>
      <c r="C1195" s="588" t="s">
        <v>224</v>
      </c>
      <c r="D1195" s="583">
        <v>43992.0</v>
      </c>
      <c r="E1195" s="725" t="s">
        <v>85</v>
      </c>
      <c r="F1195" s="727" t="s">
        <v>276</v>
      </c>
    </row>
    <row r="1196">
      <c r="A1196" s="580">
        <v>1192.0</v>
      </c>
      <c r="B1196" s="725">
        <v>67.0</v>
      </c>
      <c r="C1196" s="588" t="s">
        <v>224</v>
      </c>
      <c r="D1196" s="583">
        <v>43992.0</v>
      </c>
      <c r="E1196" s="725" t="s">
        <v>85</v>
      </c>
      <c r="F1196" s="727" t="s">
        <v>276</v>
      </c>
    </row>
    <row r="1197">
      <c r="A1197" s="580">
        <v>1193.0</v>
      </c>
      <c r="B1197" s="725">
        <v>69.0</v>
      </c>
      <c r="C1197" s="588" t="s">
        <v>224</v>
      </c>
      <c r="D1197" s="583">
        <v>43992.0</v>
      </c>
      <c r="E1197" s="725" t="s">
        <v>84</v>
      </c>
      <c r="F1197" s="727" t="s">
        <v>223</v>
      </c>
    </row>
    <row r="1198">
      <c r="A1198" s="580">
        <v>1194.0</v>
      </c>
      <c r="B1198" s="725">
        <v>79.0</v>
      </c>
      <c r="C1198" s="726" t="s">
        <v>222</v>
      </c>
      <c r="D1198" s="583">
        <v>43992.0</v>
      </c>
      <c r="E1198" s="725" t="s">
        <v>84</v>
      </c>
      <c r="F1198" s="727" t="s">
        <v>223</v>
      </c>
    </row>
    <row r="1199">
      <c r="A1199" s="580">
        <v>1195.0</v>
      </c>
      <c r="B1199" s="725">
        <v>75.0</v>
      </c>
      <c r="C1199" s="726" t="s">
        <v>222</v>
      </c>
      <c r="D1199" s="583">
        <v>43992.0</v>
      </c>
      <c r="E1199" s="725" t="s">
        <v>87</v>
      </c>
      <c r="F1199" s="727" t="s">
        <v>278</v>
      </c>
    </row>
    <row r="1200">
      <c r="A1200" s="580">
        <v>1196.0</v>
      </c>
      <c r="B1200" s="725">
        <v>93.0</v>
      </c>
      <c r="C1200" s="726" t="s">
        <v>222</v>
      </c>
      <c r="D1200" s="583">
        <v>43992.0</v>
      </c>
      <c r="E1200" s="725" t="s">
        <v>87</v>
      </c>
      <c r="F1200" s="727" t="s">
        <v>278</v>
      </c>
    </row>
    <row r="1201">
      <c r="A1201" s="580">
        <v>1197.0</v>
      </c>
      <c r="B1201" s="725">
        <v>91.0</v>
      </c>
      <c r="C1201" s="588" t="s">
        <v>224</v>
      </c>
      <c r="D1201" s="583">
        <v>43992.0</v>
      </c>
      <c r="E1201" s="725" t="s">
        <v>82</v>
      </c>
      <c r="F1201" s="727" t="s">
        <v>246</v>
      </c>
    </row>
    <row r="1202">
      <c r="A1202" s="580">
        <v>1198.0</v>
      </c>
      <c r="B1202" s="725">
        <v>65.0</v>
      </c>
      <c r="C1202" s="588" t="s">
        <v>224</v>
      </c>
      <c r="D1202" s="583">
        <v>43992.0</v>
      </c>
      <c r="E1202" s="725" t="s">
        <v>82</v>
      </c>
      <c r="F1202" s="727" t="s">
        <v>246</v>
      </c>
    </row>
    <row r="1203">
      <c r="A1203" s="580">
        <v>1199.0</v>
      </c>
      <c r="B1203" s="725">
        <v>85.0</v>
      </c>
      <c r="C1203" s="726" t="s">
        <v>222</v>
      </c>
      <c r="D1203" s="583">
        <v>43992.0</v>
      </c>
      <c r="E1203" s="725" t="s">
        <v>82</v>
      </c>
      <c r="F1203" s="727" t="s">
        <v>246</v>
      </c>
    </row>
    <row r="1204">
      <c r="A1204" s="580">
        <v>1200.0</v>
      </c>
      <c r="B1204" s="725">
        <v>88.0</v>
      </c>
      <c r="C1204" s="726" t="s">
        <v>222</v>
      </c>
      <c r="D1204" s="583">
        <v>43992.0</v>
      </c>
      <c r="E1204" s="725" t="s">
        <v>82</v>
      </c>
      <c r="F1204" s="727" t="s">
        <v>246</v>
      </c>
    </row>
    <row r="1205">
      <c r="A1205" s="580">
        <v>1201.0</v>
      </c>
      <c r="B1205" s="725">
        <v>88.0</v>
      </c>
      <c r="C1205" s="726" t="s">
        <v>222</v>
      </c>
      <c r="D1205" s="583">
        <v>43992.0</v>
      </c>
      <c r="E1205" s="725" t="s">
        <v>82</v>
      </c>
      <c r="F1205" s="727" t="s">
        <v>246</v>
      </c>
    </row>
    <row r="1206">
      <c r="A1206" s="580">
        <v>1202.0</v>
      </c>
      <c r="B1206" s="725">
        <v>86.0</v>
      </c>
      <c r="C1206" s="588" t="s">
        <v>224</v>
      </c>
      <c r="D1206" s="583">
        <v>43992.0</v>
      </c>
      <c r="E1206" s="725" t="s">
        <v>82</v>
      </c>
      <c r="F1206" s="727" t="s">
        <v>246</v>
      </c>
    </row>
    <row r="1207">
      <c r="A1207" s="580">
        <v>1203.0</v>
      </c>
      <c r="B1207" s="725">
        <v>89.0</v>
      </c>
      <c r="C1207" s="726" t="s">
        <v>222</v>
      </c>
      <c r="D1207" s="583">
        <v>43992.0</v>
      </c>
      <c r="E1207" s="725" t="s">
        <v>82</v>
      </c>
      <c r="F1207" s="727" t="s">
        <v>246</v>
      </c>
    </row>
    <row r="1208">
      <c r="A1208" s="580">
        <v>1204.0</v>
      </c>
      <c r="B1208" s="725">
        <v>89.0</v>
      </c>
      <c r="C1208" s="588" t="s">
        <v>224</v>
      </c>
      <c r="D1208" s="583">
        <v>43992.0</v>
      </c>
      <c r="E1208" s="725" t="s">
        <v>82</v>
      </c>
      <c r="F1208" s="727" t="s">
        <v>246</v>
      </c>
    </row>
    <row r="1209">
      <c r="A1209" s="580">
        <v>1205.0</v>
      </c>
      <c r="B1209" s="725">
        <v>73.0</v>
      </c>
      <c r="C1209" s="726" t="s">
        <v>222</v>
      </c>
      <c r="D1209" s="583">
        <v>43992.0</v>
      </c>
      <c r="E1209" s="725" t="s">
        <v>82</v>
      </c>
      <c r="F1209" s="727" t="s">
        <v>246</v>
      </c>
    </row>
    <row r="1210">
      <c r="A1210" s="580">
        <v>1206.0</v>
      </c>
      <c r="B1210" s="725">
        <v>81.0</v>
      </c>
      <c r="C1210" s="726" t="s">
        <v>222</v>
      </c>
      <c r="D1210" s="583">
        <v>43992.0</v>
      </c>
      <c r="E1210" s="725" t="s">
        <v>81</v>
      </c>
      <c r="F1210" s="727" t="s">
        <v>262</v>
      </c>
    </row>
    <row r="1211">
      <c r="A1211" s="580">
        <v>1207.0</v>
      </c>
      <c r="B1211" s="725">
        <v>81.0</v>
      </c>
      <c r="C1211" s="588" t="s">
        <v>224</v>
      </c>
      <c r="D1211" s="583">
        <v>43992.0</v>
      </c>
      <c r="E1211" s="725" t="s">
        <v>92</v>
      </c>
      <c r="F1211" s="727" t="s">
        <v>307</v>
      </c>
    </row>
    <row r="1212">
      <c r="A1212" s="580">
        <v>1208.0</v>
      </c>
      <c r="B1212" s="725">
        <v>65.0</v>
      </c>
      <c r="C1212" s="588" t="s">
        <v>224</v>
      </c>
      <c r="D1212" s="589">
        <v>43993.0</v>
      </c>
      <c r="E1212" s="725" t="s">
        <v>84</v>
      </c>
      <c r="F1212" s="727" t="s">
        <v>223</v>
      </c>
    </row>
    <row r="1213">
      <c r="A1213" s="580">
        <v>1209.0</v>
      </c>
      <c r="B1213" s="725">
        <v>60.0</v>
      </c>
      <c r="C1213" s="588" t="s">
        <v>224</v>
      </c>
      <c r="D1213" s="589">
        <v>43993.0</v>
      </c>
      <c r="E1213" s="725" t="s">
        <v>85</v>
      </c>
      <c r="F1213" s="727" t="s">
        <v>335</v>
      </c>
    </row>
    <row r="1214">
      <c r="A1214" s="580">
        <v>1210.0</v>
      </c>
      <c r="B1214" s="725">
        <v>84.0</v>
      </c>
      <c r="C1214" s="726" t="s">
        <v>222</v>
      </c>
      <c r="D1214" s="589">
        <v>43993.0</v>
      </c>
      <c r="E1214" s="725" t="s">
        <v>85</v>
      </c>
      <c r="F1214" s="727" t="s">
        <v>284</v>
      </c>
    </row>
    <row r="1215">
      <c r="A1215" s="580">
        <v>1211.0</v>
      </c>
      <c r="B1215" s="725">
        <v>83.0</v>
      </c>
      <c r="C1215" s="588" t="s">
        <v>224</v>
      </c>
      <c r="D1215" s="589">
        <v>43993.0</v>
      </c>
      <c r="E1215" s="725" t="s">
        <v>85</v>
      </c>
      <c r="F1215" s="727" t="s">
        <v>276</v>
      </c>
    </row>
    <row r="1216">
      <c r="A1216" s="580">
        <v>1212.0</v>
      </c>
      <c r="B1216" s="725">
        <v>81.0</v>
      </c>
      <c r="C1216" s="588" t="s">
        <v>224</v>
      </c>
      <c r="D1216" s="589">
        <v>43993.0</v>
      </c>
      <c r="E1216" s="725" t="s">
        <v>85</v>
      </c>
      <c r="F1216" s="727" t="s">
        <v>276</v>
      </c>
    </row>
    <row r="1217">
      <c r="A1217" s="580">
        <v>1213.0</v>
      </c>
      <c r="B1217" s="725">
        <v>81.0</v>
      </c>
      <c r="C1217" s="588" t="s">
        <v>224</v>
      </c>
      <c r="D1217" s="589">
        <v>43993.0</v>
      </c>
      <c r="E1217" s="725" t="s">
        <v>85</v>
      </c>
      <c r="F1217" s="727" t="s">
        <v>276</v>
      </c>
    </row>
    <row r="1218">
      <c r="A1218" s="580">
        <v>1214.0</v>
      </c>
      <c r="B1218" s="725">
        <v>32.0</v>
      </c>
      <c r="C1218" s="726" t="s">
        <v>222</v>
      </c>
      <c r="D1218" s="589">
        <v>43993.0</v>
      </c>
      <c r="E1218" s="725" t="s">
        <v>85</v>
      </c>
      <c r="F1218" s="727" t="s">
        <v>276</v>
      </c>
    </row>
    <row r="1219">
      <c r="A1219" s="580">
        <v>1215.0</v>
      </c>
      <c r="B1219" s="725">
        <v>84.0</v>
      </c>
      <c r="C1219" s="588" t="s">
        <v>224</v>
      </c>
      <c r="D1219" s="589">
        <v>43993.0</v>
      </c>
      <c r="E1219" s="725" t="s">
        <v>85</v>
      </c>
      <c r="F1219" s="727" t="s">
        <v>276</v>
      </c>
    </row>
    <row r="1220">
      <c r="A1220" s="580">
        <v>1216.0</v>
      </c>
      <c r="B1220" s="725">
        <v>82.0</v>
      </c>
      <c r="C1220" s="726" t="s">
        <v>222</v>
      </c>
      <c r="D1220" s="589">
        <v>43993.0</v>
      </c>
      <c r="E1220" s="725" t="s">
        <v>85</v>
      </c>
      <c r="F1220" s="727" t="s">
        <v>276</v>
      </c>
    </row>
    <row r="1221">
      <c r="A1221" s="580">
        <v>1217.0</v>
      </c>
      <c r="B1221" s="725">
        <v>93.0</v>
      </c>
      <c r="C1221" s="588" t="s">
        <v>224</v>
      </c>
      <c r="D1221" s="583">
        <v>43994.0</v>
      </c>
      <c r="E1221" s="725" t="s">
        <v>84</v>
      </c>
      <c r="F1221" s="727" t="s">
        <v>223</v>
      </c>
    </row>
    <row r="1222">
      <c r="A1222" s="580">
        <v>1218.0</v>
      </c>
      <c r="B1222" s="725">
        <v>64.0</v>
      </c>
      <c r="C1222" s="726" t="s">
        <v>222</v>
      </c>
      <c r="D1222" s="583">
        <v>43994.0</v>
      </c>
      <c r="E1222" s="725" t="s">
        <v>92</v>
      </c>
      <c r="F1222" s="727" t="s">
        <v>307</v>
      </c>
    </row>
    <row r="1223">
      <c r="A1223" s="580">
        <v>1219.0</v>
      </c>
      <c r="B1223" s="725">
        <v>78.0</v>
      </c>
      <c r="C1223" s="588" t="s">
        <v>224</v>
      </c>
      <c r="D1223" s="583">
        <v>43994.0</v>
      </c>
      <c r="E1223" s="725" t="s">
        <v>81</v>
      </c>
      <c r="F1223" s="727" t="s">
        <v>262</v>
      </c>
    </row>
    <row r="1224">
      <c r="A1224" s="580">
        <v>1220.0</v>
      </c>
      <c r="B1224" s="725">
        <v>68.0</v>
      </c>
      <c r="C1224" s="726" t="s">
        <v>222</v>
      </c>
      <c r="D1224" s="583">
        <v>43994.0</v>
      </c>
      <c r="E1224" s="725" t="s">
        <v>81</v>
      </c>
      <c r="F1224" s="727" t="s">
        <v>235</v>
      </c>
    </row>
    <row r="1225">
      <c r="A1225" s="580">
        <v>1221.0</v>
      </c>
      <c r="B1225" s="725">
        <v>82.0</v>
      </c>
      <c r="C1225" s="726" t="s">
        <v>222</v>
      </c>
      <c r="D1225" s="583">
        <v>43994.0</v>
      </c>
      <c r="E1225" s="725" t="s">
        <v>82</v>
      </c>
      <c r="F1225" s="727" t="s">
        <v>312</v>
      </c>
    </row>
    <row r="1226">
      <c r="A1226" s="580">
        <v>1222.0</v>
      </c>
      <c r="B1226" s="725">
        <v>90.0</v>
      </c>
      <c r="C1226" s="588" t="s">
        <v>224</v>
      </c>
      <c r="D1226" s="583">
        <v>43994.0</v>
      </c>
      <c r="E1226" s="725" t="s">
        <v>82</v>
      </c>
      <c r="F1226" s="727" t="s">
        <v>233</v>
      </c>
    </row>
    <row r="1227">
      <c r="A1227" s="580">
        <v>1223.0</v>
      </c>
      <c r="B1227" s="725">
        <v>78.0</v>
      </c>
      <c r="C1227" s="588" t="s">
        <v>224</v>
      </c>
      <c r="D1227" s="583">
        <v>43994.0</v>
      </c>
      <c r="E1227" s="725" t="s">
        <v>82</v>
      </c>
      <c r="F1227" s="727" t="s">
        <v>246</v>
      </c>
    </row>
    <row r="1228">
      <c r="A1228" s="580">
        <v>1224.0</v>
      </c>
      <c r="B1228" s="725">
        <v>67.0</v>
      </c>
      <c r="C1228" s="588" t="s">
        <v>224</v>
      </c>
      <c r="D1228" s="589">
        <v>43995.0</v>
      </c>
      <c r="E1228" s="725" t="s">
        <v>85</v>
      </c>
      <c r="F1228" s="727" t="s">
        <v>276</v>
      </c>
    </row>
    <row r="1229">
      <c r="A1229" s="580">
        <v>1225.0</v>
      </c>
      <c r="B1229" s="725">
        <v>68.0</v>
      </c>
      <c r="C1229" s="588" t="s">
        <v>224</v>
      </c>
      <c r="D1229" s="589">
        <v>43995.0</v>
      </c>
      <c r="E1229" s="725" t="s">
        <v>85</v>
      </c>
      <c r="F1229" s="727" t="s">
        <v>276</v>
      </c>
    </row>
    <row r="1230">
      <c r="A1230" s="580">
        <v>1226.0</v>
      </c>
      <c r="B1230" s="725">
        <v>86.0</v>
      </c>
      <c r="C1230" s="726" t="s">
        <v>222</v>
      </c>
      <c r="D1230" s="589">
        <v>43995.0</v>
      </c>
      <c r="E1230" s="725" t="s">
        <v>85</v>
      </c>
      <c r="F1230" s="727" t="s">
        <v>276</v>
      </c>
    </row>
    <row r="1231">
      <c r="A1231" s="580">
        <v>1227.0</v>
      </c>
      <c r="B1231" s="725">
        <v>61.0</v>
      </c>
      <c r="C1231" s="588" t="s">
        <v>224</v>
      </c>
      <c r="D1231" s="589">
        <v>43995.0</v>
      </c>
      <c r="E1231" s="725" t="s">
        <v>85</v>
      </c>
      <c r="F1231" s="727" t="s">
        <v>276</v>
      </c>
    </row>
    <row r="1232">
      <c r="A1232" s="580">
        <v>1228.0</v>
      </c>
      <c r="B1232" s="725">
        <v>87.0</v>
      </c>
      <c r="C1232" s="726" t="s">
        <v>222</v>
      </c>
      <c r="D1232" s="589">
        <v>43995.0</v>
      </c>
      <c r="E1232" s="725" t="s">
        <v>85</v>
      </c>
      <c r="F1232" s="727" t="s">
        <v>276</v>
      </c>
    </row>
    <row r="1233">
      <c r="A1233" s="580">
        <v>1229.0</v>
      </c>
      <c r="B1233" s="725">
        <v>92.0</v>
      </c>
      <c r="C1233" s="588" t="s">
        <v>224</v>
      </c>
      <c r="D1233" s="589">
        <v>43995.0</v>
      </c>
      <c r="E1233" s="725" t="s">
        <v>85</v>
      </c>
      <c r="F1233" s="727" t="s">
        <v>276</v>
      </c>
    </row>
    <row r="1234">
      <c r="A1234" s="580">
        <v>1230.0</v>
      </c>
      <c r="B1234" s="725">
        <v>71.0</v>
      </c>
      <c r="C1234" s="588" t="s">
        <v>224</v>
      </c>
      <c r="D1234" s="589">
        <v>43995.0</v>
      </c>
      <c r="E1234" s="725" t="s">
        <v>81</v>
      </c>
      <c r="F1234" s="727" t="s">
        <v>262</v>
      </c>
    </row>
    <row r="1235">
      <c r="A1235" s="580">
        <v>1231.0</v>
      </c>
      <c r="B1235" s="725">
        <v>76.0</v>
      </c>
      <c r="C1235" s="588" t="s">
        <v>224</v>
      </c>
      <c r="D1235" s="589">
        <v>43995.0</v>
      </c>
      <c r="E1235" s="725" t="s">
        <v>81</v>
      </c>
      <c r="F1235" s="727" t="s">
        <v>262</v>
      </c>
    </row>
    <row r="1236">
      <c r="A1236" s="580">
        <v>1232.0</v>
      </c>
      <c r="B1236" s="725">
        <v>68.0</v>
      </c>
      <c r="C1236" s="588" t="s">
        <v>224</v>
      </c>
      <c r="D1236" s="589">
        <v>43995.0</v>
      </c>
      <c r="E1236" s="725" t="s">
        <v>81</v>
      </c>
      <c r="F1236" s="727" t="s">
        <v>262</v>
      </c>
    </row>
    <row r="1237">
      <c r="A1237" s="580">
        <v>1233.0</v>
      </c>
      <c r="B1237" s="725">
        <v>77.0</v>
      </c>
      <c r="C1237" s="726" t="s">
        <v>222</v>
      </c>
      <c r="D1237" s="589">
        <v>43995.0</v>
      </c>
      <c r="E1237" s="725" t="s">
        <v>81</v>
      </c>
      <c r="F1237" s="727" t="s">
        <v>235</v>
      </c>
    </row>
    <row r="1238">
      <c r="A1238" s="580">
        <v>1234.0</v>
      </c>
      <c r="B1238" s="725">
        <v>81.0</v>
      </c>
      <c r="C1238" s="726" t="s">
        <v>222</v>
      </c>
      <c r="D1238" s="589">
        <v>43995.0</v>
      </c>
      <c r="E1238" s="725" t="s">
        <v>81</v>
      </c>
      <c r="F1238" s="727" t="s">
        <v>341</v>
      </c>
    </row>
    <row r="1239">
      <c r="A1239" s="580">
        <v>1235.0</v>
      </c>
      <c r="B1239" s="725">
        <v>77.0</v>
      </c>
      <c r="C1239" s="726" t="s">
        <v>222</v>
      </c>
      <c r="D1239" s="589">
        <v>43995.0</v>
      </c>
      <c r="E1239" s="725" t="s">
        <v>89</v>
      </c>
      <c r="F1239" s="727" t="s">
        <v>282</v>
      </c>
    </row>
    <row r="1240">
      <c r="A1240" s="580">
        <v>1236.0</v>
      </c>
      <c r="B1240" s="725">
        <v>72.0</v>
      </c>
      <c r="C1240" s="588" t="s">
        <v>224</v>
      </c>
      <c r="D1240" s="589">
        <v>43995.0</v>
      </c>
      <c r="E1240" s="725" t="s">
        <v>89</v>
      </c>
      <c r="F1240" s="727" t="s">
        <v>282</v>
      </c>
    </row>
    <row r="1241">
      <c r="A1241" s="580">
        <v>1237.0</v>
      </c>
      <c r="B1241" s="725">
        <v>75.0</v>
      </c>
      <c r="C1241" s="726" t="s">
        <v>222</v>
      </c>
      <c r="D1241" s="589">
        <v>43995.0</v>
      </c>
      <c r="E1241" s="725" t="s">
        <v>87</v>
      </c>
      <c r="F1241" s="727" t="s">
        <v>278</v>
      </c>
    </row>
    <row r="1242">
      <c r="A1242" s="580">
        <v>1238.0</v>
      </c>
      <c r="B1242" s="725">
        <v>81.0</v>
      </c>
      <c r="C1242" s="726" t="s">
        <v>222</v>
      </c>
      <c r="D1242" s="589">
        <v>43995.0</v>
      </c>
      <c r="E1242" s="725" t="s">
        <v>84</v>
      </c>
      <c r="F1242" s="727" t="s">
        <v>355</v>
      </c>
    </row>
    <row r="1243">
      <c r="A1243" s="580">
        <v>1239.0</v>
      </c>
      <c r="B1243" s="725">
        <v>85.0</v>
      </c>
      <c r="C1243" s="726" t="s">
        <v>222</v>
      </c>
      <c r="D1243" s="583">
        <v>43996.0</v>
      </c>
      <c r="E1243" s="725" t="s">
        <v>82</v>
      </c>
      <c r="F1243" s="727" t="s">
        <v>233</v>
      </c>
    </row>
    <row r="1244">
      <c r="A1244" s="580">
        <v>1240.0</v>
      </c>
      <c r="B1244" s="725">
        <v>84.0</v>
      </c>
      <c r="C1244" s="726" t="s">
        <v>222</v>
      </c>
      <c r="D1244" s="583">
        <v>43996.0</v>
      </c>
      <c r="E1244" s="725" t="s">
        <v>81</v>
      </c>
      <c r="F1244" s="727" t="s">
        <v>239</v>
      </c>
    </row>
    <row r="1245">
      <c r="A1245" s="580">
        <v>1241.0</v>
      </c>
      <c r="B1245" s="725">
        <v>40.0</v>
      </c>
      <c r="C1245" s="726" t="s">
        <v>222</v>
      </c>
      <c r="D1245" s="583">
        <v>43996.0</v>
      </c>
      <c r="E1245" s="725" t="s">
        <v>81</v>
      </c>
      <c r="F1245" s="727" t="s">
        <v>239</v>
      </c>
    </row>
    <row r="1246">
      <c r="A1246" s="580">
        <v>1242.0</v>
      </c>
      <c r="B1246" s="725">
        <v>80.0</v>
      </c>
      <c r="C1246" s="588" t="s">
        <v>224</v>
      </c>
      <c r="D1246" s="583">
        <v>43996.0</v>
      </c>
      <c r="E1246" s="725" t="s">
        <v>81</v>
      </c>
      <c r="F1246" s="727" t="s">
        <v>235</v>
      </c>
    </row>
    <row r="1247">
      <c r="A1247" s="580">
        <v>1243.0</v>
      </c>
      <c r="B1247" s="725">
        <v>73.0</v>
      </c>
      <c r="C1247" s="588" t="s">
        <v>224</v>
      </c>
      <c r="D1247" s="583">
        <v>43996.0</v>
      </c>
      <c r="E1247" s="725" t="s">
        <v>81</v>
      </c>
      <c r="F1247" s="727" t="s">
        <v>235</v>
      </c>
    </row>
    <row r="1248">
      <c r="A1248" s="580">
        <v>1244.0</v>
      </c>
      <c r="B1248" s="725">
        <v>44.0</v>
      </c>
      <c r="C1248" s="588" t="s">
        <v>224</v>
      </c>
      <c r="D1248" s="583">
        <v>43996.0</v>
      </c>
      <c r="E1248" s="725" t="s">
        <v>81</v>
      </c>
      <c r="F1248" s="727" t="s">
        <v>262</v>
      </c>
    </row>
    <row r="1249">
      <c r="A1249" s="580">
        <v>1245.0</v>
      </c>
      <c r="B1249" s="725">
        <v>82.0</v>
      </c>
      <c r="C1249" s="726" t="s">
        <v>222</v>
      </c>
      <c r="D1249" s="583">
        <v>43996.0</v>
      </c>
      <c r="E1249" s="725" t="s">
        <v>81</v>
      </c>
      <c r="F1249" s="727" t="s">
        <v>262</v>
      </c>
    </row>
    <row r="1250">
      <c r="A1250" s="580">
        <v>1246.0</v>
      </c>
      <c r="B1250" s="725">
        <v>66.0</v>
      </c>
      <c r="C1250" s="588" t="s">
        <v>224</v>
      </c>
      <c r="D1250" s="583">
        <v>43996.0</v>
      </c>
      <c r="E1250" s="725" t="s">
        <v>88</v>
      </c>
      <c r="F1250" s="727" t="s">
        <v>319</v>
      </c>
    </row>
    <row r="1251">
      <c r="A1251" s="580">
        <v>1247.0</v>
      </c>
      <c r="B1251" s="725">
        <v>70.0</v>
      </c>
      <c r="C1251" s="588" t="s">
        <v>224</v>
      </c>
      <c r="D1251" s="583">
        <v>43996.0</v>
      </c>
      <c r="E1251" s="725" t="s">
        <v>88</v>
      </c>
      <c r="F1251" s="727" t="s">
        <v>228</v>
      </c>
    </row>
    <row r="1252">
      <c r="A1252" s="580">
        <v>1248.0</v>
      </c>
      <c r="B1252" s="725">
        <v>92.0</v>
      </c>
      <c r="C1252" s="726" t="s">
        <v>222</v>
      </c>
      <c r="D1252" s="583">
        <v>43996.0</v>
      </c>
      <c r="E1252" s="725" t="s">
        <v>84</v>
      </c>
      <c r="F1252" s="727" t="s">
        <v>223</v>
      </c>
    </row>
    <row r="1253">
      <c r="A1253" s="580">
        <v>1249.0</v>
      </c>
      <c r="B1253" s="725">
        <v>57.0</v>
      </c>
      <c r="C1253" s="726" t="s">
        <v>222</v>
      </c>
      <c r="D1253" s="589">
        <v>43997.0</v>
      </c>
      <c r="E1253" s="725" t="s">
        <v>87</v>
      </c>
      <c r="F1253" s="727" t="s">
        <v>278</v>
      </c>
    </row>
    <row r="1254">
      <c r="A1254" s="580">
        <v>1250.0</v>
      </c>
      <c r="B1254" s="725">
        <v>92.0</v>
      </c>
      <c r="C1254" s="726" t="s">
        <v>222</v>
      </c>
      <c r="D1254" s="589">
        <v>43997.0</v>
      </c>
      <c r="E1254" s="725" t="s">
        <v>91</v>
      </c>
      <c r="F1254" s="727" t="s">
        <v>356</v>
      </c>
    </row>
    <row r="1255">
      <c r="A1255" s="580">
        <v>1251.0</v>
      </c>
      <c r="B1255" s="725">
        <v>69.0</v>
      </c>
      <c r="C1255" s="726" t="s">
        <v>222</v>
      </c>
      <c r="D1255" s="589">
        <v>43997.0</v>
      </c>
      <c r="E1255" s="725" t="s">
        <v>94</v>
      </c>
      <c r="F1255" s="727" t="s">
        <v>331</v>
      </c>
    </row>
    <row r="1256">
      <c r="A1256" s="580">
        <v>1252.0</v>
      </c>
      <c r="B1256" s="725">
        <v>65.0</v>
      </c>
      <c r="C1256" s="588" t="s">
        <v>224</v>
      </c>
      <c r="D1256" s="589">
        <v>43997.0</v>
      </c>
      <c r="E1256" s="725" t="s">
        <v>82</v>
      </c>
      <c r="F1256" s="727" t="s">
        <v>246</v>
      </c>
    </row>
    <row r="1257">
      <c r="A1257" s="580">
        <v>1253.0</v>
      </c>
      <c r="B1257" s="725">
        <v>71.0</v>
      </c>
      <c r="C1257" s="588" t="s">
        <v>224</v>
      </c>
      <c r="D1257" s="589">
        <v>43997.0</v>
      </c>
      <c r="E1257" s="725" t="s">
        <v>82</v>
      </c>
      <c r="F1257" s="727" t="s">
        <v>246</v>
      </c>
    </row>
    <row r="1258">
      <c r="A1258" s="580">
        <v>1254.0</v>
      </c>
      <c r="B1258" s="725">
        <v>66.0</v>
      </c>
      <c r="C1258" s="588" t="s">
        <v>224</v>
      </c>
      <c r="D1258" s="589">
        <v>43997.0</v>
      </c>
      <c r="E1258" s="725" t="s">
        <v>81</v>
      </c>
      <c r="F1258" s="727" t="s">
        <v>235</v>
      </c>
    </row>
    <row r="1259">
      <c r="A1259" s="580">
        <v>1255.0</v>
      </c>
      <c r="B1259" s="725">
        <v>83.0</v>
      </c>
      <c r="C1259" s="588" t="s">
        <v>224</v>
      </c>
      <c r="D1259" s="589">
        <v>43997.0</v>
      </c>
      <c r="E1259" s="725" t="s">
        <v>81</v>
      </c>
      <c r="F1259" s="727" t="s">
        <v>235</v>
      </c>
    </row>
    <row r="1260">
      <c r="A1260" s="580">
        <v>1256.0</v>
      </c>
      <c r="B1260" s="725">
        <v>70.0</v>
      </c>
      <c r="C1260" s="588" t="s">
        <v>224</v>
      </c>
      <c r="D1260" s="589">
        <v>43997.0</v>
      </c>
      <c r="E1260" s="725" t="s">
        <v>81</v>
      </c>
      <c r="F1260" s="727" t="s">
        <v>357</v>
      </c>
    </row>
    <row r="1261">
      <c r="A1261" s="580">
        <v>1257.0</v>
      </c>
      <c r="B1261" s="725">
        <v>84.0</v>
      </c>
      <c r="C1261" s="726" t="s">
        <v>222</v>
      </c>
      <c r="D1261" s="589">
        <v>43997.0</v>
      </c>
      <c r="E1261" s="725" t="s">
        <v>86</v>
      </c>
      <c r="F1261" s="727" t="s">
        <v>304</v>
      </c>
    </row>
    <row r="1262">
      <c r="A1262" s="580">
        <v>1258.0</v>
      </c>
      <c r="B1262" s="725">
        <v>78.0</v>
      </c>
      <c r="C1262" s="588" t="s">
        <v>224</v>
      </c>
      <c r="D1262" s="583">
        <v>43998.0</v>
      </c>
      <c r="E1262" s="725" t="s">
        <v>87</v>
      </c>
      <c r="F1262" s="727" t="s">
        <v>278</v>
      </c>
    </row>
    <row r="1263">
      <c r="A1263" s="580">
        <v>1259.0</v>
      </c>
      <c r="B1263" s="725">
        <v>83.0</v>
      </c>
      <c r="C1263" s="726" t="s">
        <v>222</v>
      </c>
      <c r="D1263" s="583">
        <v>43998.0</v>
      </c>
      <c r="E1263" s="725" t="s">
        <v>87</v>
      </c>
      <c r="F1263" s="727" t="s">
        <v>225</v>
      </c>
    </row>
    <row r="1264">
      <c r="A1264" s="580">
        <v>1260.0</v>
      </c>
      <c r="B1264" s="725">
        <v>65.0</v>
      </c>
      <c r="C1264" s="588" t="s">
        <v>224</v>
      </c>
      <c r="D1264" s="583">
        <v>43998.0</v>
      </c>
      <c r="E1264" s="725" t="s">
        <v>87</v>
      </c>
      <c r="F1264" s="727" t="s">
        <v>358</v>
      </c>
    </row>
    <row r="1265">
      <c r="A1265" s="580">
        <v>1261.0</v>
      </c>
      <c r="B1265" s="725">
        <v>68.0</v>
      </c>
      <c r="C1265" s="588" t="s">
        <v>224</v>
      </c>
      <c r="D1265" s="583">
        <v>43998.0</v>
      </c>
      <c r="E1265" s="725" t="s">
        <v>81</v>
      </c>
      <c r="F1265" s="727" t="s">
        <v>235</v>
      </c>
    </row>
    <row r="1266">
      <c r="A1266" s="580">
        <v>1262.0</v>
      </c>
      <c r="B1266" s="725">
        <v>74.0</v>
      </c>
      <c r="C1266" s="588" t="s">
        <v>224</v>
      </c>
      <c r="D1266" s="583">
        <v>43998.0</v>
      </c>
      <c r="E1266" s="725" t="s">
        <v>81</v>
      </c>
      <c r="F1266" s="727" t="s">
        <v>235</v>
      </c>
    </row>
    <row r="1267">
      <c r="A1267" s="580">
        <v>1263.0</v>
      </c>
      <c r="B1267" s="725">
        <v>82.0</v>
      </c>
      <c r="C1267" s="726" t="s">
        <v>222</v>
      </c>
      <c r="D1267" s="583">
        <v>43998.0</v>
      </c>
      <c r="E1267" s="725" t="s">
        <v>81</v>
      </c>
      <c r="F1267" s="727" t="s">
        <v>262</v>
      </c>
    </row>
    <row r="1268">
      <c r="A1268" s="580">
        <v>1264.0</v>
      </c>
      <c r="B1268" s="725">
        <v>84.0</v>
      </c>
      <c r="C1268" s="726" t="s">
        <v>222</v>
      </c>
      <c r="D1268" s="583">
        <v>43998.0</v>
      </c>
      <c r="E1268" s="725" t="s">
        <v>82</v>
      </c>
      <c r="F1268" s="727" t="s">
        <v>246</v>
      </c>
    </row>
    <row r="1269">
      <c r="A1269" s="580">
        <v>1265.0</v>
      </c>
      <c r="B1269" s="725">
        <v>67.0</v>
      </c>
      <c r="C1269" s="588" t="s">
        <v>224</v>
      </c>
      <c r="D1269" s="583">
        <v>43998.0</v>
      </c>
      <c r="E1269" s="725" t="s">
        <v>82</v>
      </c>
      <c r="F1269" s="727" t="s">
        <v>246</v>
      </c>
    </row>
    <row r="1270">
      <c r="A1270" s="580">
        <v>1266.0</v>
      </c>
      <c r="B1270" s="725">
        <v>62.0</v>
      </c>
      <c r="C1270" s="588" t="s">
        <v>224</v>
      </c>
      <c r="D1270" s="583">
        <v>43998.0</v>
      </c>
      <c r="E1270" s="725" t="s">
        <v>82</v>
      </c>
      <c r="F1270" s="727" t="s">
        <v>233</v>
      </c>
    </row>
    <row r="1271">
      <c r="A1271" s="580">
        <v>1267.0</v>
      </c>
      <c r="B1271" s="725">
        <v>69.0</v>
      </c>
      <c r="C1271" s="588" t="s">
        <v>224</v>
      </c>
      <c r="D1271" s="583">
        <v>43998.0</v>
      </c>
      <c r="E1271" s="725" t="s">
        <v>85</v>
      </c>
      <c r="F1271" s="727" t="s">
        <v>276</v>
      </c>
    </row>
    <row r="1272">
      <c r="A1272" s="580">
        <v>1268.0</v>
      </c>
      <c r="B1272" s="725">
        <v>79.0</v>
      </c>
      <c r="C1272" s="588" t="s">
        <v>224</v>
      </c>
      <c r="D1272" s="583">
        <v>43998.0</v>
      </c>
      <c r="E1272" s="725" t="s">
        <v>85</v>
      </c>
      <c r="F1272" s="727" t="s">
        <v>276</v>
      </c>
    </row>
    <row r="1273">
      <c r="A1273" s="580">
        <v>1269.0</v>
      </c>
      <c r="B1273" s="725">
        <v>84.0</v>
      </c>
      <c r="C1273" s="726" t="s">
        <v>222</v>
      </c>
      <c r="D1273" s="583">
        <v>43998.0</v>
      </c>
      <c r="E1273" s="725" t="s">
        <v>85</v>
      </c>
      <c r="F1273" s="727" t="s">
        <v>276</v>
      </c>
    </row>
    <row r="1274">
      <c r="A1274" s="580">
        <v>1270.0</v>
      </c>
      <c r="B1274" s="725">
        <v>57.0</v>
      </c>
      <c r="C1274" s="726" t="s">
        <v>222</v>
      </c>
      <c r="D1274" s="583">
        <v>43998.0</v>
      </c>
      <c r="E1274" s="725" t="s">
        <v>85</v>
      </c>
      <c r="F1274" s="727" t="s">
        <v>276</v>
      </c>
    </row>
    <row r="1275">
      <c r="A1275" s="580">
        <v>1271.0</v>
      </c>
      <c r="B1275" s="725">
        <v>83.0</v>
      </c>
      <c r="C1275" s="726" t="s">
        <v>222</v>
      </c>
      <c r="D1275" s="583">
        <v>43998.0</v>
      </c>
      <c r="E1275" s="725" t="s">
        <v>85</v>
      </c>
      <c r="F1275" s="727" t="s">
        <v>276</v>
      </c>
    </row>
    <row r="1276">
      <c r="A1276" s="580">
        <v>1272.0</v>
      </c>
      <c r="B1276" s="725">
        <v>83.0</v>
      </c>
      <c r="C1276" s="726" t="s">
        <v>222</v>
      </c>
      <c r="D1276" s="583">
        <v>43998.0</v>
      </c>
      <c r="E1276" s="725" t="s">
        <v>85</v>
      </c>
      <c r="F1276" s="727" t="s">
        <v>276</v>
      </c>
    </row>
    <row r="1277">
      <c r="A1277" s="580">
        <v>1273.0</v>
      </c>
      <c r="B1277" s="725">
        <v>76.0</v>
      </c>
      <c r="C1277" s="588" t="s">
        <v>224</v>
      </c>
      <c r="D1277" s="583">
        <v>43998.0</v>
      </c>
      <c r="E1277" s="725" t="s">
        <v>84</v>
      </c>
      <c r="F1277" s="727" t="s">
        <v>223</v>
      </c>
    </row>
    <row r="1278">
      <c r="A1278" s="580">
        <v>1274.0</v>
      </c>
      <c r="B1278" s="725">
        <v>71.0</v>
      </c>
      <c r="C1278" s="588" t="s">
        <v>224</v>
      </c>
      <c r="D1278" s="589">
        <v>43999.0</v>
      </c>
      <c r="E1278" s="725" t="s">
        <v>82</v>
      </c>
      <c r="F1278" s="727" t="s">
        <v>246</v>
      </c>
    </row>
    <row r="1279">
      <c r="A1279" s="580">
        <v>1275.0</v>
      </c>
      <c r="B1279" s="725">
        <v>69.0</v>
      </c>
      <c r="C1279" s="588" t="s">
        <v>224</v>
      </c>
      <c r="D1279" s="589">
        <v>43999.0</v>
      </c>
      <c r="E1279" s="725" t="s">
        <v>82</v>
      </c>
      <c r="F1279" s="727" t="s">
        <v>246</v>
      </c>
    </row>
    <row r="1280">
      <c r="A1280" s="580">
        <v>1276.0</v>
      </c>
      <c r="B1280" s="725">
        <v>81.0</v>
      </c>
      <c r="C1280" s="726" t="s">
        <v>222</v>
      </c>
      <c r="D1280" s="589">
        <v>43999.0</v>
      </c>
      <c r="E1280" s="725" t="s">
        <v>82</v>
      </c>
      <c r="F1280" s="727" t="s">
        <v>233</v>
      </c>
    </row>
    <row r="1281">
      <c r="A1281" s="580">
        <v>1277.0</v>
      </c>
      <c r="B1281" s="725">
        <v>95.0</v>
      </c>
      <c r="C1281" s="726" t="s">
        <v>222</v>
      </c>
      <c r="D1281" s="589">
        <v>43999.0</v>
      </c>
      <c r="E1281" s="725" t="s">
        <v>82</v>
      </c>
      <c r="F1281" s="727" t="s">
        <v>233</v>
      </c>
    </row>
    <row r="1282">
      <c r="A1282" s="580">
        <v>1278.0</v>
      </c>
      <c r="B1282" s="725">
        <v>73.0</v>
      </c>
      <c r="C1282" s="588" t="s">
        <v>224</v>
      </c>
      <c r="D1282" s="589">
        <v>43999.0</v>
      </c>
      <c r="E1282" s="725" t="s">
        <v>82</v>
      </c>
      <c r="F1282" s="727" t="s">
        <v>233</v>
      </c>
    </row>
    <row r="1283">
      <c r="A1283" s="580">
        <v>1279.0</v>
      </c>
      <c r="B1283" s="725">
        <v>87.0</v>
      </c>
      <c r="C1283" s="726" t="s">
        <v>222</v>
      </c>
      <c r="D1283" s="589">
        <v>43999.0</v>
      </c>
      <c r="E1283" s="725" t="s">
        <v>85</v>
      </c>
      <c r="F1283" s="727" t="s">
        <v>276</v>
      </c>
    </row>
    <row r="1284">
      <c r="A1284" s="580">
        <v>1280.0</v>
      </c>
      <c r="B1284" s="725">
        <v>87.0</v>
      </c>
      <c r="C1284" s="726" t="s">
        <v>222</v>
      </c>
      <c r="D1284" s="589">
        <v>43999.0</v>
      </c>
      <c r="E1284" s="725" t="s">
        <v>85</v>
      </c>
      <c r="F1284" s="727" t="s">
        <v>276</v>
      </c>
    </row>
    <row r="1285">
      <c r="A1285" s="580">
        <v>1281.0</v>
      </c>
      <c r="B1285" s="725">
        <v>87.0</v>
      </c>
      <c r="C1285" s="588" t="s">
        <v>224</v>
      </c>
      <c r="D1285" s="589">
        <v>43999.0</v>
      </c>
      <c r="E1285" s="725" t="s">
        <v>85</v>
      </c>
      <c r="F1285" s="727" t="s">
        <v>276</v>
      </c>
    </row>
    <row r="1286">
      <c r="A1286" s="580">
        <v>1282.0</v>
      </c>
      <c r="B1286" s="725">
        <v>78.0</v>
      </c>
      <c r="C1286" s="588" t="s">
        <v>224</v>
      </c>
      <c r="D1286" s="589">
        <v>43999.0</v>
      </c>
      <c r="E1286" s="725" t="s">
        <v>85</v>
      </c>
      <c r="F1286" s="727" t="s">
        <v>276</v>
      </c>
    </row>
    <row r="1287">
      <c r="A1287" s="580">
        <v>1283.0</v>
      </c>
      <c r="B1287" s="725">
        <v>73.0</v>
      </c>
      <c r="C1287" s="588" t="s">
        <v>224</v>
      </c>
      <c r="D1287" s="589">
        <v>43999.0</v>
      </c>
      <c r="E1287" s="725" t="s">
        <v>81</v>
      </c>
      <c r="F1287" s="727" t="s">
        <v>235</v>
      </c>
    </row>
    <row r="1288">
      <c r="A1288" s="580">
        <v>1284.0</v>
      </c>
      <c r="B1288" s="725">
        <v>57.0</v>
      </c>
      <c r="C1288" s="588" t="s">
        <v>224</v>
      </c>
      <c r="D1288" s="589">
        <v>43999.0</v>
      </c>
      <c r="E1288" s="725" t="s">
        <v>81</v>
      </c>
      <c r="F1288" s="727" t="s">
        <v>332</v>
      </c>
    </row>
    <row r="1289">
      <c r="A1289" s="580">
        <v>1285.0</v>
      </c>
      <c r="B1289" s="725">
        <v>68.0</v>
      </c>
      <c r="C1289" s="588" t="s">
        <v>224</v>
      </c>
      <c r="D1289" s="589">
        <v>43999.0</v>
      </c>
      <c r="E1289" s="725" t="s">
        <v>81</v>
      </c>
      <c r="F1289" s="727" t="s">
        <v>332</v>
      </c>
    </row>
    <row r="1290">
      <c r="A1290" s="580">
        <v>1286.0</v>
      </c>
      <c r="B1290" s="725">
        <v>85.0</v>
      </c>
      <c r="C1290" s="588" t="s">
        <v>224</v>
      </c>
      <c r="D1290" s="589">
        <v>43999.0</v>
      </c>
      <c r="E1290" s="725" t="s">
        <v>81</v>
      </c>
      <c r="F1290" s="727" t="s">
        <v>341</v>
      </c>
    </row>
    <row r="1291">
      <c r="A1291" s="580">
        <v>1287.0</v>
      </c>
      <c r="B1291" s="725">
        <v>84.0</v>
      </c>
      <c r="C1291" s="726" t="s">
        <v>222</v>
      </c>
      <c r="D1291" s="589">
        <v>43999.0</v>
      </c>
      <c r="E1291" s="725" t="s">
        <v>92</v>
      </c>
      <c r="F1291" s="727" t="s">
        <v>307</v>
      </c>
    </row>
    <row r="1292">
      <c r="A1292" s="580">
        <v>1288.0</v>
      </c>
      <c r="B1292" s="725">
        <v>84.0</v>
      </c>
      <c r="C1292" s="588" t="s">
        <v>224</v>
      </c>
      <c r="D1292" s="583">
        <v>44000.0</v>
      </c>
      <c r="E1292" s="725" t="s">
        <v>87</v>
      </c>
      <c r="F1292" s="727" t="s">
        <v>278</v>
      </c>
    </row>
    <row r="1293">
      <c r="A1293" s="580">
        <v>1289.0</v>
      </c>
      <c r="B1293" s="725">
        <v>71.0</v>
      </c>
      <c r="C1293" s="726" t="s">
        <v>222</v>
      </c>
      <c r="D1293" s="583">
        <v>44000.0</v>
      </c>
      <c r="E1293" s="725" t="s">
        <v>87</v>
      </c>
      <c r="F1293" s="727" t="s">
        <v>225</v>
      </c>
    </row>
    <row r="1294">
      <c r="A1294" s="580">
        <v>1290.0</v>
      </c>
      <c r="B1294" s="725">
        <v>82.0</v>
      </c>
      <c r="C1294" s="588" t="s">
        <v>224</v>
      </c>
      <c r="D1294" s="583">
        <v>44000.0</v>
      </c>
      <c r="E1294" s="725" t="s">
        <v>87</v>
      </c>
      <c r="F1294" s="727" t="s">
        <v>230</v>
      </c>
    </row>
    <row r="1295">
      <c r="A1295" s="580">
        <v>1291.0</v>
      </c>
      <c r="B1295" s="725">
        <v>70.0</v>
      </c>
      <c r="C1295" s="588" t="s">
        <v>224</v>
      </c>
      <c r="D1295" s="583">
        <v>44000.0</v>
      </c>
      <c r="E1295" s="725" t="s">
        <v>87</v>
      </c>
      <c r="F1295" s="727" t="s">
        <v>230</v>
      </c>
    </row>
    <row r="1296">
      <c r="A1296" s="580">
        <v>1292.0</v>
      </c>
      <c r="B1296" s="725">
        <v>78.0</v>
      </c>
      <c r="C1296" s="726" t="s">
        <v>222</v>
      </c>
      <c r="D1296" s="583">
        <v>44000.0</v>
      </c>
      <c r="E1296" s="725" t="s">
        <v>82</v>
      </c>
      <c r="F1296" s="727" t="s">
        <v>246</v>
      </c>
    </row>
    <row r="1297">
      <c r="A1297" s="580">
        <v>1293.0</v>
      </c>
      <c r="B1297" s="725">
        <v>75.0</v>
      </c>
      <c r="C1297" s="588" t="s">
        <v>224</v>
      </c>
      <c r="D1297" s="583">
        <v>44000.0</v>
      </c>
      <c r="E1297" s="725" t="s">
        <v>82</v>
      </c>
      <c r="F1297" s="727" t="s">
        <v>246</v>
      </c>
    </row>
    <row r="1298">
      <c r="A1298" s="580">
        <v>1294.0</v>
      </c>
      <c r="B1298" s="725">
        <v>68.0</v>
      </c>
      <c r="C1298" s="726" t="s">
        <v>222</v>
      </c>
      <c r="D1298" s="583">
        <v>44000.0</v>
      </c>
      <c r="E1298" s="725" t="s">
        <v>92</v>
      </c>
      <c r="F1298" s="727" t="s">
        <v>307</v>
      </c>
    </row>
    <row r="1299">
      <c r="A1299" s="580">
        <v>1295.0</v>
      </c>
      <c r="B1299" s="725">
        <v>84.0</v>
      </c>
      <c r="C1299" s="726" t="s">
        <v>222</v>
      </c>
      <c r="D1299" s="583">
        <v>44000.0</v>
      </c>
      <c r="E1299" s="725" t="s">
        <v>92</v>
      </c>
      <c r="F1299" s="727" t="s">
        <v>307</v>
      </c>
    </row>
    <row r="1300">
      <c r="A1300" s="580">
        <v>1296.0</v>
      </c>
      <c r="B1300" s="725">
        <v>75.0</v>
      </c>
      <c r="C1300" s="588" t="s">
        <v>224</v>
      </c>
      <c r="D1300" s="583">
        <v>44000.0</v>
      </c>
      <c r="E1300" s="725" t="s">
        <v>92</v>
      </c>
      <c r="F1300" s="727" t="s">
        <v>307</v>
      </c>
    </row>
    <row r="1301">
      <c r="A1301" s="580">
        <v>1297.0</v>
      </c>
      <c r="B1301" s="725">
        <v>82.0</v>
      </c>
      <c r="C1301" s="588" t="s">
        <v>224</v>
      </c>
      <c r="D1301" s="583">
        <v>44000.0</v>
      </c>
      <c r="E1301" s="725" t="s">
        <v>88</v>
      </c>
      <c r="F1301" s="727" t="s">
        <v>228</v>
      </c>
    </row>
    <row r="1302">
      <c r="A1302" s="580">
        <v>1298.0</v>
      </c>
      <c r="B1302" s="725">
        <v>86.0</v>
      </c>
      <c r="C1302" s="588" t="s">
        <v>224</v>
      </c>
      <c r="D1302" s="583">
        <v>44000.0</v>
      </c>
      <c r="E1302" s="725" t="s">
        <v>88</v>
      </c>
      <c r="F1302" s="727" t="s">
        <v>319</v>
      </c>
    </row>
    <row r="1303">
      <c r="A1303" s="580">
        <v>1299.0</v>
      </c>
      <c r="B1303" s="725">
        <v>39.0</v>
      </c>
      <c r="C1303" s="726" t="s">
        <v>222</v>
      </c>
      <c r="D1303" s="583">
        <v>44000.0</v>
      </c>
      <c r="E1303" s="725" t="s">
        <v>81</v>
      </c>
      <c r="F1303" s="727" t="s">
        <v>235</v>
      </c>
    </row>
    <row r="1304">
      <c r="A1304" s="580">
        <v>1300.0</v>
      </c>
      <c r="B1304" s="725">
        <v>84.0</v>
      </c>
      <c r="C1304" s="588" t="s">
        <v>224</v>
      </c>
      <c r="D1304" s="583">
        <v>44000.0</v>
      </c>
      <c r="E1304" s="725" t="s">
        <v>81</v>
      </c>
      <c r="F1304" s="727" t="s">
        <v>235</v>
      </c>
    </row>
    <row r="1305">
      <c r="A1305" s="580">
        <v>1301.0</v>
      </c>
      <c r="B1305" s="725">
        <v>81.0</v>
      </c>
      <c r="C1305" s="588" t="s">
        <v>224</v>
      </c>
      <c r="D1305" s="583">
        <v>44000.0</v>
      </c>
      <c r="E1305" s="725" t="s">
        <v>81</v>
      </c>
      <c r="F1305" s="727" t="s">
        <v>262</v>
      </c>
    </row>
    <row r="1306">
      <c r="A1306" s="580">
        <v>1302.0</v>
      </c>
      <c r="B1306" s="725">
        <v>70.0</v>
      </c>
      <c r="C1306" s="588" t="s">
        <v>224</v>
      </c>
      <c r="D1306" s="583">
        <v>44000.0</v>
      </c>
      <c r="E1306" s="725" t="s">
        <v>81</v>
      </c>
      <c r="F1306" s="727" t="s">
        <v>332</v>
      </c>
    </row>
    <row r="1307">
      <c r="A1307" s="580">
        <v>1303.0</v>
      </c>
      <c r="B1307" s="725">
        <v>54.0</v>
      </c>
      <c r="C1307" s="726" t="s">
        <v>222</v>
      </c>
      <c r="D1307" s="583">
        <v>44000.0</v>
      </c>
      <c r="E1307" s="725" t="s">
        <v>81</v>
      </c>
      <c r="F1307" s="727" t="s">
        <v>332</v>
      </c>
    </row>
    <row r="1308">
      <c r="A1308" s="580">
        <v>1304.0</v>
      </c>
      <c r="B1308" s="725">
        <v>72.0</v>
      </c>
      <c r="C1308" s="588" t="s">
        <v>224</v>
      </c>
      <c r="D1308" s="583">
        <v>44000.0</v>
      </c>
      <c r="E1308" s="725" t="s">
        <v>85</v>
      </c>
      <c r="F1308" s="727" t="s">
        <v>276</v>
      </c>
    </row>
    <row r="1309">
      <c r="A1309" s="580">
        <v>1305.0</v>
      </c>
      <c r="B1309" s="725">
        <v>70.0</v>
      </c>
      <c r="C1309" s="588" t="s">
        <v>224</v>
      </c>
      <c r="D1309" s="583">
        <v>44000.0</v>
      </c>
      <c r="E1309" s="725" t="s">
        <v>85</v>
      </c>
      <c r="F1309" s="727" t="s">
        <v>276</v>
      </c>
    </row>
    <row r="1310">
      <c r="A1310" s="580">
        <v>1306.0</v>
      </c>
      <c r="B1310" s="725">
        <v>77.0</v>
      </c>
      <c r="C1310" s="588" t="s">
        <v>224</v>
      </c>
      <c r="D1310" s="583">
        <v>44000.0</v>
      </c>
      <c r="E1310" s="725" t="s">
        <v>85</v>
      </c>
      <c r="F1310" s="727" t="s">
        <v>276</v>
      </c>
    </row>
    <row r="1311">
      <c r="A1311" s="580">
        <v>1307.0</v>
      </c>
      <c r="B1311" s="725">
        <v>69.0</v>
      </c>
      <c r="C1311" s="588" t="s">
        <v>224</v>
      </c>
      <c r="D1311" s="583">
        <v>44000.0</v>
      </c>
      <c r="E1311" s="725" t="s">
        <v>85</v>
      </c>
      <c r="F1311" s="727" t="s">
        <v>276</v>
      </c>
    </row>
    <row r="1312">
      <c r="A1312" s="580">
        <v>1308.0</v>
      </c>
      <c r="B1312" s="725">
        <v>86.0</v>
      </c>
      <c r="C1312" s="726" t="s">
        <v>222</v>
      </c>
      <c r="D1312" s="583">
        <v>44000.0</v>
      </c>
      <c r="E1312" s="725" t="s">
        <v>85</v>
      </c>
      <c r="F1312" s="727" t="s">
        <v>327</v>
      </c>
    </row>
    <row r="1313">
      <c r="A1313" s="580">
        <v>1309.0</v>
      </c>
      <c r="B1313" s="725">
        <v>74.0</v>
      </c>
      <c r="C1313" s="588" t="s">
        <v>224</v>
      </c>
      <c r="D1313" s="583">
        <v>44000.0</v>
      </c>
      <c r="E1313" s="725" t="s">
        <v>85</v>
      </c>
      <c r="F1313" s="727" t="s">
        <v>327</v>
      </c>
    </row>
    <row r="1314">
      <c r="A1314" s="580">
        <v>1310.0</v>
      </c>
      <c r="B1314" s="725">
        <v>82.0</v>
      </c>
      <c r="C1314" s="726" t="s">
        <v>222</v>
      </c>
      <c r="D1314" s="583">
        <v>44000.0</v>
      </c>
      <c r="E1314" s="725" t="s">
        <v>85</v>
      </c>
      <c r="F1314" s="727" t="s">
        <v>327</v>
      </c>
    </row>
    <row r="1315">
      <c r="A1315" s="580">
        <v>1311.0</v>
      </c>
      <c r="B1315" s="725">
        <v>67.0</v>
      </c>
      <c r="C1315" s="588" t="s">
        <v>224</v>
      </c>
      <c r="D1315" s="583">
        <v>44000.0</v>
      </c>
      <c r="E1315" s="725" t="s">
        <v>85</v>
      </c>
      <c r="F1315" s="727" t="s">
        <v>284</v>
      </c>
    </row>
    <row r="1316">
      <c r="A1316" s="580">
        <v>1312.0</v>
      </c>
      <c r="B1316" s="725">
        <v>86.0</v>
      </c>
      <c r="C1316" s="726" t="s">
        <v>222</v>
      </c>
      <c r="D1316" s="583">
        <v>44000.0</v>
      </c>
      <c r="E1316" s="725" t="s">
        <v>85</v>
      </c>
      <c r="F1316" s="727" t="s">
        <v>284</v>
      </c>
    </row>
    <row r="1317">
      <c r="A1317" s="580">
        <v>1313.0</v>
      </c>
      <c r="B1317" s="725">
        <v>87.0</v>
      </c>
      <c r="C1317" s="588" t="s">
        <v>224</v>
      </c>
      <c r="D1317" s="583">
        <v>44000.0</v>
      </c>
      <c r="E1317" s="725" t="s">
        <v>85</v>
      </c>
      <c r="F1317" s="727" t="s">
        <v>284</v>
      </c>
    </row>
    <row r="1318">
      <c r="A1318" s="580">
        <v>1314.0</v>
      </c>
      <c r="B1318" s="725">
        <v>89.0</v>
      </c>
      <c r="C1318" s="588" t="s">
        <v>224</v>
      </c>
      <c r="D1318" s="583">
        <v>44000.0</v>
      </c>
      <c r="E1318" s="725" t="s">
        <v>85</v>
      </c>
      <c r="F1318" s="727" t="s">
        <v>284</v>
      </c>
    </row>
    <row r="1319">
      <c r="A1319" s="580">
        <v>1315.0</v>
      </c>
      <c r="B1319" s="725">
        <v>97.0</v>
      </c>
      <c r="C1319" s="726" t="s">
        <v>222</v>
      </c>
      <c r="D1319" s="583">
        <v>44000.0</v>
      </c>
      <c r="E1319" s="725" t="s">
        <v>85</v>
      </c>
      <c r="F1319" s="727" t="s">
        <v>284</v>
      </c>
    </row>
    <row r="1320">
      <c r="A1320" s="580">
        <v>1316.0</v>
      </c>
      <c r="B1320" s="725">
        <v>91.0</v>
      </c>
      <c r="C1320" s="588" t="s">
        <v>224</v>
      </c>
      <c r="D1320" s="583">
        <v>44000.0</v>
      </c>
      <c r="E1320" s="725" t="s">
        <v>85</v>
      </c>
      <c r="F1320" s="727" t="s">
        <v>335</v>
      </c>
    </row>
    <row r="1321">
      <c r="A1321" s="580">
        <v>1317.0</v>
      </c>
      <c r="B1321" s="725">
        <v>91.0</v>
      </c>
      <c r="C1321" s="726" t="s">
        <v>222</v>
      </c>
      <c r="D1321" s="583">
        <v>44000.0</v>
      </c>
      <c r="E1321" s="725" t="s">
        <v>83</v>
      </c>
      <c r="F1321" s="727" t="s">
        <v>279</v>
      </c>
    </row>
    <row r="1322">
      <c r="A1322" s="580">
        <v>1318.0</v>
      </c>
      <c r="B1322" s="725">
        <v>73.0</v>
      </c>
      <c r="C1322" s="588" t="s">
        <v>224</v>
      </c>
      <c r="D1322" s="589">
        <v>44001.0</v>
      </c>
      <c r="E1322" s="725" t="s">
        <v>88</v>
      </c>
      <c r="F1322" s="727" t="s">
        <v>228</v>
      </c>
    </row>
    <row r="1323">
      <c r="A1323" s="580">
        <v>1319.0</v>
      </c>
      <c r="B1323" s="725">
        <v>87.0</v>
      </c>
      <c r="C1323" s="726" t="s">
        <v>222</v>
      </c>
      <c r="D1323" s="589">
        <v>44001.0</v>
      </c>
      <c r="E1323" s="725" t="s">
        <v>88</v>
      </c>
      <c r="F1323" s="727" t="s">
        <v>228</v>
      </c>
    </row>
    <row r="1324">
      <c r="A1324" s="580">
        <v>1320.0</v>
      </c>
      <c r="B1324" s="725">
        <v>87.0</v>
      </c>
      <c r="C1324" s="588" t="s">
        <v>224</v>
      </c>
      <c r="D1324" s="589">
        <v>44001.0</v>
      </c>
      <c r="E1324" s="725" t="s">
        <v>88</v>
      </c>
      <c r="F1324" s="727" t="s">
        <v>319</v>
      </c>
    </row>
    <row r="1325">
      <c r="A1325" s="580">
        <v>1321.0</v>
      </c>
      <c r="B1325" s="725">
        <v>91.0</v>
      </c>
      <c r="C1325" s="726" t="s">
        <v>222</v>
      </c>
      <c r="D1325" s="589">
        <v>44001.0</v>
      </c>
      <c r="E1325" s="725" t="s">
        <v>93</v>
      </c>
      <c r="F1325" s="727" t="s">
        <v>359</v>
      </c>
    </row>
    <row r="1326">
      <c r="A1326" s="580">
        <v>1322.0</v>
      </c>
      <c r="B1326" s="725">
        <v>80.0</v>
      </c>
      <c r="C1326" s="726" t="s">
        <v>222</v>
      </c>
      <c r="D1326" s="589">
        <v>44001.0</v>
      </c>
      <c r="E1326" s="725" t="s">
        <v>84</v>
      </c>
      <c r="F1326" s="727" t="s">
        <v>223</v>
      </c>
    </row>
    <row r="1327">
      <c r="A1327" s="580">
        <v>1323.0</v>
      </c>
      <c r="B1327" s="725">
        <v>92.0</v>
      </c>
      <c r="C1327" s="726" t="s">
        <v>222</v>
      </c>
      <c r="D1327" s="589">
        <v>44001.0</v>
      </c>
      <c r="E1327" s="725" t="s">
        <v>85</v>
      </c>
      <c r="F1327" s="727" t="s">
        <v>284</v>
      </c>
    </row>
    <row r="1328">
      <c r="A1328" s="580">
        <v>1324.0</v>
      </c>
      <c r="B1328" s="725">
        <v>70.0</v>
      </c>
      <c r="C1328" s="588" t="s">
        <v>224</v>
      </c>
      <c r="D1328" s="589">
        <v>44001.0</v>
      </c>
      <c r="E1328" s="725" t="s">
        <v>85</v>
      </c>
      <c r="F1328" s="727" t="s">
        <v>335</v>
      </c>
    </row>
    <row r="1329">
      <c r="A1329" s="580">
        <v>1325.0</v>
      </c>
      <c r="B1329" s="725">
        <v>91.0</v>
      </c>
      <c r="C1329" s="726" t="s">
        <v>222</v>
      </c>
      <c r="D1329" s="589">
        <v>44001.0</v>
      </c>
      <c r="E1329" s="725" t="s">
        <v>85</v>
      </c>
      <c r="F1329" s="727" t="s">
        <v>276</v>
      </c>
    </row>
    <row r="1330">
      <c r="A1330" s="580">
        <v>1326.0</v>
      </c>
      <c r="B1330" s="725">
        <v>89.0</v>
      </c>
      <c r="C1330" s="726" t="s">
        <v>222</v>
      </c>
      <c r="D1330" s="589">
        <v>44001.0</v>
      </c>
      <c r="E1330" s="725" t="s">
        <v>81</v>
      </c>
      <c r="F1330" s="727" t="s">
        <v>235</v>
      </c>
    </row>
    <row r="1331">
      <c r="A1331" s="580">
        <v>1327.0</v>
      </c>
      <c r="B1331" s="725">
        <v>62.0</v>
      </c>
      <c r="C1331" s="726" t="s">
        <v>222</v>
      </c>
      <c r="D1331" s="589">
        <v>44001.0</v>
      </c>
      <c r="E1331" s="725" t="s">
        <v>81</v>
      </c>
      <c r="F1331" s="727" t="s">
        <v>235</v>
      </c>
    </row>
    <row r="1332">
      <c r="A1332" s="580">
        <v>1328.0</v>
      </c>
      <c r="B1332" s="725">
        <v>91.0</v>
      </c>
      <c r="C1332" s="588" t="s">
        <v>224</v>
      </c>
      <c r="D1332" s="589">
        <v>44001.0</v>
      </c>
      <c r="E1332" s="725" t="s">
        <v>81</v>
      </c>
      <c r="F1332" s="727" t="s">
        <v>235</v>
      </c>
    </row>
    <row r="1333">
      <c r="A1333" s="580">
        <v>1329.0</v>
      </c>
      <c r="B1333" s="725">
        <v>71.0</v>
      </c>
      <c r="C1333" s="588" t="s">
        <v>224</v>
      </c>
      <c r="D1333" s="589">
        <v>44001.0</v>
      </c>
      <c r="E1333" s="725" t="s">
        <v>81</v>
      </c>
      <c r="F1333" s="727" t="s">
        <v>235</v>
      </c>
    </row>
    <row r="1334">
      <c r="A1334" s="580">
        <v>1330.0</v>
      </c>
      <c r="B1334" s="725">
        <v>68.0</v>
      </c>
      <c r="C1334" s="726" t="s">
        <v>222</v>
      </c>
      <c r="D1334" s="589">
        <v>44001.0</v>
      </c>
      <c r="E1334" s="725" t="s">
        <v>81</v>
      </c>
      <c r="F1334" s="727" t="s">
        <v>235</v>
      </c>
    </row>
    <row r="1335">
      <c r="A1335" s="580">
        <v>1331.0</v>
      </c>
      <c r="B1335" s="725">
        <v>89.0</v>
      </c>
      <c r="C1335" s="726" t="s">
        <v>222</v>
      </c>
      <c r="D1335" s="589">
        <v>44001.0</v>
      </c>
      <c r="E1335" s="725" t="s">
        <v>81</v>
      </c>
      <c r="F1335" s="727" t="s">
        <v>239</v>
      </c>
    </row>
    <row r="1336">
      <c r="A1336" s="580">
        <v>1332.0</v>
      </c>
      <c r="B1336" s="725">
        <v>65.0</v>
      </c>
      <c r="C1336" s="588" t="s">
        <v>224</v>
      </c>
      <c r="D1336" s="589">
        <v>44001.0</v>
      </c>
      <c r="E1336" s="725" t="s">
        <v>81</v>
      </c>
      <c r="F1336" s="727" t="s">
        <v>262</v>
      </c>
    </row>
    <row r="1337">
      <c r="A1337" s="580">
        <v>1333.0</v>
      </c>
      <c r="B1337" s="725">
        <v>59.0</v>
      </c>
      <c r="C1337" s="588" t="s">
        <v>224</v>
      </c>
      <c r="D1337" s="589">
        <v>44001.0</v>
      </c>
      <c r="E1337" s="725" t="s">
        <v>90</v>
      </c>
      <c r="F1337" s="727" t="s">
        <v>227</v>
      </c>
    </row>
    <row r="1338">
      <c r="A1338" s="580">
        <v>1334.0</v>
      </c>
      <c r="B1338" s="725">
        <v>66.0</v>
      </c>
      <c r="C1338" s="588" t="s">
        <v>224</v>
      </c>
      <c r="D1338" s="589">
        <v>44001.0</v>
      </c>
      <c r="E1338" s="725" t="s">
        <v>87</v>
      </c>
      <c r="F1338" s="727" t="s">
        <v>225</v>
      </c>
    </row>
    <row r="1339">
      <c r="A1339" s="580">
        <v>1335.0</v>
      </c>
      <c r="B1339" s="725">
        <v>87.0</v>
      </c>
      <c r="C1339" s="726" t="s">
        <v>222</v>
      </c>
      <c r="D1339" s="589">
        <v>44001.0</v>
      </c>
      <c r="E1339" s="725" t="s">
        <v>87</v>
      </c>
      <c r="F1339" s="727" t="s">
        <v>230</v>
      </c>
    </row>
    <row r="1340">
      <c r="A1340" s="580">
        <v>1336.0</v>
      </c>
      <c r="B1340" s="725">
        <v>66.0</v>
      </c>
      <c r="C1340" s="588" t="s">
        <v>224</v>
      </c>
      <c r="D1340" s="583">
        <v>44002.0</v>
      </c>
      <c r="E1340" s="725" t="s">
        <v>84</v>
      </c>
      <c r="F1340" s="727" t="s">
        <v>355</v>
      </c>
    </row>
    <row r="1341">
      <c r="A1341" s="580">
        <v>1337.0</v>
      </c>
      <c r="B1341" s="725">
        <v>90.0</v>
      </c>
      <c r="C1341" s="726" t="s">
        <v>222</v>
      </c>
      <c r="D1341" s="583">
        <v>44002.0</v>
      </c>
      <c r="E1341" s="725" t="s">
        <v>84</v>
      </c>
      <c r="F1341" s="727" t="s">
        <v>333</v>
      </c>
    </row>
    <row r="1342">
      <c r="A1342" s="580">
        <v>1338.0</v>
      </c>
      <c r="B1342" s="725">
        <v>70.0</v>
      </c>
      <c r="C1342" s="588" t="s">
        <v>224</v>
      </c>
      <c r="D1342" s="583">
        <v>44002.0</v>
      </c>
      <c r="E1342" s="725" t="s">
        <v>87</v>
      </c>
      <c r="F1342" s="727" t="s">
        <v>278</v>
      </c>
    </row>
    <row r="1343">
      <c r="A1343" s="580">
        <v>1339.0</v>
      </c>
      <c r="B1343" s="725">
        <v>78.0</v>
      </c>
      <c r="C1343" s="726" t="s">
        <v>222</v>
      </c>
      <c r="D1343" s="583">
        <v>44002.0</v>
      </c>
      <c r="E1343" s="725" t="s">
        <v>82</v>
      </c>
      <c r="F1343" s="727" t="s">
        <v>246</v>
      </c>
    </row>
    <row r="1344">
      <c r="A1344" s="580">
        <v>1340.0</v>
      </c>
      <c r="B1344" s="725">
        <v>80.0</v>
      </c>
      <c r="C1344" s="588" t="s">
        <v>224</v>
      </c>
      <c r="D1344" s="583">
        <v>44002.0</v>
      </c>
      <c r="E1344" s="725" t="s">
        <v>82</v>
      </c>
      <c r="F1344" s="727" t="s">
        <v>246</v>
      </c>
    </row>
    <row r="1345">
      <c r="A1345" s="580">
        <v>1341.0</v>
      </c>
      <c r="B1345" s="725">
        <v>82.0</v>
      </c>
      <c r="C1345" s="726" t="s">
        <v>222</v>
      </c>
      <c r="D1345" s="583">
        <v>44002.0</v>
      </c>
      <c r="E1345" s="725" t="s">
        <v>82</v>
      </c>
      <c r="F1345" s="727" t="s">
        <v>233</v>
      </c>
    </row>
    <row r="1346">
      <c r="A1346" s="580">
        <v>1342.0</v>
      </c>
      <c r="B1346" s="725">
        <v>83.0</v>
      </c>
      <c r="C1346" s="726" t="s">
        <v>222</v>
      </c>
      <c r="D1346" s="583">
        <v>44002.0</v>
      </c>
      <c r="E1346" s="725" t="s">
        <v>82</v>
      </c>
      <c r="F1346" s="727" t="s">
        <v>233</v>
      </c>
    </row>
    <row r="1347">
      <c r="A1347" s="580">
        <v>1343.0</v>
      </c>
      <c r="B1347" s="725">
        <v>89.0</v>
      </c>
      <c r="C1347" s="726" t="s">
        <v>222</v>
      </c>
      <c r="D1347" s="583">
        <v>44002.0</v>
      </c>
      <c r="E1347" s="725" t="s">
        <v>92</v>
      </c>
      <c r="F1347" s="727" t="s">
        <v>307</v>
      </c>
    </row>
    <row r="1348">
      <c r="A1348" s="580">
        <v>1344.0</v>
      </c>
      <c r="B1348" s="725">
        <v>62.0</v>
      </c>
      <c r="C1348" s="588" t="s">
        <v>224</v>
      </c>
      <c r="D1348" s="583">
        <v>44002.0</v>
      </c>
      <c r="E1348" s="725" t="s">
        <v>92</v>
      </c>
      <c r="F1348" s="727" t="s">
        <v>307</v>
      </c>
    </row>
    <row r="1349">
      <c r="A1349" s="580">
        <v>1345.0</v>
      </c>
      <c r="B1349" s="725">
        <v>75.0</v>
      </c>
      <c r="C1349" s="588" t="s">
        <v>224</v>
      </c>
      <c r="D1349" s="583">
        <v>44002.0</v>
      </c>
      <c r="E1349" s="725" t="s">
        <v>83</v>
      </c>
      <c r="F1349" s="727" t="s">
        <v>279</v>
      </c>
    </row>
    <row r="1350">
      <c r="A1350" s="580">
        <v>1346.0</v>
      </c>
      <c r="B1350" s="725">
        <v>74.0</v>
      </c>
      <c r="C1350" s="588" t="s">
        <v>224</v>
      </c>
      <c r="D1350" s="583">
        <v>44002.0</v>
      </c>
      <c r="E1350" s="725" t="s">
        <v>83</v>
      </c>
      <c r="F1350" s="727" t="s">
        <v>279</v>
      </c>
    </row>
    <row r="1351">
      <c r="A1351" s="580">
        <v>1347.0</v>
      </c>
      <c r="B1351" s="725">
        <v>85.0</v>
      </c>
      <c r="C1351" s="726" t="s">
        <v>222</v>
      </c>
      <c r="D1351" s="583">
        <v>44002.0</v>
      </c>
      <c r="E1351" s="725" t="s">
        <v>88</v>
      </c>
      <c r="F1351" s="727" t="s">
        <v>228</v>
      </c>
    </row>
    <row r="1352">
      <c r="A1352" s="580">
        <v>1348.0</v>
      </c>
      <c r="B1352" s="725">
        <v>61.0</v>
      </c>
      <c r="C1352" s="588" t="s">
        <v>224</v>
      </c>
      <c r="D1352" s="589">
        <v>44003.0</v>
      </c>
      <c r="E1352" s="725" t="s">
        <v>88</v>
      </c>
      <c r="F1352" s="727" t="s">
        <v>228</v>
      </c>
    </row>
    <row r="1353">
      <c r="A1353" s="580">
        <v>1349.0</v>
      </c>
      <c r="B1353" s="725">
        <v>77.0</v>
      </c>
      <c r="C1353" s="588" t="s">
        <v>224</v>
      </c>
      <c r="D1353" s="589">
        <v>44003.0</v>
      </c>
      <c r="E1353" s="725" t="s">
        <v>84</v>
      </c>
      <c r="F1353" s="727" t="s">
        <v>223</v>
      </c>
    </row>
    <row r="1354">
      <c r="A1354" s="580">
        <v>1350.0</v>
      </c>
      <c r="B1354" s="725">
        <v>90.0</v>
      </c>
      <c r="C1354" s="726" t="s">
        <v>222</v>
      </c>
      <c r="D1354" s="589">
        <v>44003.0</v>
      </c>
      <c r="E1354" s="725" t="s">
        <v>83</v>
      </c>
      <c r="F1354" s="727" t="s">
        <v>279</v>
      </c>
    </row>
    <row r="1355">
      <c r="A1355" s="580">
        <v>1351.0</v>
      </c>
      <c r="B1355" s="725">
        <v>89.0</v>
      </c>
      <c r="C1355" s="726" t="s">
        <v>222</v>
      </c>
      <c r="D1355" s="589">
        <v>44003.0</v>
      </c>
      <c r="E1355" s="725" t="s">
        <v>85</v>
      </c>
      <c r="F1355" s="727" t="s">
        <v>276</v>
      </c>
    </row>
    <row r="1356">
      <c r="A1356" s="580">
        <v>1352.0</v>
      </c>
      <c r="B1356" s="725">
        <v>72.0</v>
      </c>
      <c r="C1356" s="726" t="s">
        <v>222</v>
      </c>
      <c r="D1356" s="589">
        <v>44003.0</v>
      </c>
      <c r="E1356" s="725" t="s">
        <v>85</v>
      </c>
      <c r="F1356" s="727" t="s">
        <v>276</v>
      </c>
    </row>
    <row r="1357">
      <c r="A1357" s="580">
        <v>1353.0</v>
      </c>
      <c r="B1357" s="725">
        <v>79.0</v>
      </c>
      <c r="C1357" s="726" t="s">
        <v>222</v>
      </c>
      <c r="D1357" s="589">
        <v>44003.0</v>
      </c>
      <c r="E1357" s="725" t="s">
        <v>85</v>
      </c>
      <c r="F1357" s="727" t="s">
        <v>276</v>
      </c>
    </row>
    <row r="1358">
      <c r="A1358" s="580">
        <v>1354.0</v>
      </c>
      <c r="B1358" s="725">
        <v>84.0</v>
      </c>
      <c r="C1358" s="726" t="s">
        <v>222</v>
      </c>
      <c r="D1358" s="589">
        <v>44003.0</v>
      </c>
      <c r="E1358" s="725" t="s">
        <v>85</v>
      </c>
      <c r="F1358" s="727" t="s">
        <v>276</v>
      </c>
    </row>
    <row r="1359">
      <c r="A1359" s="580">
        <v>1355.0</v>
      </c>
      <c r="B1359" s="725">
        <v>78.0</v>
      </c>
      <c r="C1359" s="726" t="s">
        <v>222</v>
      </c>
      <c r="D1359" s="589">
        <v>44003.0</v>
      </c>
      <c r="E1359" s="725" t="s">
        <v>85</v>
      </c>
      <c r="F1359" s="727" t="s">
        <v>276</v>
      </c>
    </row>
    <row r="1360">
      <c r="A1360" s="580">
        <v>1356.0</v>
      </c>
      <c r="B1360" s="725">
        <v>90.0</v>
      </c>
      <c r="C1360" s="588" t="s">
        <v>224</v>
      </c>
      <c r="D1360" s="589">
        <v>44003.0</v>
      </c>
      <c r="E1360" s="725" t="s">
        <v>85</v>
      </c>
      <c r="F1360" s="727" t="s">
        <v>335</v>
      </c>
    </row>
    <row r="1361">
      <c r="A1361" s="580">
        <v>1357.0</v>
      </c>
      <c r="B1361" s="725">
        <v>80.0</v>
      </c>
      <c r="C1361" s="726" t="s">
        <v>222</v>
      </c>
      <c r="D1361" s="589">
        <v>44003.0</v>
      </c>
      <c r="E1361" s="725" t="s">
        <v>85</v>
      </c>
      <c r="F1361" s="727" t="s">
        <v>360</v>
      </c>
    </row>
    <row r="1362">
      <c r="A1362" s="580">
        <v>1358.0</v>
      </c>
      <c r="B1362" s="725">
        <v>79.0</v>
      </c>
      <c r="C1362" s="726" t="s">
        <v>222</v>
      </c>
      <c r="D1362" s="583">
        <v>44004.0</v>
      </c>
      <c r="E1362" s="725" t="s">
        <v>81</v>
      </c>
      <c r="F1362" s="727" t="s">
        <v>262</v>
      </c>
    </row>
    <row r="1363">
      <c r="A1363" s="580">
        <v>1359.0</v>
      </c>
      <c r="B1363" s="725">
        <v>50.0</v>
      </c>
      <c r="C1363" s="726" t="s">
        <v>222</v>
      </c>
      <c r="D1363" s="583">
        <v>44004.0</v>
      </c>
      <c r="E1363" s="725" t="s">
        <v>81</v>
      </c>
      <c r="F1363" s="727" t="s">
        <v>262</v>
      </c>
    </row>
    <row r="1364">
      <c r="A1364" s="580">
        <v>1360.0</v>
      </c>
      <c r="B1364" s="725">
        <v>85.0</v>
      </c>
      <c r="C1364" s="588" t="s">
        <v>224</v>
      </c>
      <c r="D1364" s="583">
        <v>44004.0</v>
      </c>
      <c r="E1364" s="725" t="s">
        <v>81</v>
      </c>
      <c r="F1364" s="727" t="s">
        <v>235</v>
      </c>
    </row>
    <row r="1365">
      <c r="A1365" s="580">
        <v>1361.0</v>
      </c>
      <c r="B1365" s="725">
        <v>93.0</v>
      </c>
      <c r="C1365" s="726" t="s">
        <v>222</v>
      </c>
      <c r="D1365" s="589">
        <v>44005.0</v>
      </c>
      <c r="E1365" s="725" t="s">
        <v>88</v>
      </c>
      <c r="F1365" s="727" t="s">
        <v>228</v>
      </c>
    </row>
    <row r="1366">
      <c r="A1366" s="580">
        <v>1362.0</v>
      </c>
      <c r="B1366" s="725">
        <v>85.0</v>
      </c>
      <c r="C1366" s="726" t="s">
        <v>222</v>
      </c>
      <c r="D1366" s="589">
        <v>44005.0</v>
      </c>
      <c r="E1366" s="725" t="s">
        <v>87</v>
      </c>
      <c r="F1366" s="727" t="s">
        <v>301</v>
      </c>
    </row>
    <row r="1367">
      <c r="A1367" s="580">
        <v>1363.0</v>
      </c>
      <c r="B1367" s="725">
        <v>68.0</v>
      </c>
      <c r="C1367" s="588" t="s">
        <v>224</v>
      </c>
      <c r="D1367" s="589">
        <v>44005.0</v>
      </c>
      <c r="E1367" s="725" t="s">
        <v>82</v>
      </c>
      <c r="F1367" s="727" t="s">
        <v>246</v>
      </c>
    </row>
    <row r="1368">
      <c r="A1368" s="580">
        <v>1364.0</v>
      </c>
      <c r="B1368" s="725">
        <v>74.0</v>
      </c>
      <c r="C1368" s="588" t="s">
        <v>224</v>
      </c>
      <c r="D1368" s="589">
        <v>44005.0</v>
      </c>
      <c r="E1368" s="725" t="s">
        <v>82</v>
      </c>
      <c r="F1368" s="727" t="s">
        <v>246</v>
      </c>
    </row>
    <row r="1369">
      <c r="A1369" s="580">
        <v>1365.0</v>
      </c>
      <c r="B1369" s="725">
        <v>73.0</v>
      </c>
      <c r="C1369" s="588" t="s">
        <v>224</v>
      </c>
      <c r="D1369" s="589">
        <v>44005.0</v>
      </c>
      <c r="E1369" s="725" t="s">
        <v>82</v>
      </c>
      <c r="F1369" s="727" t="s">
        <v>246</v>
      </c>
    </row>
    <row r="1370">
      <c r="A1370" s="580">
        <v>1366.0</v>
      </c>
      <c r="B1370" s="725">
        <v>64.0</v>
      </c>
      <c r="C1370" s="588" t="s">
        <v>224</v>
      </c>
      <c r="D1370" s="589">
        <v>44005.0</v>
      </c>
      <c r="E1370" s="725" t="s">
        <v>82</v>
      </c>
      <c r="F1370" s="727" t="s">
        <v>233</v>
      </c>
    </row>
    <row r="1371">
      <c r="A1371" s="580">
        <v>1367.0</v>
      </c>
      <c r="B1371" s="725">
        <v>89.0</v>
      </c>
      <c r="C1371" s="588" t="s">
        <v>224</v>
      </c>
      <c r="D1371" s="589">
        <v>44005.0</v>
      </c>
      <c r="E1371" s="725" t="s">
        <v>92</v>
      </c>
      <c r="F1371" s="727" t="s">
        <v>307</v>
      </c>
    </row>
    <row r="1372">
      <c r="A1372" s="580">
        <v>1368.0</v>
      </c>
      <c r="B1372" s="725">
        <v>90.0</v>
      </c>
      <c r="C1372" s="588" t="s">
        <v>224</v>
      </c>
      <c r="D1372" s="589">
        <v>44005.0</v>
      </c>
      <c r="E1372" s="725" t="s">
        <v>92</v>
      </c>
      <c r="F1372" s="727" t="s">
        <v>307</v>
      </c>
    </row>
    <row r="1373">
      <c r="A1373" s="580">
        <v>1369.0</v>
      </c>
      <c r="B1373" s="725">
        <v>91.0</v>
      </c>
      <c r="C1373" s="726" t="s">
        <v>222</v>
      </c>
      <c r="D1373" s="589">
        <v>44005.0</v>
      </c>
      <c r="E1373" s="725" t="s">
        <v>85</v>
      </c>
      <c r="F1373" s="727" t="s">
        <v>284</v>
      </c>
    </row>
    <row r="1374">
      <c r="A1374" s="580">
        <v>1370.0</v>
      </c>
      <c r="B1374" s="725">
        <v>73.0</v>
      </c>
      <c r="C1374" s="726" t="s">
        <v>222</v>
      </c>
      <c r="D1374" s="589">
        <v>44005.0</v>
      </c>
      <c r="E1374" s="725" t="s">
        <v>85</v>
      </c>
      <c r="F1374" s="727" t="s">
        <v>276</v>
      </c>
    </row>
    <row r="1375">
      <c r="A1375" s="580">
        <v>1371.0</v>
      </c>
      <c r="B1375" s="725">
        <v>90.0</v>
      </c>
      <c r="C1375" s="726" t="s">
        <v>222</v>
      </c>
      <c r="D1375" s="589">
        <v>44005.0</v>
      </c>
      <c r="E1375" s="725" t="s">
        <v>85</v>
      </c>
      <c r="F1375" s="727" t="s">
        <v>276</v>
      </c>
    </row>
    <row r="1376">
      <c r="A1376" s="580">
        <v>1372.0</v>
      </c>
      <c r="B1376" s="725">
        <v>86.0</v>
      </c>
      <c r="C1376" s="726" t="s">
        <v>222</v>
      </c>
      <c r="D1376" s="589">
        <v>44005.0</v>
      </c>
      <c r="E1376" s="725" t="s">
        <v>85</v>
      </c>
      <c r="F1376" s="727" t="s">
        <v>276</v>
      </c>
    </row>
    <row r="1377">
      <c r="A1377" s="580">
        <v>1373.0</v>
      </c>
      <c r="B1377" s="725">
        <v>71.0</v>
      </c>
      <c r="C1377" s="726" t="s">
        <v>222</v>
      </c>
      <c r="D1377" s="589">
        <v>44005.0</v>
      </c>
      <c r="E1377" s="725" t="s">
        <v>85</v>
      </c>
      <c r="F1377" s="727" t="s">
        <v>276</v>
      </c>
    </row>
    <row r="1378">
      <c r="A1378" s="580">
        <v>1374.0</v>
      </c>
      <c r="B1378" s="725">
        <v>54.0</v>
      </c>
      <c r="C1378" s="726" t="s">
        <v>222</v>
      </c>
      <c r="D1378" s="589">
        <v>44005.0</v>
      </c>
      <c r="E1378" s="725" t="s">
        <v>81</v>
      </c>
      <c r="F1378" s="727" t="s">
        <v>262</v>
      </c>
    </row>
    <row r="1379">
      <c r="A1379" s="580">
        <v>1375.0</v>
      </c>
      <c r="B1379" s="725">
        <v>88.0</v>
      </c>
      <c r="C1379" s="588" t="s">
        <v>224</v>
      </c>
      <c r="D1379" s="589">
        <v>44005.0</v>
      </c>
      <c r="E1379" s="725" t="s">
        <v>81</v>
      </c>
      <c r="F1379" s="727" t="s">
        <v>262</v>
      </c>
    </row>
    <row r="1380">
      <c r="A1380" s="580">
        <v>1376.0</v>
      </c>
      <c r="B1380" s="725">
        <v>72.0</v>
      </c>
      <c r="C1380" s="726" t="s">
        <v>222</v>
      </c>
      <c r="D1380" s="589">
        <v>44005.0</v>
      </c>
      <c r="E1380" s="725" t="s">
        <v>81</v>
      </c>
      <c r="F1380" s="727" t="s">
        <v>239</v>
      </c>
    </row>
    <row r="1381">
      <c r="A1381" s="580">
        <v>1377.0</v>
      </c>
      <c r="B1381" s="725">
        <v>80.0</v>
      </c>
      <c r="C1381" s="588" t="s">
        <v>224</v>
      </c>
      <c r="D1381" s="583">
        <v>44006.0</v>
      </c>
      <c r="E1381" s="725" t="s">
        <v>84</v>
      </c>
      <c r="F1381" s="727" t="s">
        <v>308</v>
      </c>
    </row>
    <row r="1382">
      <c r="A1382" s="580">
        <v>1378.0</v>
      </c>
      <c r="B1382" s="725">
        <v>58.0</v>
      </c>
      <c r="C1382" s="726" t="s">
        <v>222</v>
      </c>
      <c r="D1382" s="583">
        <v>44006.0</v>
      </c>
      <c r="E1382" s="725" t="s">
        <v>82</v>
      </c>
      <c r="F1382" s="727" t="s">
        <v>246</v>
      </c>
    </row>
    <row r="1383">
      <c r="A1383" s="580">
        <v>1379.0</v>
      </c>
      <c r="B1383" s="725">
        <v>90.0</v>
      </c>
      <c r="C1383" s="726" t="s">
        <v>222</v>
      </c>
      <c r="D1383" s="583">
        <v>44006.0</v>
      </c>
      <c r="E1383" s="725" t="s">
        <v>82</v>
      </c>
      <c r="F1383" s="727" t="s">
        <v>246</v>
      </c>
    </row>
    <row r="1384">
      <c r="A1384" s="580">
        <v>1380.0</v>
      </c>
      <c r="B1384" s="725">
        <v>93.0</v>
      </c>
      <c r="C1384" s="588" t="s">
        <v>224</v>
      </c>
      <c r="D1384" s="583">
        <v>44006.0</v>
      </c>
      <c r="E1384" s="725" t="s">
        <v>82</v>
      </c>
      <c r="F1384" s="727" t="s">
        <v>233</v>
      </c>
    </row>
    <row r="1385">
      <c r="A1385" s="580">
        <v>1381.0</v>
      </c>
      <c r="B1385" s="725">
        <v>83.0</v>
      </c>
      <c r="C1385" s="726" t="s">
        <v>222</v>
      </c>
      <c r="D1385" s="583">
        <v>44006.0</v>
      </c>
      <c r="E1385" s="725" t="s">
        <v>82</v>
      </c>
      <c r="F1385" s="727" t="s">
        <v>233</v>
      </c>
    </row>
    <row r="1386">
      <c r="A1386" s="580">
        <v>1382.0</v>
      </c>
      <c r="B1386" s="725">
        <v>85.0</v>
      </c>
      <c r="C1386" s="588" t="s">
        <v>224</v>
      </c>
      <c r="D1386" s="583">
        <v>44006.0</v>
      </c>
      <c r="E1386" s="725" t="s">
        <v>82</v>
      </c>
      <c r="F1386" s="727" t="s">
        <v>233</v>
      </c>
    </row>
    <row r="1387">
      <c r="A1387" s="580">
        <v>1383.0</v>
      </c>
      <c r="B1387" s="725">
        <v>84.0</v>
      </c>
      <c r="C1387" s="726" t="s">
        <v>222</v>
      </c>
      <c r="D1387" s="583">
        <v>44006.0</v>
      </c>
      <c r="E1387" s="725" t="s">
        <v>82</v>
      </c>
      <c r="F1387" s="727" t="s">
        <v>233</v>
      </c>
    </row>
    <row r="1388">
      <c r="A1388" s="580">
        <v>1384.0</v>
      </c>
      <c r="B1388" s="725">
        <v>88.0</v>
      </c>
      <c r="C1388" s="588" t="s">
        <v>224</v>
      </c>
      <c r="D1388" s="583">
        <v>44006.0</v>
      </c>
      <c r="E1388" s="725" t="s">
        <v>88</v>
      </c>
      <c r="F1388" s="727" t="s">
        <v>228</v>
      </c>
    </row>
    <row r="1389">
      <c r="A1389" s="580">
        <v>1385.0</v>
      </c>
      <c r="B1389" s="725">
        <v>88.0</v>
      </c>
      <c r="C1389" s="588" t="s">
        <v>224</v>
      </c>
      <c r="D1389" s="583">
        <v>44006.0</v>
      </c>
      <c r="E1389" s="725" t="s">
        <v>88</v>
      </c>
      <c r="F1389" s="727" t="s">
        <v>228</v>
      </c>
    </row>
    <row r="1390">
      <c r="A1390" s="580">
        <v>1386.0</v>
      </c>
      <c r="B1390" s="725">
        <v>88.0</v>
      </c>
      <c r="C1390" s="726" t="s">
        <v>222</v>
      </c>
      <c r="D1390" s="583">
        <v>44006.0</v>
      </c>
      <c r="E1390" s="725" t="s">
        <v>85</v>
      </c>
      <c r="F1390" s="727" t="s">
        <v>284</v>
      </c>
    </row>
    <row r="1391">
      <c r="A1391" s="580">
        <v>1387.0</v>
      </c>
      <c r="B1391" s="725">
        <v>68.0</v>
      </c>
      <c r="C1391" s="588" t="s">
        <v>224</v>
      </c>
      <c r="D1391" s="583">
        <v>44006.0</v>
      </c>
      <c r="E1391" s="725" t="s">
        <v>85</v>
      </c>
      <c r="F1391" s="727" t="s">
        <v>284</v>
      </c>
    </row>
    <row r="1392">
      <c r="A1392" s="580">
        <v>1388.0</v>
      </c>
      <c r="B1392" s="725">
        <v>76.0</v>
      </c>
      <c r="C1392" s="588" t="s">
        <v>224</v>
      </c>
      <c r="D1392" s="583">
        <v>44006.0</v>
      </c>
      <c r="E1392" s="725" t="s">
        <v>85</v>
      </c>
      <c r="F1392" s="727" t="s">
        <v>276</v>
      </c>
    </row>
    <row r="1393">
      <c r="A1393" s="580">
        <v>1389.0</v>
      </c>
      <c r="B1393" s="725">
        <v>51.0</v>
      </c>
      <c r="C1393" s="726" t="s">
        <v>222</v>
      </c>
      <c r="D1393" s="583">
        <v>44006.0</v>
      </c>
      <c r="E1393" s="725" t="s">
        <v>81</v>
      </c>
      <c r="F1393" s="727" t="s">
        <v>262</v>
      </c>
    </row>
    <row r="1394">
      <c r="A1394" s="580">
        <v>1390.0</v>
      </c>
      <c r="B1394" s="725">
        <v>74.0</v>
      </c>
      <c r="C1394" s="726" t="s">
        <v>222</v>
      </c>
      <c r="D1394" s="583">
        <v>44006.0</v>
      </c>
      <c r="E1394" s="725" t="s">
        <v>81</v>
      </c>
      <c r="F1394" s="727" t="s">
        <v>262</v>
      </c>
    </row>
    <row r="1395">
      <c r="A1395" s="580">
        <v>1391.0</v>
      </c>
      <c r="B1395" s="725">
        <v>69.0</v>
      </c>
      <c r="C1395" s="726" t="s">
        <v>222</v>
      </c>
      <c r="D1395" s="583">
        <v>44006.0</v>
      </c>
      <c r="E1395" s="725" t="s">
        <v>81</v>
      </c>
      <c r="F1395" s="727" t="s">
        <v>262</v>
      </c>
    </row>
    <row r="1396">
      <c r="A1396" s="580">
        <v>1392.0</v>
      </c>
      <c r="B1396" s="725">
        <v>72.0</v>
      </c>
      <c r="C1396" s="588" t="s">
        <v>224</v>
      </c>
      <c r="D1396" s="583">
        <v>44006.0</v>
      </c>
      <c r="E1396" s="725" t="s">
        <v>81</v>
      </c>
      <c r="F1396" s="727" t="s">
        <v>262</v>
      </c>
    </row>
    <row r="1397">
      <c r="A1397" s="580">
        <v>1393.0</v>
      </c>
      <c r="B1397" s="725">
        <v>79.0</v>
      </c>
      <c r="C1397" s="588" t="s">
        <v>224</v>
      </c>
      <c r="D1397" s="583">
        <v>44006.0</v>
      </c>
      <c r="E1397" s="725" t="s">
        <v>81</v>
      </c>
      <c r="F1397" s="727" t="s">
        <v>235</v>
      </c>
    </row>
    <row r="1398">
      <c r="A1398" s="580">
        <v>1394.0</v>
      </c>
      <c r="B1398" s="725">
        <v>81.0</v>
      </c>
      <c r="C1398" s="588" t="s">
        <v>224</v>
      </c>
      <c r="D1398" s="583">
        <v>44006.0</v>
      </c>
      <c r="E1398" s="725" t="s">
        <v>81</v>
      </c>
      <c r="F1398" s="727" t="s">
        <v>235</v>
      </c>
    </row>
    <row r="1399">
      <c r="A1399" s="580">
        <v>1395.0</v>
      </c>
      <c r="B1399" s="725">
        <v>72.0</v>
      </c>
      <c r="C1399" s="726" t="s">
        <v>222</v>
      </c>
      <c r="D1399" s="583">
        <v>44006.0</v>
      </c>
      <c r="E1399" s="725" t="s">
        <v>81</v>
      </c>
      <c r="F1399" s="727" t="s">
        <v>361</v>
      </c>
    </row>
    <row r="1400">
      <c r="A1400" s="580">
        <v>1396.0</v>
      </c>
      <c r="B1400" s="725">
        <v>98.0</v>
      </c>
      <c r="C1400" s="588" t="s">
        <v>224</v>
      </c>
      <c r="D1400" s="583">
        <v>44006.0</v>
      </c>
      <c r="E1400" s="725" t="s">
        <v>92</v>
      </c>
      <c r="F1400" s="727" t="s">
        <v>307</v>
      </c>
    </row>
    <row r="1401">
      <c r="A1401" s="580">
        <v>1397.0</v>
      </c>
      <c r="B1401" s="725">
        <v>73.0</v>
      </c>
      <c r="C1401" s="726" t="s">
        <v>222</v>
      </c>
      <c r="D1401" s="583">
        <v>44006.0</v>
      </c>
      <c r="E1401" s="725" t="s">
        <v>92</v>
      </c>
      <c r="F1401" s="727" t="s">
        <v>307</v>
      </c>
    </row>
    <row r="1402">
      <c r="A1402" s="580">
        <v>1398.0</v>
      </c>
      <c r="B1402" s="725">
        <v>61.0</v>
      </c>
      <c r="C1402" s="726" t="s">
        <v>222</v>
      </c>
      <c r="D1402" s="589">
        <v>44007.0</v>
      </c>
      <c r="E1402" s="725" t="s">
        <v>87</v>
      </c>
      <c r="F1402" s="727" t="s">
        <v>225</v>
      </c>
    </row>
    <row r="1403">
      <c r="A1403" s="580">
        <v>1399.0</v>
      </c>
      <c r="B1403" s="725">
        <v>67.0</v>
      </c>
      <c r="C1403" s="588" t="s">
        <v>224</v>
      </c>
      <c r="D1403" s="589">
        <v>44007.0</v>
      </c>
      <c r="E1403" s="725" t="s">
        <v>85</v>
      </c>
      <c r="F1403" s="727" t="s">
        <v>276</v>
      </c>
    </row>
    <row r="1404">
      <c r="A1404" s="580">
        <v>1400.0</v>
      </c>
      <c r="B1404" s="725">
        <v>72.0</v>
      </c>
      <c r="C1404" s="588" t="s">
        <v>224</v>
      </c>
      <c r="D1404" s="589">
        <v>44007.0</v>
      </c>
      <c r="E1404" s="725" t="s">
        <v>85</v>
      </c>
      <c r="F1404" s="727" t="s">
        <v>276</v>
      </c>
    </row>
    <row r="1405">
      <c r="A1405" s="580">
        <v>1401.0</v>
      </c>
      <c r="B1405" s="725">
        <v>85.0</v>
      </c>
      <c r="C1405" s="588" t="s">
        <v>224</v>
      </c>
      <c r="D1405" s="589">
        <v>44007.0</v>
      </c>
      <c r="E1405" s="725" t="s">
        <v>85</v>
      </c>
      <c r="F1405" s="727" t="s">
        <v>276</v>
      </c>
    </row>
    <row r="1406">
      <c r="A1406" s="580">
        <v>1402.0</v>
      </c>
      <c r="B1406" s="725">
        <v>41.0</v>
      </c>
      <c r="C1406" s="726" t="s">
        <v>222</v>
      </c>
      <c r="D1406" s="589">
        <v>44007.0</v>
      </c>
      <c r="E1406" s="725" t="s">
        <v>85</v>
      </c>
      <c r="F1406" s="727" t="s">
        <v>276</v>
      </c>
    </row>
    <row r="1407">
      <c r="A1407" s="580">
        <v>1403.0</v>
      </c>
      <c r="B1407" s="725">
        <v>82.0</v>
      </c>
      <c r="C1407" s="726" t="s">
        <v>222</v>
      </c>
      <c r="D1407" s="589">
        <v>44007.0</v>
      </c>
      <c r="E1407" s="725" t="s">
        <v>85</v>
      </c>
      <c r="F1407" s="727" t="s">
        <v>284</v>
      </c>
    </row>
    <row r="1408">
      <c r="A1408" s="580">
        <v>1404.0</v>
      </c>
      <c r="B1408" s="725">
        <v>83.0</v>
      </c>
      <c r="C1408" s="726" t="s">
        <v>222</v>
      </c>
      <c r="D1408" s="589">
        <v>44007.0</v>
      </c>
      <c r="E1408" s="725" t="s">
        <v>85</v>
      </c>
      <c r="F1408" s="727" t="s">
        <v>284</v>
      </c>
    </row>
    <row r="1409">
      <c r="A1409" s="580">
        <v>1405.0</v>
      </c>
      <c r="B1409" s="725">
        <v>75.0</v>
      </c>
      <c r="C1409" s="588" t="s">
        <v>224</v>
      </c>
      <c r="D1409" s="589">
        <v>44007.0</v>
      </c>
      <c r="E1409" s="725" t="s">
        <v>85</v>
      </c>
      <c r="F1409" s="727" t="s">
        <v>284</v>
      </c>
    </row>
    <row r="1410">
      <c r="A1410" s="580">
        <v>1406.0</v>
      </c>
      <c r="B1410" s="725">
        <v>95.0</v>
      </c>
      <c r="C1410" s="726" t="s">
        <v>222</v>
      </c>
      <c r="D1410" s="589">
        <v>44007.0</v>
      </c>
      <c r="E1410" s="725" t="s">
        <v>84</v>
      </c>
      <c r="F1410" s="727" t="s">
        <v>223</v>
      </c>
    </row>
    <row r="1411">
      <c r="A1411" s="580">
        <v>1407.0</v>
      </c>
      <c r="B1411" s="725">
        <v>79.0</v>
      </c>
      <c r="C1411" s="726" t="s">
        <v>222</v>
      </c>
      <c r="D1411" s="589">
        <v>44007.0</v>
      </c>
      <c r="E1411" s="725" t="s">
        <v>81</v>
      </c>
      <c r="F1411" s="727" t="s">
        <v>239</v>
      </c>
    </row>
    <row r="1412">
      <c r="A1412" s="580">
        <v>1408.0</v>
      </c>
      <c r="B1412" s="725">
        <v>58.0</v>
      </c>
      <c r="C1412" s="588" t="s">
        <v>224</v>
      </c>
      <c r="D1412" s="589">
        <v>44007.0</v>
      </c>
      <c r="E1412" s="725" t="s">
        <v>81</v>
      </c>
      <c r="F1412" s="727" t="s">
        <v>262</v>
      </c>
    </row>
    <row r="1413">
      <c r="A1413" s="580">
        <v>1409.0</v>
      </c>
      <c r="B1413" s="725">
        <v>62.0</v>
      </c>
      <c r="C1413" s="588" t="s">
        <v>224</v>
      </c>
      <c r="D1413" s="589">
        <v>44007.0</v>
      </c>
      <c r="E1413" s="725" t="s">
        <v>81</v>
      </c>
      <c r="F1413" s="727" t="s">
        <v>262</v>
      </c>
    </row>
    <row r="1414">
      <c r="A1414" s="580">
        <v>1410.0</v>
      </c>
      <c r="B1414" s="725">
        <v>76.0</v>
      </c>
      <c r="C1414" s="726" t="s">
        <v>222</v>
      </c>
      <c r="D1414" s="589">
        <v>44007.0</v>
      </c>
      <c r="E1414" s="725" t="s">
        <v>81</v>
      </c>
      <c r="F1414" s="727" t="s">
        <v>362</v>
      </c>
    </row>
    <row r="1415">
      <c r="A1415" s="580">
        <v>1411.0</v>
      </c>
      <c r="B1415" s="725">
        <v>73.0</v>
      </c>
      <c r="C1415" s="726" t="s">
        <v>222</v>
      </c>
      <c r="D1415" s="589">
        <v>44007.0</v>
      </c>
      <c r="E1415" s="725" t="s">
        <v>81</v>
      </c>
      <c r="F1415" s="727" t="s">
        <v>363</v>
      </c>
    </row>
    <row r="1416">
      <c r="A1416" s="580">
        <v>1412.0</v>
      </c>
      <c r="B1416" s="725">
        <v>89.0</v>
      </c>
      <c r="C1416" s="726" t="s">
        <v>222</v>
      </c>
      <c r="D1416" s="589">
        <v>44007.0</v>
      </c>
      <c r="E1416" s="725" t="s">
        <v>81</v>
      </c>
      <c r="F1416" s="727" t="s">
        <v>283</v>
      </c>
    </row>
    <row r="1417">
      <c r="A1417" s="580">
        <v>1413.0</v>
      </c>
      <c r="B1417" s="725">
        <v>79.0</v>
      </c>
      <c r="C1417" s="726" t="s">
        <v>222</v>
      </c>
      <c r="D1417" s="589">
        <v>44007.0</v>
      </c>
      <c r="E1417" s="725" t="s">
        <v>81</v>
      </c>
      <c r="F1417" s="727" t="s">
        <v>332</v>
      </c>
    </row>
    <row r="1418">
      <c r="A1418" s="580">
        <v>1414.0</v>
      </c>
      <c r="B1418" s="725">
        <v>84.0</v>
      </c>
      <c r="C1418" s="588" t="s">
        <v>224</v>
      </c>
      <c r="D1418" s="583">
        <v>44008.0</v>
      </c>
      <c r="E1418" s="725" t="s">
        <v>87</v>
      </c>
      <c r="F1418" s="727" t="s">
        <v>230</v>
      </c>
    </row>
    <row r="1419">
      <c r="A1419" s="580">
        <v>1415.0</v>
      </c>
      <c r="B1419" s="725">
        <v>78.0</v>
      </c>
      <c r="C1419" s="726" t="s">
        <v>222</v>
      </c>
      <c r="D1419" s="583">
        <v>44008.0</v>
      </c>
      <c r="E1419" s="725" t="s">
        <v>81</v>
      </c>
      <c r="F1419" s="727" t="s">
        <v>262</v>
      </c>
    </row>
    <row r="1420">
      <c r="A1420" s="580">
        <v>1416.0</v>
      </c>
      <c r="B1420" s="725">
        <v>59.0</v>
      </c>
      <c r="C1420" s="588" t="s">
        <v>224</v>
      </c>
      <c r="D1420" s="583">
        <v>44008.0</v>
      </c>
      <c r="E1420" s="725" t="s">
        <v>81</v>
      </c>
      <c r="F1420" s="727" t="s">
        <v>262</v>
      </c>
    </row>
    <row r="1421">
      <c r="A1421" s="580">
        <v>1417.0</v>
      </c>
      <c r="B1421" s="725">
        <v>63.0</v>
      </c>
      <c r="C1421" s="726" t="s">
        <v>222</v>
      </c>
      <c r="D1421" s="583">
        <v>44008.0</v>
      </c>
      <c r="E1421" s="725" t="s">
        <v>81</v>
      </c>
      <c r="F1421" s="727" t="s">
        <v>337</v>
      </c>
    </row>
    <row r="1422">
      <c r="A1422" s="580">
        <v>1418.0</v>
      </c>
      <c r="B1422" s="725">
        <v>79.0</v>
      </c>
      <c r="C1422" s="588" t="s">
        <v>224</v>
      </c>
      <c r="D1422" s="583">
        <v>44008.0</v>
      </c>
      <c r="E1422" s="725" t="s">
        <v>81</v>
      </c>
      <c r="F1422" s="727" t="s">
        <v>260</v>
      </c>
    </row>
    <row r="1423">
      <c r="A1423" s="580">
        <v>1419.0</v>
      </c>
      <c r="B1423" s="725">
        <v>59.0</v>
      </c>
      <c r="C1423" s="588" t="s">
        <v>224</v>
      </c>
      <c r="D1423" s="583">
        <v>44008.0</v>
      </c>
      <c r="E1423" s="725" t="s">
        <v>81</v>
      </c>
      <c r="F1423" s="727" t="s">
        <v>235</v>
      </c>
    </row>
    <row r="1424">
      <c r="A1424" s="580">
        <v>1420.0</v>
      </c>
      <c r="B1424" s="725">
        <v>52.0</v>
      </c>
      <c r="C1424" s="588" t="s">
        <v>224</v>
      </c>
      <c r="D1424" s="583">
        <v>44008.0</v>
      </c>
      <c r="E1424" s="725" t="s">
        <v>81</v>
      </c>
      <c r="F1424" s="727" t="s">
        <v>235</v>
      </c>
    </row>
    <row r="1425">
      <c r="A1425" s="580">
        <v>1421.0</v>
      </c>
      <c r="B1425" s="725">
        <v>65.0</v>
      </c>
      <c r="C1425" s="588" t="s">
        <v>224</v>
      </c>
      <c r="D1425" s="583">
        <v>44008.0</v>
      </c>
      <c r="E1425" s="725" t="s">
        <v>81</v>
      </c>
      <c r="F1425" s="727" t="s">
        <v>235</v>
      </c>
    </row>
    <row r="1426">
      <c r="A1426" s="580">
        <v>1422.0</v>
      </c>
      <c r="B1426" s="725">
        <v>77.0</v>
      </c>
      <c r="C1426" s="588" t="s">
        <v>224</v>
      </c>
      <c r="D1426" s="583">
        <v>44008.0</v>
      </c>
      <c r="E1426" s="725" t="s">
        <v>81</v>
      </c>
      <c r="F1426" s="727" t="s">
        <v>235</v>
      </c>
    </row>
    <row r="1427">
      <c r="A1427" s="580">
        <v>1423.0</v>
      </c>
      <c r="B1427" s="725">
        <v>81.0</v>
      </c>
      <c r="C1427" s="726" t="s">
        <v>222</v>
      </c>
      <c r="D1427" s="583">
        <v>44008.0</v>
      </c>
      <c r="E1427" s="725" t="s">
        <v>81</v>
      </c>
      <c r="F1427" s="727" t="s">
        <v>235</v>
      </c>
    </row>
    <row r="1428">
      <c r="A1428" s="580">
        <v>1424.0</v>
      </c>
      <c r="B1428" s="725">
        <v>72.0</v>
      </c>
      <c r="C1428" s="588" t="s">
        <v>224</v>
      </c>
      <c r="D1428" s="583">
        <v>44008.0</v>
      </c>
      <c r="E1428" s="725" t="s">
        <v>85</v>
      </c>
      <c r="F1428" s="727" t="s">
        <v>276</v>
      </c>
    </row>
    <row r="1429">
      <c r="A1429" s="580">
        <v>1425.0</v>
      </c>
      <c r="B1429" s="725">
        <v>73.0</v>
      </c>
      <c r="C1429" s="726" t="s">
        <v>222</v>
      </c>
      <c r="D1429" s="718">
        <v>44008.0</v>
      </c>
      <c r="E1429" s="725" t="s">
        <v>85</v>
      </c>
      <c r="F1429" s="727" t="s">
        <v>276</v>
      </c>
    </row>
    <row r="1430">
      <c r="A1430" s="580">
        <v>1426.0</v>
      </c>
      <c r="B1430" s="725">
        <v>86.0</v>
      </c>
      <c r="C1430" s="588" t="s">
        <v>224</v>
      </c>
      <c r="D1430" s="583">
        <v>44008.0</v>
      </c>
      <c r="E1430" s="725" t="s">
        <v>85</v>
      </c>
      <c r="F1430" s="727" t="s">
        <v>276</v>
      </c>
    </row>
    <row r="1431">
      <c r="A1431" s="580">
        <v>1427.0</v>
      </c>
      <c r="B1431" s="725">
        <v>68.0</v>
      </c>
      <c r="C1431" s="588" t="s">
        <v>224</v>
      </c>
      <c r="D1431" s="583">
        <v>44008.0</v>
      </c>
      <c r="E1431" s="725" t="s">
        <v>85</v>
      </c>
      <c r="F1431" s="727" t="s">
        <v>276</v>
      </c>
    </row>
    <row r="1432">
      <c r="A1432" s="580">
        <v>1428.0</v>
      </c>
      <c r="B1432" s="725">
        <v>67.0</v>
      </c>
      <c r="C1432" s="726" t="s">
        <v>222</v>
      </c>
      <c r="D1432" s="583">
        <v>44008.0</v>
      </c>
      <c r="E1432" s="725" t="s">
        <v>85</v>
      </c>
      <c r="F1432" s="727" t="s">
        <v>276</v>
      </c>
    </row>
    <row r="1433">
      <c r="A1433" s="580">
        <v>1429.0</v>
      </c>
      <c r="B1433" s="725">
        <v>77.0</v>
      </c>
      <c r="C1433" s="588" t="s">
        <v>224</v>
      </c>
      <c r="D1433" s="583">
        <v>44008.0</v>
      </c>
      <c r="E1433" s="725" t="s">
        <v>82</v>
      </c>
      <c r="F1433" s="727" t="s">
        <v>246</v>
      </c>
    </row>
    <row r="1434">
      <c r="A1434" s="580">
        <v>1430.0</v>
      </c>
      <c r="B1434" s="725">
        <v>75.0</v>
      </c>
      <c r="C1434" s="588" t="s">
        <v>224</v>
      </c>
      <c r="D1434" s="583">
        <v>44008.0</v>
      </c>
      <c r="E1434" s="725" t="s">
        <v>82</v>
      </c>
      <c r="F1434" s="727" t="s">
        <v>233</v>
      </c>
    </row>
    <row r="1435">
      <c r="A1435" s="580">
        <v>1431.0</v>
      </c>
      <c r="B1435" s="725">
        <v>58.0</v>
      </c>
      <c r="C1435" s="726" t="s">
        <v>222</v>
      </c>
      <c r="D1435" s="589">
        <v>44009.0</v>
      </c>
      <c r="E1435" s="725" t="s">
        <v>82</v>
      </c>
      <c r="F1435" s="727" t="s">
        <v>246</v>
      </c>
    </row>
    <row r="1436">
      <c r="A1436" s="580">
        <v>1432.0</v>
      </c>
      <c r="B1436" s="725">
        <v>54.0</v>
      </c>
      <c r="C1436" s="588" t="s">
        <v>224</v>
      </c>
      <c r="D1436" s="589">
        <v>44009.0</v>
      </c>
      <c r="E1436" s="725" t="s">
        <v>85</v>
      </c>
      <c r="F1436" s="727" t="s">
        <v>246</v>
      </c>
    </row>
    <row r="1437">
      <c r="A1437" s="580">
        <v>1433.0</v>
      </c>
      <c r="B1437" s="725">
        <v>86.0</v>
      </c>
      <c r="C1437" s="726" t="s">
        <v>222</v>
      </c>
      <c r="D1437" s="589">
        <v>44009.0</v>
      </c>
      <c r="E1437" s="725" t="s">
        <v>91</v>
      </c>
      <c r="F1437" s="727" t="s">
        <v>356</v>
      </c>
    </row>
    <row r="1438">
      <c r="A1438" s="580">
        <v>1434.0</v>
      </c>
      <c r="B1438" s="725">
        <v>66.0</v>
      </c>
      <c r="C1438" s="588" t="s">
        <v>224</v>
      </c>
      <c r="D1438" s="589">
        <v>44009.0</v>
      </c>
      <c r="E1438" s="725" t="s">
        <v>84</v>
      </c>
      <c r="F1438" s="727" t="s">
        <v>223</v>
      </c>
    </row>
    <row r="1439">
      <c r="A1439" s="580">
        <v>1435.0</v>
      </c>
      <c r="B1439" s="725">
        <v>82.0</v>
      </c>
      <c r="C1439" s="726" t="s">
        <v>222</v>
      </c>
      <c r="D1439" s="589">
        <v>44009.0</v>
      </c>
      <c r="E1439" s="725" t="s">
        <v>84</v>
      </c>
      <c r="F1439" s="727" t="s">
        <v>223</v>
      </c>
    </row>
    <row r="1440">
      <c r="A1440" s="580">
        <v>1436.0</v>
      </c>
      <c r="B1440" s="725">
        <v>87.0</v>
      </c>
      <c r="C1440" s="588" t="s">
        <v>224</v>
      </c>
      <c r="D1440" s="589">
        <v>44009.0</v>
      </c>
      <c r="E1440" s="725" t="s">
        <v>92</v>
      </c>
      <c r="F1440" s="727" t="s">
        <v>307</v>
      </c>
    </row>
    <row r="1441">
      <c r="A1441" s="580">
        <v>1437.0</v>
      </c>
      <c r="B1441" s="725">
        <v>80.0</v>
      </c>
      <c r="C1441" s="588" t="s">
        <v>224</v>
      </c>
      <c r="D1441" s="718">
        <v>44010.0</v>
      </c>
      <c r="E1441" s="725" t="s">
        <v>81</v>
      </c>
      <c r="F1441" s="727" t="s">
        <v>235</v>
      </c>
    </row>
    <row r="1442">
      <c r="A1442" s="580">
        <v>1438.0</v>
      </c>
      <c r="B1442" s="725">
        <v>45.0</v>
      </c>
      <c r="C1442" s="588" t="s">
        <v>224</v>
      </c>
      <c r="D1442" s="583">
        <v>44010.0</v>
      </c>
      <c r="E1442" s="725" t="s">
        <v>81</v>
      </c>
      <c r="F1442" s="727" t="s">
        <v>364</v>
      </c>
    </row>
    <row r="1443">
      <c r="A1443" s="580">
        <v>1439.0</v>
      </c>
      <c r="B1443" s="725">
        <v>72.0</v>
      </c>
      <c r="C1443" s="726" t="s">
        <v>222</v>
      </c>
      <c r="D1443" s="718">
        <v>44010.0</v>
      </c>
      <c r="E1443" s="725" t="s">
        <v>84</v>
      </c>
      <c r="F1443" s="727" t="s">
        <v>223</v>
      </c>
    </row>
    <row r="1444">
      <c r="A1444" s="580">
        <v>1440.0</v>
      </c>
      <c r="B1444" s="725">
        <v>83.0</v>
      </c>
      <c r="C1444" s="726" t="s">
        <v>222</v>
      </c>
      <c r="D1444" s="718">
        <v>44010.0</v>
      </c>
      <c r="E1444" s="725" t="s">
        <v>92</v>
      </c>
      <c r="F1444" s="727" t="s">
        <v>307</v>
      </c>
    </row>
    <row r="1445">
      <c r="A1445" s="580">
        <v>1441.0</v>
      </c>
      <c r="B1445" s="725">
        <v>86.0</v>
      </c>
      <c r="C1445" s="588" t="s">
        <v>224</v>
      </c>
      <c r="D1445" s="589">
        <v>44011.0</v>
      </c>
      <c r="E1445" s="725" t="s">
        <v>82</v>
      </c>
      <c r="F1445" s="727" t="s">
        <v>365</v>
      </c>
    </row>
    <row r="1446">
      <c r="A1446" s="580">
        <v>1442.0</v>
      </c>
      <c r="B1446" s="725">
        <v>63.0</v>
      </c>
      <c r="C1446" s="588" t="s">
        <v>224</v>
      </c>
      <c r="D1446" s="589">
        <v>44011.0</v>
      </c>
      <c r="E1446" s="725" t="s">
        <v>81</v>
      </c>
      <c r="F1446" s="727" t="s">
        <v>235</v>
      </c>
    </row>
    <row r="1447">
      <c r="A1447" s="580">
        <v>1443.0</v>
      </c>
      <c r="B1447" s="725">
        <v>69.0</v>
      </c>
      <c r="C1447" s="726" t="s">
        <v>222</v>
      </c>
      <c r="D1447" s="589">
        <v>44011.0</v>
      </c>
      <c r="E1447" s="725" t="s">
        <v>81</v>
      </c>
      <c r="F1447" s="727" t="s">
        <v>235</v>
      </c>
    </row>
    <row r="1448">
      <c r="A1448" s="580">
        <v>1444.0</v>
      </c>
      <c r="B1448" s="725">
        <v>90.0</v>
      </c>
      <c r="C1448" s="588" t="s">
        <v>224</v>
      </c>
      <c r="D1448" s="589">
        <v>44011.0</v>
      </c>
      <c r="E1448" s="725" t="s">
        <v>81</v>
      </c>
      <c r="F1448" s="727" t="s">
        <v>235</v>
      </c>
    </row>
    <row r="1449">
      <c r="A1449" s="580">
        <v>1445.0</v>
      </c>
      <c r="B1449" s="725">
        <v>37.0</v>
      </c>
      <c r="C1449" s="726" t="s">
        <v>222</v>
      </c>
      <c r="D1449" s="589">
        <v>44011.0</v>
      </c>
      <c r="E1449" s="725" t="s">
        <v>81</v>
      </c>
      <c r="F1449" s="727" t="s">
        <v>262</v>
      </c>
    </row>
    <row r="1450">
      <c r="A1450" s="580">
        <v>1446.0</v>
      </c>
      <c r="B1450" s="725">
        <v>86.0</v>
      </c>
      <c r="C1450" s="726" t="s">
        <v>222</v>
      </c>
      <c r="D1450" s="589">
        <v>44011.0</v>
      </c>
      <c r="E1450" s="725" t="s">
        <v>81</v>
      </c>
      <c r="F1450" s="727" t="s">
        <v>262</v>
      </c>
    </row>
    <row r="1451">
      <c r="A1451" s="580">
        <v>1447.0</v>
      </c>
      <c r="B1451" s="725">
        <v>63.0</v>
      </c>
      <c r="C1451" s="726" t="s">
        <v>222</v>
      </c>
      <c r="D1451" s="583">
        <v>44012.0</v>
      </c>
      <c r="E1451" s="725" t="s">
        <v>87</v>
      </c>
      <c r="F1451" s="727" t="s">
        <v>225</v>
      </c>
    </row>
    <row r="1452">
      <c r="A1452" s="580">
        <v>1448.0</v>
      </c>
      <c r="B1452" s="725">
        <v>42.0</v>
      </c>
      <c r="C1452" s="726" t="s">
        <v>222</v>
      </c>
      <c r="D1452" s="583">
        <v>44012.0</v>
      </c>
      <c r="E1452" s="725" t="s">
        <v>87</v>
      </c>
      <c r="F1452" s="727" t="s">
        <v>225</v>
      </c>
    </row>
    <row r="1453">
      <c r="A1453" s="580">
        <v>1449.0</v>
      </c>
      <c r="B1453" s="725">
        <v>84.0</v>
      </c>
      <c r="C1453" s="726" t="s">
        <v>222</v>
      </c>
      <c r="D1453" s="583">
        <v>44012.0</v>
      </c>
      <c r="E1453" s="725" t="s">
        <v>87</v>
      </c>
      <c r="F1453" s="727" t="s">
        <v>225</v>
      </c>
    </row>
    <row r="1454">
      <c r="A1454" s="580">
        <v>1450.0</v>
      </c>
      <c r="B1454" s="725">
        <v>68.0</v>
      </c>
      <c r="C1454" s="726" t="s">
        <v>222</v>
      </c>
      <c r="D1454" s="583">
        <v>44012.0</v>
      </c>
      <c r="E1454" s="725" t="s">
        <v>87</v>
      </c>
      <c r="F1454" s="727" t="s">
        <v>225</v>
      </c>
    </row>
    <row r="1455">
      <c r="A1455" s="580">
        <v>1451.0</v>
      </c>
      <c r="B1455" s="725">
        <v>55.0</v>
      </c>
      <c r="C1455" s="588" t="s">
        <v>224</v>
      </c>
      <c r="D1455" s="583">
        <v>44012.0</v>
      </c>
      <c r="E1455" s="725" t="s">
        <v>94</v>
      </c>
      <c r="F1455" s="727" t="s">
        <v>331</v>
      </c>
    </row>
    <row r="1456">
      <c r="A1456" s="580">
        <v>1452.0</v>
      </c>
      <c r="B1456" s="725">
        <v>63.0</v>
      </c>
      <c r="C1456" s="588" t="s">
        <v>224</v>
      </c>
      <c r="D1456" s="583">
        <v>44012.0</v>
      </c>
      <c r="E1456" s="725" t="s">
        <v>94</v>
      </c>
      <c r="F1456" s="727" t="s">
        <v>331</v>
      </c>
    </row>
    <row r="1457">
      <c r="A1457" s="580">
        <v>1453.0</v>
      </c>
      <c r="B1457" s="725">
        <v>82.0</v>
      </c>
      <c r="C1457" s="588" t="s">
        <v>224</v>
      </c>
      <c r="D1457" s="583">
        <v>44012.0</v>
      </c>
      <c r="E1457" s="725" t="s">
        <v>84</v>
      </c>
      <c r="F1457" s="727" t="s">
        <v>366</v>
      </c>
    </row>
    <row r="1458">
      <c r="A1458" s="580">
        <v>1454.0</v>
      </c>
      <c r="B1458" s="725">
        <v>75.0</v>
      </c>
      <c r="C1458" s="726" t="s">
        <v>222</v>
      </c>
      <c r="D1458" s="583">
        <v>44012.0</v>
      </c>
      <c r="E1458" s="725" t="s">
        <v>85</v>
      </c>
      <c r="F1458" s="727" t="s">
        <v>276</v>
      </c>
    </row>
    <row r="1459">
      <c r="A1459" s="580">
        <v>1455.0</v>
      </c>
      <c r="B1459" s="725">
        <v>50.0</v>
      </c>
      <c r="C1459" s="588" t="s">
        <v>224</v>
      </c>
      <c r="D1459" s="583">
        <v>44012.0</v>
      </c>
      <c r="E1459" s="725" t="s">
        <v>85</v>
      </c>
      <c r="F1459" s="727" t="s">
        <v>276</v>
      </c>
    </row>
    <row r="1460">
      <c r="A1460" s="580">
        <v>1456.0</v>
      </c>
      <c r="B1460" s="725">
        <v>79.0</v>
      </c>
      <c r="C1460" s="726" t="s">
        <v>222</v>
      </c>
      <c r="D1460" s="583">
        <v>44012.0</v>
      </c>
      <c r="E1460" s="725" t="s">
        <v>90</v>
      </c>
      <c r="F1460" s="727" t="s">
        <v>275</v>
      </c>
    </row>
    <row r="1461">
      <c r="A1461" s="580">
        <v>1457.0</v>
      </c>
      <c r="B1461" s="725">
        <v>87.0</v>
      </c>
      <c r="C1461" s="726" t="s">
        <v>222</v>
      </c>
      <c r="D1461" s="583">
        <v>44012.0</v>
      </c>
      <c r="E1461" s="725" t="s">
        <v>82</v>
      </c>
      <c r="F1461" s="727" t="s">
        <v>338</v>
      </c>
    </row>
    <row r="1462">
      <c r="A1462" s="580">
        <v>1458.0</v>
      </c>
      <c r="B1462" s="725">
        <v>69.0</v>
      </c>
      <c r="C1462" s="726" t="s">
        <v>222</v>
      </c>
      <c r="D1462" s="583">
        <v>44012.0</v>
      </c>
      <c r="E1462" s="725" t="s">
        <v>82</v>
      </c>
      <c r="F1462" s="727" t="s">
        <v>246</v>
      </c>
    </row>
    <row r="1463">
      <c r="A1463" s="580">
        <v>1459.0</v>
      </c>
      <c r="B1463" s="725">
        <v>85.0</v>
      </c>
      <c r="C1463" s="726" t="s">
        <v>222</v>
      </c>
      <c r="D1463" s="583">
        <v>44012.0</v>
      </c>
      <c r="E1463" s="725" t="s">
        <v>82</v>
      </c>
      <c r="F1463" s="727" t="s">
        <v>310</v>
      </c>
    </row>
    <row r="1464">
      <c r="A1464" s="580">
        <v>1460.0</v>
      </c>
      <c r="B1464" s="725">
        <v>77.0</v>
      </c>
      <c r="C1464" s="726" t="s">
        <v>222</v>
      </c>
      <c r="D1464" s="583">
        <v>44012.0</v>
      </c>
      <c r="E1464" s="725" t="s">
        <v>92</v>
      </c>
      <c r="F1464" s="727" t="s">
        <v>307</v>
      </c>
    </row>
    <row r="1465">
      <c r="A1465" s="580">
        <v>1461.0</v>
      </c>
      <c r="B1465" s="725">
        <v>71.0</v>
      </c>
      <c r="C1465" s="726" t="s">
        <v>222</v>
      </c>
      <c r="D1465" s="583">
        <v>44012.0</v>
      </c>
      <c r="E1465" s="725" t="s">
        <v>81</v>
      </c>
      <c r="F1465" s="727" t="s">
        <v>262</v>
      </c>
    </row>
    <row r="1466">
      <c r="A1466" s="580">
        <v>1462.0</v>
      </c>
      <c r="B1466" s="725">
        <v>77.0</v>
      </c>
      <c r="C1466" s="588" t="s">
        <v>224</v>
      </c>
      <c r="D1466" s="583">
        <v>44012.0</v>
      </c>
      <c r="E1466" s="725" t="s">
        <v>81</v>
      </c>
      <c r="F1466" s="727" t="s">
        <v>262</v>
      </c>
    </row>
    <row r="1467">
      <c r="A1467" s="580">
        <v>1463.0</v>
      </c>
      <c r="B1467" s="725">
        <v>74.0</v>
      </c>
      <c r="C1467" s="588" t="s">
        <v>224</v>
      </c>
      <c r="D1467" s="583">
        <v>44012.0</v>
      </c>
      <c r="E1467" s="725" t="s">
        <v>81</v>
      </c>
      <c r="F1467" s="727" t="s">
        <v>262</v>
      </c>
    </row>
    <row r="1468">
      <c r="A1468" s="580">
        <v>1464.0</v>
      </c>
      <c r="B1468" s="725">
        <v>88.0</v>
      </c>
      <c r="C1468" s="588" t="s">
        <v>224</v>
      </c>
      <c r="D1468" s="583">
        <v>44012.0</v>
      </c>
      <c r="E1468" s="725" t="s">
        <v>81</v>
      </c>
      <c r="F1468" s="727" t="s">
        <v>235</v>
      </c>
    </row>
    <row r="1469">
      <c r="A1469" s="580">
        <v>1465.0</v>
      </c>
      <c r="B1469" s="725">
        <v>91.0</v>
      </c>
      <c r="C1469" s="726" t="s">
        <v>222</v>
      </c>
      <c r="D1469" s="583">
        <v>44012.0</v>
      </c>
      <c r="E1469" s="725" t="s">
        <v>81</v>
      </c>
      <c r="F1469" s="727" t="s">
        <v>235</v>
      </c>
    </row>
    <row r="1470">
      <c r="A1470" s="580">
        <v>1466.0</v>
      </c>
      <c r="B1470" s="725">
        <v>66.0</v>
      </c>
      <c r="C1470" s="588" t="s">
        <v>224</v>
      </c>
      <c r="D1470" s="589">
        <v>44013.0</v>
      </c>
      <c r="E1470" s="725" t="s">
        <v>82</v>
      </c>
      <c r="F1470" s="727" t="s">
        <v>246</v>
      </c>
    </row>
    <row r="1471">
      <c r="A1471" s="580">
        <v>1467.0</v>
      </c>
      <c r="B1471" s="725">
        <v>66.0</v>
      </c>
      <c r="C1471" s="588" t="s">
        <v>224</v>
      </c>
      <c r="D1471" s="589">
        <v>44013.0</v>
      </c>
      <c r="E1471" s="725" t="s">
        <v>82</v>
      </c>
      <c r="F1471" s="727" t="s">
        <v>246</v>
      </c>
    </row>
    <row r="1472">
      <c r="A1472" s="580">
        <v>1468.0</v>
      </c>
      <c r="B1472" s="725">
        <v>81.0</v>
      </c>
      <c r="C1472" s="726" t="s">
        <v>222</v>
      </c>
      <c r="D1472" s="589">
        <v>44013.0</v>
      </c>
      <c r="E1472" s="725" t="s">
        <v>82</v>
      </c>
      <c r="F1472" s="727" t="s">
        <v>233</v>
      </c>
    </row>
    <row r="1473">
      <c r="A1473" s="580">
        <v>1469.0</v>
      </c>
      <c r="B1473" s="725">
        <v>73.0</v>
      </c>
      <c r="C1473" s="588" t="s">
        <v>224</v>
      </c>
      <c r="D1473" s="589">
        <v>44013.0</v>
      </c>
      <c r="E1473" s="725" t="s">
        <v>82</v>
      </c>
      <c r="F1473" s="727" t="s">
        <v>233</v>
      </c>
    </row>
    <row r="1474">
      <c r="A1474" s="580">
        <v>1470.0</v>
      </c>
      <c r="B1474" s="725">
        <v>90.0</v>
      </c>
      <c r="C1474" s="588" t="s">
        <v>224</v>
      </c>
      <c r="D1474" s="589">
        <v>44013.0</v>
      </c>
      <c r="E1474" s="725" t="s">
        <v>82</v>
      </c>
      <c r="F1474" s="727" t="s">
        <v>233</v>
      </c>
    </row>
    <row r="1475">
      <c r="A1475" s="580">
        <v>1471.0</v>
      </c>
      <c r="B1475" s="725">
        <v>87.0</v>
      </c>
      <c r="C1475" s="588" t="s">
        <v>224</v>
      </c>
      <c r="D1475" s="589">
        <v>44013.0</v>
      </c>
      <c r="E1475" s="725" t="s">
        <v>82</v>
      </c>
      <c r="F1475" s="727" t="s">
        <v>233</v>
      </c>
    </row>
    <row r="1476">
      <c r="A1476" s="580">
        <v>1472.0</v>
      </c>
      <c r="B1476" s="725">
        <v>79.0</v>
      </c>
      <c r="C1476" s="726" t="s">
        <v>222</v>
      </c>
      <c r="D1476" s="589">
        <v>44013.0</v>
      </c>
      <c r="E1476" s="725" t="s">
        <v>82</v>
      </c>
      <c r="F1476" s="727" t="s">
        <v>233</v>
      </c>
    </row>
    <row r="1477">
      <c r="A1477" s="580">
        <v>1473.0</v>
      </c>
      <c r="B1477" s="725">
        <v>82.0</v>
      </c>
      <c r="C1477" s="588" t="s">
        <v>224</v>
      </c>
      <c r="D1477" s="589">
        <v>44013.0</v>
      </c>
      <c r="E1477" s="725" t="s">
        <v>82</v>
      </c>
      <c r="F1477" s="727" t="s">
        <v>233</v>
      </c>
    </row>
    <row r="1478">
      <c r="A1478" s="580">
        <v>1474.0</v>
      </c>
      <c r="B1478" s="725">
        <v>89.0</v>
      </c>
      <c r="C1478" s="726" t="s">
        <v>222</v>
      </c>
      <c r="D1478" s="589">
        <v>44013.0</v>
      </c>
      <c r="E1478" s="725" t="s">
        <v>82</v>
      </c>
      <c r="F1478" s="727" t="s">
        <v>367</v>
      </c>
    </row>
    <row r="1479">
      <c r="A1479" s="580">
        <v>1475.0</v>
      </c>
      <c r="B1479" s="725">
        <v>79.0</v>
      </c>
      <c r="C1479" s="588" t="s">
        <v>224</v>
      </c>
      <c r="D1479" s="589">
        <v>44013.0</v>
      </c>
      <c r="E1479" s="725" t="s">
        <v>81</v>
      </c>
      <c r="F1479" s="727" t="s">
        <v>262</v>
      </c>
    </row>
    <row r="1480">
      <c r="A1480" s="580">
        <v>1476.0</v>
      </c>
      <c r="B1480" s="725">
        <v>88.0</v>
      </c>
      <c r="C1480" s="726" t="s">
        <v>222</v>
      </c>
      <c r="D1480" s="589">
        <v>44013.0</v>
      </c>
      <c r="E1480" s="725" t="s">
        <v>81</v>
      </c>
      <c r="F1480" s="727" t="s">
        <v>239</v>
      </c>
    </row>
    <row r="1481">
      <c r="A1481" s="580">
        <v>1477.0</v>
      </c>
      <c r="B1481" s="725">
        <v>97.0</v>
      </c>
      <c r="C1481" s="726" t="s">
        <v>222</v>
      </c>
      <c r="D1481" s="589">
        <v>44013.0</v>
      </c>
      <c r="E1481" s="725" t="s">
        <v>81</v>
      </c>
      <c r="F1481" s="727" t="s">
        <v>235</v>
      </c>
    </row>
    <row r="1482">
      <c r="A1482" s="580">
        <v>1478.0</v>
      </c>
      <c r="B1482" s="725">
        <v>84.0</v>
      </c>
      <c r="C1482" s="588" t="s">
        <v>224</v>
      </c>
      <c r="D1482" s="589">
        <v>44013.0</v>
      </c>
      <c r="E1482" s="725" t="s">
        <v>92</v>
      </c>
      <c r="F1482" s="727" t="s">
        <v>307</v>
      </c>
    </row>
    <row r="1483">
      <c r="A1483" s="580">
        <v>1479.0</v>
      </c>
      <c r="B1483" s="725">
        <v>87.0</v>
      </c>
      <c r="C1483" s="588" t="s">
        <v>224</v>
      </c>
      <c r="D1483" s="589">
        <v>44013.0</v>
      </c>
      <c r="E1483" s="725" t="s">
        <v>85</v>
      </c>
      <c r="F1483" s="727" t="s">
        <v>284</v>
      </c>
    </row>
    <row r="1484">
      <c r="A1484" s="580">
        <v>1480.0</v>
      </c>
      <c r="B1484" s="725">
        <v>67.0</v>
      </c>
      <c r="C1484" s="588" t="s">
        <v>224</v>
      </c>
      <c r="D1484" s="583">
        <v>44014.0</v>
      </c>
      <c r="E1484" s="725" t="s">
        <v>85</v>
      </c>
      <c r="F1484" s="727" t="s">
        <v>276</v>
      </c>
    </row>
    <row r="1485">
      <c r="A1485" s="580">
        <v>1481.0</v>
      </c>
      <c r="B1485" s="725">
        <v>75.0</v>
      </c>
      <c r="C1485" s="726" t="s">
        <v>222</v>
      </c>
      <c r="D1485" s="583">
        <v>44014.0</v>
      </c>
      <c r="E1485" s="725" t="s">
        <v>85</v>
      </c>
      <c r="F1485" s="727" t="s">
        <v>276</v>
      </c>
    </row>
    <row r="1486">
      <c r="A1486" s="580">
        <v>1482.0</v>
      </c>
      <c r="B1486" s="725">
        <v>72.0</v>
      </c>
      <c r="C1486" s="726" t="s">
        <v>222</v>
      </c>
      <c r="D1486" s="583">
        <v>44014.0</v>
      </c>
      <c r="E1486" s="725" t="s">
        <v>85</v>
      </c>
      <c r="F1486" s="727" t="s">
        <v>276</v>
      </c>
    </row>
    <row r="1487">
      <c r="A1487" s="580">
        <v>1483.0</v>
      </c>
      <c r="B1487" s="725">
        <v>65.0</v>
      </c>
      <c r="C1487" s="726" t="s">
        <v>222</v>
      </c>
      <c r="D1487" s="583">
        <v>44014.0</v>
      </c>
      <c r="E1487" s="725" t="s">
        <v>85</v>
      </c>
      <c r="F1487" s="727" t="s">
        <v>276</v>
      </c>
    </row>
    <row r="1488">
      <c r="A1488" s="580">
        <v>1484.0</v>
      </c>
      <c r="B1488" s="725">
        <v>53.0</v>
      </c>
      <c r="C1488" s="726" t="s">
        <v>222</v>
      </c>
      <c r="D1488" s="583">
        <v>44014.0</v>
      </c>
      <c r="E1488" s="725" t="s">
        <v>81</v>
      </c>
      <c r="F1488" s="727" t="s">
        <v>235</v>
      </c>
    </row>
    <row r="1489">
      <c r="A1489" s="580">
        <v>1485.0</v>
      </c>
      <c r="B1489" s="725">
        <v>87.0</v>
      </c>
      <c r="C1489" s="588" t="s">
        <v>224</v>
      </c>
      <c r="D1489" s="583">
        <v>44014.0</v>
      </c>
      <c r="E1489" s="725" t="s">
        <v>81</v>
      </c>
      <c r="F1489" s="727" t="s">
        <v>239</v>
      </c>
    </row>
    <row r="1490">
      <c r="A1490" s="580">
        <v>1486.0</v>
      </c>
      <c r="B1490" s="725">
        <v>76.0</v>
      </c>
      <c r="C1490" s="588" t="s">
        <v>224</v>
      </c>
      <c r="D1490" s="583">
        <v>44014.0</v>
      </c>
      <c r="E1490" s="725" t="s">
        <v>84</v>
      </c>
      <c r="F1490" s="727" t="s">
        <v>223</v>
      </c>
    </row>
    <row r="1491">
      <c r="A1491" s="580">
        <v>1487.0</v>
      </c>
      <c r="B1491" s="725">
        <v>75.0</v>
      </c>
      <c r="C1491" s="726" t="s">
        <v>222</v>
      </c>
      <c r="D1491" s="583">
        <v>44014.0</v>
      </c>
      <c r="E1491" s="725" t="s">
        <v>88</v>
      </c>
      <c r="F1491" s="727" t="s">
        <v>228</v>
      </c>
    </row>
    <row r="1492">
      <c r="A1492" s="580">
        <v>1488.0</v>
      </c>
      <c r="B1492" s="725">
        <v>78.0</v>
      </c>
      <c r="C1492" s="588" t="s">
        <v>224</v>
      </c>
      <c r="D1492" s="583">
        <v>44014.0</v>
      </c>
      <c r="E1492" s="725" t="s">
        <v>87</v>
      </c>
      <c r="F1492" s="727" t="s">
        <v>225</v>
      </c>
    </row>
    <row r="1493">
      <c r="A1493" s="580">
        <v>1489.0</v>
      </c>
      <c r="B1493" s="725">
        <v>59.0</v>
      </c>
      <c r="C1493" s="588" t="s">
        <v>224</v>
      </c>
      <c r="D1493" s="583">
        <v>44014.0</v>
      </c>
      <c r="E1493" s="725" t="s">
        <v>87</v>
      </c>
      <c r="F1493" s="727" t="s">
        <v>225</v>
      </c>
    </row>
    <row r="1494">
      <c r="A1494" s="580">
        <v>1490.0</v>
      </c>
      <c r="B1494" s="725">
        <v>63.0</v>
      </c>
      <c r="C1494" s="588" t="s">
        <v>224</v>
      </c>
      <c r="D1494" s="583">
        <v>44014.0</v>
      </c>
      <c r="E1494" s="725" t="s">
        <v>87</v>
      </c>
      <c r="F1494" s="727" t="s">
        <v>225</v>
      </c>
    </row>
    <row r="1495">
      <c r="A1495" s="580">
        <v>1491.0</v>
      </c>
      <c r="B1495" s="725">
        <v>50.0</v>
      </c>
      <c r="C1495" s="588" t="s">
        <v>224</v>
      </c>
      <c r="D1495" s="583">
        <v>44014.0</v>
      </c>
      <c r="E1495" s="725" t="s">
        <v>87</v>
      </c>
      <c r="F1495" s="727" t="s">
        <v>225</v>
      </c>
    </row>
    <row r="1496">
      <c r="A1496" s="580">
        <v>1492.0</v>
      </c>
      <c r="B1496" s="725">
        <v>60.0</v>
      </c>
      <c r="C1496" s="588" t="s">
        <v>224</v>
      </c>
      <c r="D1496" s="583">
        <v>44014.0</v>
      </c>
      <c r="E1496" s="725" t="s">
        <v>87</v>
      </c>
      <c r="F1496" s="727" t="s">
        <v>225</v>
      </c>
    </row>
    <row r="1497">
      <c r="A1497" s="580">
        <v>1493.0</v>
      </c>
      <c r="B1497" s="725">
        <v>75.0</v>
      </c>
      <c r="C1497" s="588" t="s">
        <v>224</v>
      </c>
      <c r="D1497" s="583">
        <v>44014.0</v>
      </c>
      <c r="E1497" s="725" t="s">
        <v>87</v>
      </c>
      <c r="F1497" s="727" t="s">
        <v>225</v>
      </c>
    </row>
    <row r="1498">
      <c r="A1498" s="580">
        <v>1494.0</v>
      </c>
      <c r="B1498" s="725">
        <v>84.0</v>
      </c>
      <c r="C1498" s="726" t="s">
        <v>222</v>
      </c>
      <c r="D1498" s="583">
        <v>44014.0</v>
      </c>
      <c r="E1498" s="725" t="s">
        <v>85</v>
      </c>
      <c r="F1498" s="727" t="s">
        <v>307</v>
      </c>
    </row>
    <row r="1499">
      <c r="A1499" s="580">
        <v>1495.0</v>
      </c>
      <c r="B1499" s="725">
        <v>67.0</v>
      </c>
      <c r="C1499" s="726" t="s">
        <v>222</v>
      </c>
      <c r="D1499" s="589">
        <v>44015.0</v>
      </c>
      <c r="E1499" s="725" t="s">
        <v>81</v>
      </c>
      <c r="F1499" s="727" t="s">
        <v>262</v>
      </c>
    </row>
    <row r="1500">
      <c r="A1500" s="580">
        <v>1496.0</v>
      </c>
      <c r="B1500" s="725">
        <v>82.0</v>
      </c>
      <c r="C1500" s="726" t="s">
        <v>222</v>
      </c>
      <c r="D1500" s="589">
        <v>44015.0</v>
      </c>
      <c r="E1500" s="725" t="s">
        <v>81</v>
      </c>
      <c r="F1500" s="727" t="s">
        <v>262</v>
      </c>
    </row>
    <row r="1501">
      <c r="A1501" s="580">
        <v>1497.0</v>
      </c>
      <c r="B1501" s="725">
        <v>80.0</v>
      </c>
      <c r="C1501" s="588" t="s">
        <v>224</v>
      </c>
      <c r="D1501" s="589">
        <v>44015.0</v>
      </c>
      <c r="E1501" s="725" t="s">
        <v>81</v>
      </c>
      <c r="F1501" s="727" t="s">
        <v>235</v>
      </c>
    </row>
    <row r="1502">
      <c r="A1502" s="580">
        <v>1498.0</v>
      </c>
      <c r="B1502" s="725">
        <v>58.0</v>
      </c>
      <c r="C1502" s="588" t="s">
        <v>224</v>
      </c>
      <c r="D1502" s="589">
        <v>44015.0</v>
      </c>
      <c r="E1502" s="725" t="s">
        <v>81</v>
      </c>
      <c r="F1502" s="727" t="s">
        <v>235</v>
      </c>
    </row>
    <row r="1503">
      <c r="A1503" s="580">
        <v>1499.0</v>
      </c>
      <c r="B1503" s="725">
        <v>60.0</v>
      </c>
      <c r="C1503" s="588" t="s">
        <v>224</v>
      </c>
      <c r="D1503" s="589">
        <v>44015.0</v>
      </c>
      <c r="E1503" s="725" t="s">
        <v>81</v>
      </c>
      <c r="F1503" s="727" t="s">
        <v>332</v>
      </c>
    </row>
    <row r="1504">
      <c r="A1504" s="580">
        <v>1500.0</v>
      </c>
      <c r="B1504" s="725">
        <v>66.0</v>
      </c>
      <c r="C1504" s="588" t="s">
        <v>224</v>
      </c>
      <c r="D1504" s="589">
        <v>44015.0</v>
      </c>
      <c r="E1504" s="725" t="s">
        <v>82</v>
      </c>
      <c r="F1504" s="727" t="s">
        <v>246</v>
      </c>
    </row>
    <row r="1505">
      <c r="A1505" s="580">
        <v>1501.0</v>
      </c>
      <c r="B1505" s="725">
        <v>86.0</v>
      </c>
      <c r="C1505" s="726" t="s">
        <v>222</v>
      </c>
      <c r="D1505" s="589">
        <v>44015.0</v>
      </c>
      <c r="E1505" s="725" t="s">
        <v>82</v>
      </c>
      <c r="F1505" s="727" t="s">
        <v>246</v>
      </c>
    </row>
    <row r="1506">
      <c r="A1506" s="580">
        <v>1502.0</v>
      </c>
      <c r="B1506" s="725">
        <v>78.0</v>
      </c>
      <c r="C1506" s="726" t="s">
        <v>222</v>
      </c>
      <c r="D1506" s="589">
        <v>44015.0</v>
      </c>
      <c r="E1506" s="725" t="s">
        <v>82</v>
      </c>
      <c r="F1506" s="727" t="s">
        <v>246</v>
      </c>
    </row>
    <row r="1507">
      <c r="A1507" s="580">
        <v>1503.0</v>
      </c>
      <c r="B1507" s="725">
        <v>95.0</v>
      </c>
      <c r="C1507" s="726" t="s">
        <v>222</v>
      </c>
      <c r="D1507" s="589">
        <v>44015.0</v>
      </c>
      <c r="E1507" s="725" t="s">
        <v>85</v>
      </c>
      <c r="F1507" s="727" t="s">
        <v>276</v>
      </c>
    </row>
    <row r="1508">
      <c r="A1508" s="580">
        <v>1504.0</v>
      </c>
      <c r="B1508" s="725">
        <v>67.0</v>
      </c>
      <c r="C1508" s="588" t="s">
        <v>224</v>
      </c>
      <c r="D1508" s="589">
        <v>44015.0</v>
      </c>
      <c r="E1508" s="725" t="s">
        <v>85</v>
      </c>
      <c r="F1508" s="727" t="s">
        <v>276</v>
      </c>
    </row>
    <row r="1509">
      <c r="A1509" s="580">
        <v>1505.0</v>
      </c>
      <c r="B1509" s="725">
        <v>78.0</v>
      </c>
      <c r="C1509" s="726" t="s">
        <v>222</v>
      </c>
      <c r="D1509" s="589">
        <v>44015.0</v>
      </c>
      <c r="E1509" s="725" t="s">
        <v>85</v>
      </c>
      <c r="F1509" s="727" t="s">
        <v>276</v>
      </c>
    </row>
    <row r="1510">
      <c r="A1510" s="580">
        <v>1506.0</v>
      </c>
      <c r="B1510" s="725">
        <v>68.0</v>
      </c>
      <c r="C1510" s="726" t="s">
        <v>222</v>
      </c>
      <c r="D1510" s="589">
        <v>44015.0</v>
      </c>
      <c r="E1510" s="725" t="s">
        <v>85</v>
      </c>
      <c r="F1510" s="727" t="s">
        <v>276</v>
      </c>
    </row>
    <row r="1511">
      <c r="A1511" s="580">
        <v>1507.0</v>
      </c>
      <c r="B1511" s="725">
        <v>66.0</v>
      </c>
      <c r="C1511" s="588" t="s">
        <v>224</v>
      </c>
      <c r="D1511" s="589">
        <v>44015.0</v>
      </c>
      <c r="E1511" s="725" t="s">
        <v>93</v>
      </c>
      <c r="F1511" s="727" t="s">
        <v>359</v>
      </c>
    </row>
    <row r="1512">
      <c r="A1512" s="580">
        <v>1508.0</v>
      </c>
      <c r="B1512" s="725">
        <v>80.0</v>
      </c>
      <c r="C1512" s="726" t="s">
        <v>222</v>
      </c>
      <c r="D1512" s="589">
        <v>44015.0</v>
      </c>
      <c r="E1512" s="725" t="s">
        <v>93</v>
      </c>
      <c r="F1512" s="727" t="s">
        <v>359</v>
      </c>
    </row>
    <row r="1513">
      <c r="A1513" s="580">
        <v>1509.0</v>
      </c>
      <c r="B1513" s="725">
        <v>70.0</v>
      </c>
      <c r="C1513" s="726" t="s">
        <v>222</v>
      </c>
      <c r="D1513" s="583">
        <v>44016.0</v>
      </c>
      <c r="E1513" s="725" t="s">
        <v>85</v>
      </c>
      <c r="F1513" s="727" t="s">
        <v>276</v>
      </c>
    </row>
    <row r="1514">
      <c r="A1514" s="580">
        <v>1510.0</v>
      </c>
      <c r="B1514" s="725">
        <v>88.0</v>
      </c>
      <c r="C1514" s="726" t="s">
        <v>222</v>
      </c>
      <c r="D1514" s="583">
        <v>44016.0</v>
      </c>
      <c r="E1514" s="725" t="s">
        <v>85</v>
      </c>
      <c r="F1514" s="727" t="s">
        <v>284</v>
      </c>
    </row>
    <row r="1515">
      <c r="A1515" s="580">
        <v>1511.0</v>
      </c>
      <c r="B1515" s="725">
        <v>56.0</v>
      </c>
      <c r="C1515" s="588" t="s">
        <v>224</v>
      </c>
      <c r="D1515" s="583">
        <v>44016.0</v>
      </c>
      <c r="E1515" s="725" t="s">
        <v>81</v>
      </c>
      <c r="F1515" s="727" t="s">
        <v>262</v>
      </c>
    </row>
    <row r="1516">
      <c r="A1516" s="580">
        <v>1512.0</v>
      </c>
      <c r="B1516" s="725">
        <v>79.0</v>
      </c>
      <c r="C1516" s="588" t="s">
        <v>224</v>
      </c>
      <c r="D1516" s="583">
        <v>44016.0</v>
      </c>
      <c r="E1516" s="725" t="s">
        <v>82</v>
      </c>
      <c r="F1516" s="727" t="s">
        <v>246</v>
      </c>
    </row>
    <row r="1517">
      <c r="A1517" s="731">
        <v>1513.0</v>
      </c>
      <c r="B1517" s="725">
        <v>75.0</v>
      </c>
      <c r="C1517" s="588" t="s">
        <v>224</v>
      </c>
      <c r="D1517" s="589">
        <v>44017.0</v>
      </c>
      <c r="E1517" s="725" t="s">
        <v>88</v>
      </c>
      <c r="F1517" s="727" t="s">
        <v>228</v>
      </c>
    </row>
    <row r="1518">
      <c r="A1518" s="580">
        <v>1514.0</v>
      </c>
      <c r="B1518" s="725">
        <v>78.0</v>
      </c>
      <c r="C1518" s="726" t="s">
        <v>222</v>
      </c>
      <c r="D1518" s="589">
        <v>44017.0</v>
      </c>
      <c r="E1518" s="725" t="s">
        <v>81</v>
      </c>
      <c r="F1518" s="727" t="s">
        <v>332</v>
      </c>
    </row>
    <row r="1519">
      <c r="A1519" s="580">
        <v>1515.0</v>
      </c>
      <c r="B1519" s="725">
        <v>80.0</v>
      </c>
      <c r="C1519" s="588" t="s">
        <v>224</v>
      </c>
      <c r="D1519" s="589">
        <v>44017.0</v>
      </c>
      <c r="E1519" s="725" t="s">
        <v>82</v>
      </c>
      <c r="F1519" s="727" t="s">
        <v>233</v>
      </c>
    </row>
    <row r="1520">
      <c r="A1520" s="580">
        <v>1516.0</v>
      </c>
      <c r="B1520" s="725">
        <v>64.0</v>
      </c>
      <c r="C1520" s="588" t="s">
        <v>224</v>
      </c>
      <c r="D1520" s="589">
        <v>44017.0</v>
      </c>
      <c r="E1520" s="725" t="s">
        <v>82</v>
      </c>
      <c r="F1520" s="727" t="s">
        <v>246</v>
      </c>
    </row>
    <row r="1521">
      <c r="A1521" s="580">
        <v>1517.0</v>
      </c>
      <c r="B1521" s="725">
        <v>73.0</v>
      </c>
      <c r="C1521" s="588" t="s">
        <v>224</v>
      </c>
      <c r="D1521" s="589">
        <v>44017.0</v>
      </c>
      <c r="E1521" s="725" t="s">
        <v>85</v>
      </c>
      <c r="F1521" s="727" t="s">
        <v>276</v>
      </c>
    </row>
    <row r="1522">
      <c r="A1522" s="580">
        <v>1518.0</v>
      </c>
      <c r="B1522" s="725">
        <v>91.0</v>
      </c>
      <c r="C1522" s="588" t="s">
        <v>224</v>
      </c>
      <c r="D1522" s="583">
        <v>44018.0</v>
      </c>
      <c r="E1522" s="725" t="s">
        <v>88</v>
      </c>
      <c r="F1522" s="727" t="s">
        <v>228</v>
      </c>
    </row>
    <row r="1523">
      <c r="A1523" s="580">
        <v>1519.0</v>
      </c>
      <c r="B1523" s="725">
        <v>73.0</v>
      </c>
      <c r="C1523" s="726" t="s">
        <v>222</v>
      </c>
      <c r="D1523" s="583">
        <v>44018.0</v>
      </c>
      <c r="E1523" s="725" t="s">
        <v>88</v>
      </c>
      <c r="F1523" s="727" t="s">
        <v>228</v>
      </c>
    </row>
    <row r="1524">
      <c r="A1524" s="580">
        <v>1520.0</v>
      </c>
      <c r="B1524" s="725">
        <v>82.0</v>
      </c>
      <c r="C1524" s="726" t="s">
        <v>222</v>
      </c>
      <c r="D1524" s="583">
        <v>44018.0</v>
      </c>
      <c r="E1524" s="725" t="s">
        <v>88</v>
      </c>
      <c r="F1524" s="727" t="s">
        <v>228</v>
      </c>
    </row>
    <row r="1525">
      <c r="A1525" s="580">
        <v>1521.0</v>
      </c>
      <c r="B1525" s="725">
        <v>79.0</v>
      </c>
      <c r="C1525" s="726" t="s">
        <v>222</v>
      </c>
      <c r="D1525" s="583">
        <v>44018.0</v>
      </c>
      <c r="E1525" s="725" t="s">
        <v>81</v>
      </c>
      <c r="F1525" s="727" t="s">
        <v>262</v>
      </c>
    </row>
    <row r="1526">
      <c r="A1526" s="580">
        <v>1522.0</v>
      </c>
      <c r="B1526" s="725">
        <v>72.0</v>
      </c>
      <c r="C1526" s="726" t="s">
        <v>222</v>
      </c>
      <c r="D1526" s="589">
        <v>44019.0</v>
      </c>
      <c r="E1526" s="725" t="s">
        <v>81</v>
      </c>
      <c r="F1526" s="727" t="s">
        <v>262</v>
      </c>
    </row>
    <row r="1527">
      <c r="A1527" s="580">
        <v>1523.0</v>
      </c>
      <c r="B1527" s="725">
        <v>71.0</v>
      </c>
      <c r="C1527" s="726" t="s">
        <v>222</v>
      </c>
      <c r="D1527" s="589">
        <v>44019.0</v>
      </c>
      <c r="E1527" s="725" t="s">
        <v>81</v>
      </c>
      <c r="F1527" s="727" t="s">
        <v>262</v>
      </c>
    </row>
    <row r="1528">
      <c r="A1528" s="580">
        <v>1524.0</v>
      </c>
      <c r="B1528" s="725">
        <v>83.0</v>
      </c>
      <c r="C1528" s="588" t="s">
        <v>224</v>
      </c>
      <c r="D1528" s="589">
        <v>44019.0</v>
      </c>
      <c r="E1528" s="725" t="s">
        <v>90</v>
      </c>
      <c r="F1528" s="727" t="s">
        <v>368</v>
      </c>
    </row>
    <row r="1529">
      <c r="A1529" s="580">
        <v>1525.0</v>
      </c>
      <c r="B1529" s="725">
        <v>65.0</v>
      </c>
      <c r="C1529" s="726" t="s">
        <v>222</v>
      </c>
      <c r="D1529" s="589">
        <v>44019.0</v>
      </c>
      <c r="E1529" s="725" t="s">
        <v>84</v>
      </c>
      <c r="F1529" s="727" t="s">
        <v>223</v>
      </c>
    </row>
    <row r="1530">
      <c r="A1530" s="580">
        <v>1526.0</v>
      </c>
      <c r="B1530" s="725">
        <v>80.0</v>
      </c>
      <c r="C1530" s="726" t="s">
        <v>222</v>
      </c>
      <c r="D1530" s="589">
        <v>44019.0</v>
      </c>
      <c r="E1530" s="725" t="s">
        <v>85</v>
      </c>
      <c r="F1530" s="727" t="s">
        <v>335</v>
      </c>
    </row>
    <row r="1531">
      <c r="A1531" s="580">
        <v>1527.0</v>
      </c>
      <c r="B1531" s="725">
        <v>72.0</v>
      </c>
      <c r="C1531" s="588" t="s">
        <v>224</v>
      </c>
      <c r="D1531" s="589">
        <v>44019.0</v>
      </c>
      <c r="E1531" s="725" t="s">
        <v>85</v>
      </c>
      <c r="F1531" s="727" t="s">
        <v>223</v>
      </c>
    </row>
    <row r="1532">
      <c r="A1532" s="580">
        <v>1528.0</v>
      </c>
      <c r="B1532" s="725">
        <v>79.0</v>
      </c>
      <c r="C1532" s="588" t="s">
        <v>224</v>
      </c>
      <c r="D1532" s="589">
        <v>44019.0</v>
      </c>
      <c r="E1532" s="725" t="s">
        <v>93</v>
      </c>
      <c r="F1532" s="727" t="s">
        <v>359</v>
      </c>
    </row>
    <row r="1533">
      <c r="A1533" s="580">
        <v>1529.0</v>
      </c>
      <c r="B1533" s="725">
        <v>74.0</v>
      </c>
      <c r="C1533" s="588" t="s">
        <v>224</v>
      </c>
      <c r="D1533" s="583">
        <v>44020.0</v>
      </c>
      <c r="E1533" s="725" t="s">
        <v>84</v>
      </c>
      <c r="F1533" s="727" t="s">
        <v>223</v>
      </c>
    </row>
    <row r="1534">
      <c r="A1534" s="580">
        <v>1530.0</v>
      </c>
      <c r="B1534" s="725">
        <v>57.0</v>
      </c>
      <c r="C1534" s="588" t="s">
        <v>224</v>
      </c>
      <c r="D1534" s="583">
        <v>44020.0</v>
      </c>
      <c r="E1534" s="725" t="s">
        <v>85</v>
      </c>
      <c r="F1534" s="727" t="s">
        <v>276</v>
      </c>
    </row>
    <row r="1535">
      <c r="A1535" s="580">
        <v>1531.0</v>
      </c>
      <c r="B1535" s="725">
        <v>78.0</v>
      </c>
      <c r="C1535" s="726" t="s">
        <v>222</v>
      </c>
      <c r="D1535" s="583">
        <v>44020.0</v>
      </c>
      <c r="E1535" s="725" t="s">
        <v>85</v>
      </c>
      <c r="F1535" s="727" t="s">
        <v>276</v>
      </c>
    </row>
    <row r="1536">
      <c r="A1536" s="580">
        <v>1532.0</v>
      </c>
      <c r="B1536" s="725">
        <v>74.0</v>
      </c>
      <c r="C1536" s="726" t="s">
        <v>222</v>
      </c>
      <c r="D1536" s="583">
        <v>44020.0</v>
      </c>
      <c r="E1536" s="725" t="s">
        <v>85</v>
      </c>
      <c r="F1536" s="727" t="s">
        <v>276</v>
      </c>
    </row>
    <row r="1537">
      <c r="A1537" s="580">
        <v>1533.0</v>
      </c>
      <c r="B1537" s="725">
        <v>83.0</v>
      </c>
      <c r="C1537" s="726" t="s">
        <v>222</v>
      </c>
      <c r="D1537" s="583">
        <v>44020.0</v>
      </c>
      <c r="E1537" s="725" t="s">
        <v>85</v>
      </c>
      <c r="F1537" s="727" t="s">
        <v>276</v>
      </c>
    </row>
    <row r="1538">
      <c r="A1538" s="580">
        <v>1534.0</v>
      </c>
      <c r="B1538" s="725">
        <v>81.0</v>
      </c>
      <c r="C1538" s="726" t="s">
        <v>222</v>
      </c>
      <c r="D1538" s="583">
        <v>44020.0</v>
      </c>
      <c r="E1538" s="725" t="s">
        <v>94</v>
      </c>
      <c r="F1538" s="727" t="s">
        <v>331</v>
      </c>
    </row>
    <row r="1539">
      <c r="A1539" s="580">
        <v>1535.0</v>
      </c>
      <c r="B1539" s="725">
        <v>70.0</v>
      </c>
      <c r="C1539" s="588" t="s">
        <v>224</v>
      </c>
      <c r="D1539" s="583">
        <v>44020.0</v>
      </c>
      <c r="E1539" s="725" t="s">
        <v>82</v>
      </c>
      <c r="F1539" s="727" t="s">
        <v>246</v>
      </c>
    </row>
    <row r="1540">
      <c r="A1540" s="580">
        <v>1536.0</v>
      </c>
      <c r="B1540" s="725">
        <v>75.0</v>
      </c>
      <c r="C1540" s="588" t="s">
        <v>224</v>
      </c>
      <c r="D1540" s="583">
        <v>44020.0</v>
      </c>
      <c r="E1540" s="725" t="s">
        <v>82</v>
      </c>
      <c r="F1540" s="727" t="s">
        <v>233</v>
      </c>
    </row>
    <row r="1541">
      <c r="A1541" s="580">
        <v>1537.0</v>
      </c>
      <c r="B1541" s="725">
        <v>69.0</v>
      </c>
      <c r="C1541" s="588" t="s">
        <v>224</v>
      </c>
      <c r="D1541" s="583">
        <v>44020.0</v>
      </c>
      <c r="E1541" s="725" t="s">
        <v>92</v>
      </c>
      <c r="F1541" s="727" t="s">
        <v>307</v>
      </c>
    </row>
    <row r="1542">
      <c r="A1542" s="580">
        <v>1538.0</v>
      </c>
      <c r="B1542" s="725">
        <v>90.0</v>
      </c>
      <c r="C1542" s="726" t="s">
        <v>222</v>
      </c>
      <c r="D1542" s="583">
        <v>44020.0</v>
      </c>
      <c r="E1542" s="725" t="s">
        <v>81</v>
      </c>
      <c r="F1542" s="727" t="s">
        <v>341</v>
      </c>
    </row>
    <row r="1543">
      <c r="A1543" s="580">
        <v>1539.0</v>
      </c>
      <c r="B1543" s="725">
        <v>42.0</v>
      </c>
      <c r="C1543" s="588" t="s">
        <v>224</v>
      </c>
      <c r="D1543" s="583">
        <v>44020.0</v>
      </c>
      <c r="E1543" s="725" t="s">
        <v>81</v>
      </c>
      <c r="F1543" s="727" t="s">
        <v>341</v>
      </c>
    </row>
    <row r="1544">
      <c r="A1544" s="580">
        <v>1540.0</v>
      </c>
      <c r="B1544" s="725">
        <v>59.0</v>
      </c>
      <c r="C1544" s="588" t="s">
        <v>224</v>
      </c>
      <c r="D1544" s="583">
        <v>44020.0</v>
      </c>
      <c r="E1544" s="725" t="s">
        <v>81</v>
      </c>
      <c r="F1544" s="727" t="s">
        <v>341</v>
      </c>
    </row>
    <row r="1545">
      <c r="A1545" s="580">
        <v>1541.0</v>
      </c>
      <c r="B1545" s="725">
        <v>60.0</v>
      </c>
      <c r="C1545" s="726" t="s">
        <v>222</v>
      </c>
      <c r="D1545" s="583">
        <v>44020.0</v>
      </c>
      <c r="E1545" s="725" t="s">
        <v>81</v>
      </c>
      <c r="F1545" s="727" t="s">
        <v>341</v>
      </c>
    </row>
    <row r="1546">
      <c r="A1546" s="580">
        <v>1542.0</v>
      </c>
      <c r="B1546" s="725">
        <v>81.0</v>
      </c>
      <c r="C1546" s="588" t="s">
        <v>224</v>
      </c>
      <c r="D1546" s="583">
        <v>44020.0</v>
      </c>
      <c r="E1546" s="725" t="s">
        <v>81</v>
      </c>
      <c r="F1546" s="727" t="s">
        <v>341</v>
      </c>
    </row>
    <row r="1547">
      <c r="A1547" s="580">
        <v>1543.0</v>
      </c>
      <c r="B1547" s="725">
        <v>67.0</v>
      </c>
      <c r="C1547" s="588" t="s">
        <v>224</v>
      </c>
      <c r="D1547" s="583">
        <v>44020.0</v>
      </c>
      <c r="E1547" s="725" t="s">
        <v>87</v>
      </c>
      <c r="F1547" s="727" t="s">
        <v>225</v>
      </c>
    </row>
    <row r="1548">
      <c r="A1548" s="580">
        <v>1544.0</v>
      </c>
      <c r="B1548" s="725">
        <v>80.0</v>
      </c>
      <c r="C1548" s="588" t="s">
        <v>224</v>
      </c>
      <c r="D1548" s="589">
        <v>44021.0</v>
      </c>
      <c r="E1548" s="725" t="s">
        <v>85</v>
      </c>
      <c r="F1548" s="727" t="s">
        <v>276</v>
      </c>
    </row>
    <row r="1549">
      <c r="A1549" s="580">
        <v>1545.0</v>
      </c>
      <c r="B1549" s="725">
        <v>92.0</v>
      </c>
      <c r="C1549" s="726" t="s">
        <v>222</v>
      </c>
      <c r="D1549" s="589">
        <v>44021.0</v>
      </c>
      <c r="E1549" s="725" t="s">
        <v>85</v>
      </c>
      <c r="F1549" s="727" t="s">
        <v>276</v>
      </c>
    </row>
    <row r="1550">
      <c r="A1550" s="580">
        <v>1546.0</v>
      </c>
      <c r="B1550" s="725">
        <v>78.0</v>
      </c>
      <c r="C1550" s="726" t="s">
        <v>222</v>
      </c>
      <c r="D1550" s="589">
        <v>44021.0</v>
      </c>
      <c r="E1550" s="725" t="s">
        <v>91</v>
      </c>
      <c r="F1550" s="727" t="s">
        <v>277</v>
      </c>
    </row>
    <row r="1551">
      <c r="A1551" s="580">
        <v>1547.0</v>
      </c>
      <c r="B1551" s="725">
        <v>84.0</v>
      </c>
      <c r="C1551" s="588" t="s">
        <v>224</v>
      </c>
      <c r="D1551" s="589">
        <v>44021.0</v>
      </c>
      <c r="E1551" s="725" t="s">
        <v>91</v>
      </c>
      <c r="F1551" s="727" t="s">
        <v>277</v>
      </c>
    </row>
    <row r="1552">
      <c r="A1552" s="580">
        <v>1548.0</v>
      </c>
      <c r="B1552" s="725">
        <v>72.0</v>
      </c>
      <c r="C1552" s="726" t="s">
        <v>222</v>
      </c>
      <c r="D1552" s="589">
        <v>44021.0</v>
      </c>
      <c r="E1552" s="725" t="s">
        <v>81</v>
      </c>
      <c r="F1552" s="727" t="s">
        <v>332</v>
      </c>
    </row>
    <row r="1553">
      <c r="A1553" s="580">
        <v>1549.0</v>
      </c>
      <c r="B1553" s="725">
        <v>76.0</v>
      </c>
      <c r="C1553" s="726" t="s">
        <v>222</v>
      </c>
      <c r="D1553" s="589">
        <v>44021.0</v>
      </c>
      <c r="E1553" s="725" t="s">
        <v>81</v>
      </c>
      <c r="F1553" s="727" t="s">
        <v>262</v>
      </c>
    </row>
    <row r="1554">
      <c r="A1554" s="580">
        <v>1550.0</v>
      </c>
      <c r="B1554" s="725">
        <v>91.0</v>
      </c>
      <c r="C1554" s="588" t="s">
        <v>224</v>
      </c>
      <c r="D1554" s="589">
        <v>44021.0</v>
      </c>
      <c r="E1554" s="725" t="s">
        <v>82</v>
      </c>
      <c r="F1554" s="727" t="s">
        <v>246</v>
      </c>
    </row>
    <row r="1555">
      <c r="A1555" s="580">
        <v>1551.0</v>
      </c>
      <c r="B1555" s="725">
        <v>72.0</v>
      </c>
      <c r="C1555" s="588" t="s">
        <v>224</v>
      </c>
      <c r="D1555" s="589">
        <v>44021.0</v>
      </c>
      <c r="E1555" s="725" t="s">
        <v>82</v>
      </c>
      <c r="F1555" s="727" t="s">
        <v>246</v>
      </c>
    </row>
    <row r="1556">
      <c r="A1556" s="580">
        <v>1552.0</v>
      </c>
      <c r="B1556" s="725">
        <v>87.0</v>
      </c>
      <c r="C1556" s="588" t="s">
        <v>224</v>
      </c>
      <c r="D1556" s="589">
        <v>44021.0</v>
      </c>
      <c r="E1556" s="725" t="s">
        <v>83</v>
      </c>
      <c r="F1556" s="727" t="s">
        <v>279</v>
      </c>
    </row>
    <row r="1557">
      <c r="A1557" s="580">
        <v>1553.0</v>
      </c>
      <c r="B1557" s="725">
        <v>83.0</v>
      </c>
      <c r="C1557" s="588" t="s">
        <v>224</v>
      </c>
      <c r="D1557" s="718">
        <v>44022.0</v>
      </c>
      <c r="E1557" s="725" t="s">
        <v>81</v>
      </c>
      <c r="F1557" s="727" t="s">
        <v>235</v>
      </c>
    </row>
    <row r="1558">
      <c r="A1558" s="580">
        <v>1554.0</v>
      </c>
      <c r="B1558" s="725">
        <v>77.0</v>
      </c>
      <c r="C1558" s="588" t="s">
        <v>224</v>
      </c>
      <c r="D1558" s="718">
        <v>44022.0</v>
      </c>
      <c r="E1558" s="725" t="s">
        <v>81</v>
      </c>
      <c r="F1558" s="727" t="s">
        <v>262</v>
      </c>
    </row>
    <row r="1559">
      <c r="A1559" s="580">
        <v>1555.0</v>
      </c>
      <c r="B1559" s="725">
        <v>93.0</v>
      </c>
      <c r="C1559" s="726" t="s">
        <v>222</v>
      </c>
      <c r="D1559" s="718">
        <v>44022.0</v>
      </c>
      <c r="E1559" s="725" t="s">
        <v>81</v>
      </c>
      <c r="F1559" s="727" t="s">
        <v>239</v>
      </c>
    </row>
    <row r="1560">
      <c r="A1560" s="580">
        <v>1556.0</v>
      </c>
      <c r="B1560" s="725">
        <v>81.0</v>
      </c>
      <c r="C1560" s="588" t="s">
        <v>224</v>
      </c>
      <c r="D1560" s="718">
        <v>44022.0</v>
      </c>
      <c r="E1560" s="725" t="s">
        <v>82</v>
      </c>
      <c r="F1560" s="727" t="s">
        <v>246</v>
      </c>
    </row>
    <row r="1561">
      <c r="A1561" s="580">
        <v>1557.0</v>
      </c>
      <c r="B1561" s="725">
        <v>81.0</v>
      </c>
      <c r="C1561" s="588" t="s">
        <v>224</v>
      </c>
      <c r="D1561" s="718">
        <v>44022.0</v>
      </c>
      <c r="E1561" s="725" t="s">
        <v>84</v>
      </c>
      <c r="F1561" s="727" t="s">
        <v>223</v>
      </c>
    </row>
    <row r="1562">
      <c r="A1562" s="580">
        <v>1558.0</v>
      </c>
      <c r="B1562" s="725">
        <v>70.0</v>
      </c>
      <c r="C1562" s="726" t="s">
        <v>222</v>
      </c>
      <c r="D1562" s="718">
        <v>44022.0</v>
      </c>
      <c r="E1562" s="725" t="s">
        <v>84</v>
      </c>
      <c r="F1562" s="727" t="s">
        <v>223</v>
      </c>
    </row>
    <row r="1563">
      <c r="A1563" s="580">
        <v>1559.0</v>
      </c>
      <c r="B1563" s="725">
        <v>85.0</v>
      </c>
      <c r="C1563" s="588" t="s">
        <v>224</v>
      </c>
      <c r="D1563" s="718">
        <v>44022.0</v>
      </c>
      <c r="E1563" s="725" t="s">
        <v>84</v>
      </c>
      <c r="F1563" s="727" t="s">
        <v>223</v>
      </c>
    </row>
    <row r="1564">
      <c r="A1564" s="580">
        <v>1560.0</v>
      </c>
      <c r="B1564" s="725">
        <v>79.0</v>
      </c>
      <c r="C1564" s="726" t="s">
        <v>222</v>
      </c>
      <c r="D1564" s="718">
        <v>44022.0</v>
      </c>
      <c r="E1564" s="725" t="s">
        <v>85</v>
      </c>
      <c r="F1564" s="727" t="s">
        <v>276</v>
      </c>
    </row>
    <row r="1565">
      <c r="A1565" s="580">
        <v>1561.0</v>
      </c>
      <c r="B1565" s="725">
        <v>61.0</v>
      </c>
      <c r="C1565" s="588" t="s">
        <v>224</v>
      </c>
      <c r="D1565" s="718">
        <v>44022.0</v>
      </c>
      <c r="E1565" s="725" t="s">
        <v>85</v>
      </c>
      <c r="F1565" s="727" t="s">
        <v>276</v>
      </c>
    </row>
    <row r="1566">
      <c r="A1566" s="580">
        <v>1562.0</v>
      </c>
      <c r="B1566" s="725">
        <v>88.0</v>
      </c>
      <c r="C1566" s="588" t="s">
        <v>224</v>
      </c>
      <c r="D1566" s="718">
        <v>44022.0</v>
      </c>
      <c r="E1566" s="725" t="s">
        <v>93</v>
      </c>
      <c r="F1566" s="727" t="s">
        <v>359</v>
      </c>
    </row>
    <row r="1567">
      <c r="A1567" s="580">
        <v>1563.0</v>
      </c>
      <c r="B1567" s="725">
        <v>93.0</v>
      </c>
      <c r="C1567" s="588" t="s">
        <v>224</v>
      </c>
      <c r="D1567" s="718">
        <v>44022.0</v>
      </c>
      <c r="E1567" s="725" t="s">
        <v>93</v>
      </c>
      <c r="F1567" s="727" t="s">
        <v>359</v>
      </c>
    </row>
    <row r="1568">
      <c r="A1568" s="580">
        <v>1564.0</v>
      </c>
      <c r="B1568" s="725">
        <v>86.0</v>
      </c>
      <c r="C1568" s="588" t="s">
        <v>224</v>
      </c>
      <c r="D1568" s="589">
        <v>44023.0</v>
      </c>
      <c r="E1568" s="725" t="s">
        <v>90</v>
      </c>
      <c r="F1568" s="727" t="s">
        <v>368</v>
      </c>
    </row>
    <row r="1569">
      <c r="A1569" s="580">
        <v>1565.0</v>
      </c>
      <c r="B1569" s="725">
        <v>64.0</v>
      </c>
      <c r="C1569" s="588" t="s">
        <v>224</v>
      </c>
      <c r="D1569" s="589">
        <v>44023.0</v>
      </c>
      <c r="E1569" s="725" t="s">
        <v>85</v>
      </c>
      <c r="F1569" s="727" t="s">
        <v>276</v>
      </c>
    </row>
    <row r="1570">
      <c r="A1570" s="580">
        <v>1566.0</v>
      </c>
      <c r="B1570" s="725">
        <v>86.0</v>
      </c>
      <c r="C1570" s="726" t="s">
        <v>222</v>
      </c>
      <c r="D1570" s="589">
        <v>44023.0</v>
      </c>
      <c r="E1570" s="725" t="s">
        <v>82</v>
      </c>
      <c r="F1570" s="727" t="s">
        <v>310</v>
      </c>
    </row>
    <row r="1571">
      <c r="A1571" s="580">
        <v>1567.0</v>
      </c>
      <c r="B1571" s="725">
        <v>77.0</v>
      </c>
      <c r="C1571" s="588" t="s">
        <v>224</v>
      </c>
      <c r="D1571" s="589">
        <v>44023.0</v>
      </c>
      <c r="E1571" s="725" t="s">
        <v>81</v>
      </c>
      <c r="F1571" s="727" t="s">
        <v>235</v>
      </c>
    </row>
    <row r="1572">
      <c r="A1572" s="580">
        <v>1568.0</v>
      </c>
      <c r="B1572" s="725">
        <v>83.0</v>
      </c>
      <c r="C1572" s="588" t="s">
        <v>224</v>
      </c>
      <c r="D1572" s="589">
        <v>44023.0</v>
      </c>
      <c r="E1572" s="725" t="s">
        <v>84</v>
      </c>
      <c r="F1572" s="727" t="s">
        <v>366</v>
      </c>
    </row>
    <row r="1573">
      <c r="A1573" s="580">
        <v>1569.0</v>
      </c>
      <c r="B1573" s="725">
        <v>75.0</v>
      </c>
      <c r="C1573" s="726" t="s">
        <v>222</v>
      </c>
      <c r="D1573" s="589">
        <v>44023.0</v>
      </c>
      <c r="E1573" s="725" t="s">
        <v>93</v>
      </c>
      <c r="F1573" s="727" t="s">
        <v>369</v>
      </c>
    </row>
    <row r="1574">
      <c r="A1574" s="580">
        <v>1570.0</v>
      </c>
      <c r="B1574" s="725">
        <v>79.0</v>
      </c>
      <c r="C1574" s="726" t="s">
        <v>222</v>
      </c>
      <c r="D1574" s="583">
        <v>44024.0</v>
      </c>
      <c r="E1574" s="725" t="s">
        <v>81</v>
      </c>
      <c r="F1574" s="727" t="s">
        <v>332</v>
      </c>
    </row>
    <row r="1575">
      <c r="A1575" s="580">
        <v>1571.0</v>
      </c>
      <c r="B1575" s="725">
        <v>81.0</v>
      </c>
      <c r="C1575" s="588" t="s">
        <v>224</v>
      </c>
      <c r="D1575" s="583">
        <v>44024.0</v>
      </c>
      <c r="E1575" s="725" t="s">
        <v>84</v>
      </c>
      <c r="F1575" s="727" t="s">
        <v>223</v>
      </c>
    </row>
    <row r="1576">
      <c r="A1576" s="580">
        <v>1572.0</v>
      </c>
      <c r="B1576" s="725">
        <v>69.0</v>
      </c>
      <c r="C1576" s="726" t="s">
        <v>222</v>
      </c>
      <c r="D1576" s="583">
        <v>44024.0</v>
      </c>
      <c r="E1576" s="725" t="s">
        <v>84</v>
      </c>
      <c r="F1576" s="727" t="s">
        <v>223</v>
      </c>
    </row>
    <row r="1577">
      <c r="A1577" s="580">
        <v>1573.0</v>
      </c>
      <c r="B1577" s="725">
        <v>62.0</v>
      </c>
      <c r="C1577" s="726" t="s">
        <v>222</v>
      </c>
      <c r="D1577" s="589">
        <v>44025.0</v>
      </c>
      <c r="E1577" s="725" t="s">
        <v>81</v>
      </c>
      <c r="F1577" s="727" t="s">
        <v>235</v>
      </c>
    </row>
    <row r="1578">
      <c r="A1578" s="580">
        <v>1574.0</v>
      </c>
      <c r="B1578" s="725">
        <v>71.0</v>
      </c>
      <c r="C1578" s="588" t="s">
        <v>224</v>
      </c>
      <c r="D1578" s="589">
        <v>44025.0</v>
      </c>
      <c r="E1578" s="725" t="s">
        <v>81</v>
      </c>
      <c r="F1578" s="727" t="s">
        <v>262</v>
      </c>
    </row>
    <row r="1579">
      <c r="A1579" s="580">
        <v>1575.0</v>
      </c>
      <c r="B1579" s="725">
        <v>77.0</v>
      </c>
      <c r="C1579" s="588" t="s">
        <v>224</v>
      </c>
      <c r="D1579" s="589">
        <v>44025.0</v>
      </c>
      <c r="E1579" s="725" t="s">
        <v>81</v>
      </c>
      <c r="F1579" s="727" t="s">
        <v>262</v>
      </c>
    </row>
    <row r="1580">
      <c r="A1580" s="580">
        <v>1576.0</v>
      </c>
      <c r="B1580" s="725">
        <v>70.0</v>
      </c>
      <c r="C1580" s="588" t="s">
        <v>224</v>
      </c>
      <c r="D1580" s="589">
        <v>44025.0</v>
      </c>
      <c r="E1580" s="725" t="s">
        <v>92</v>
      </c>
      <c r="F1580" s="727" t="s">
        <v>307</v>
      </c>
    </row>
    <row r="1581">
      <c r="A1581" s="580">
        <v>1577.0</v>
      </c>
      <c r="B1581" s="725">
        <v>70.0</v>
      </c>
      <c r="C1581" s="726" t="s">
        <v>222</v>
      </c>
      <c r="D1581" s="589">
        <v>44025.0</v>
      </c>
      <c r="E1581" s="725" t="s">
        <v>82</v>
      </c>
      <c r="F1581" s="727" t="s">
        <v>370</v>
      </c>
    </row>
    <row r="1582">
      <c r="A1582" s="580">
        <v>1578.0</v>
      </c>
      <c r="B1582" s="725">
        <v>83.0</v>
      </c>
      <c r="C1582" s="726" t="s">
        <v>222</v>
      </c>
      <c r="D1582" s="583">
        <v>44026.0</v>
      </c>
      <c r="E1582" s="725" t="s">
        <v>85</v>
      </c>
      <c r="F1582" s="727" t="s">
        <v>327</v>
      </c>
    </row>
    <row r="1583">
      <c r="A1583" s="580">
        <v>1579.0</v>
      </c>
      <c r="B1583" s="725">
        <v>80.0</v>
      </c>
      <c r="C1583" s="588" t="s">
        <v>224</v>
      </c>
      <c r="D1583" s="583">
        <v>44026.0</v>
      </c>
      <c r="E1583" s="725" t="s">
        <v>85</v>
      </c>
      <c r="F1583" s="727" t="s">
        <v>276</v>
      </c>
    </row>
    <row r="1584">
      <c r="A1584" s="580">
        <v>1580.0</v>
      </c>
      <c r="B1584" s="725">
        <v>87.0</v>
      </c>
      <c r="C1584" s="726" t="s">
        <v>222</v>
      </c>
      <c r="D1584" s="583">
        <v>44026.0</v>
      </c>
      <c r="E1584" s="725" t="s">
        <v>91</v>
      </c>
      <c r="F1584" s="727" t="s">
        <v>277</v>
      </c>
    </row>
    <row r="1585">
      <c r="A1585" s="580">
        <v>1581.0</v>
      </c>
      <c r="B1585" s="725">
        <v>70.0</v>
      </c>
      <c r="C1585" s="726" t="s">
        <v>222</v>
      </c>
      <c r="D1585" s="583">
        <v>44026.0</v>
      </c>
      <c r="E1585" s="725" t="s">
        <v>84</v>
      </c>
      <c r="F1585" s="727" t="s">
        <v>223</v>
      </c>
    </row>
    <row r="1586">
      <c r="A1586" s="580">
        <v>1582.0</v>
      </c>
      <c r="B1586" s="725">
        <v>94.0</v>
      </c>
      <c r="C1586" s="726" t="s">
        <v>222</v>
      </c>
      <c r="D1586" s="583">
        <v>44026.0</v>
      </c>
      <c r="E1586" s="725" t="s">
        <v>81</v>
      </c>
      <c r="F1586" s="727" t="s">
        <v>260</v>
      </c>
    </row>
    <row r="1587">
      <c r="A1587" s="580">
        <v>1583.0</v>
      </c>
      <c r="B1587" s="725">
        <v>78.0</v>
      </c>
      <c r="C1587" s="588" t="s">
        <v>224</v>
      </c>
      <c r="D1587" s="583">
        <v>44026.0</v>
      </c>
      <c r="E1587" s="725" t="s">
        <v>81</v>
      </c>
      <c r="F1587" s="727" t="s">
        <v>262</v>
      </c>
    </row>
    <row r="1588">
      <c r="A1588" s="580">
        <v>1584.0</v>
      </c>
      <c r="B1588" s="725">
        <v>84.0</v>
      </c>
      <c r="C1588" s="726" t="s">
        <v>222</v>
      </c>
      <c r="D1588" s="583">
        <v>44026.0</v>
      </c>
      <c r="E1588" s="725" t="s">
        <v>81</v>
      </c>
      <c r="F1588" s="727" t="s">
        <v>262</v>
      </c>
    </row>
    <row r="1589">
      <c r="A1589" s="580">
        <v>1585.0</v>
      </c>
      <c r="B1589" s="725">
        <v>81.0</v>
      </c>
      <c r="C1589" s="588" t="s">
        <v>224</v>
      </c>
      <c r="D1589" s="583">
        <v>44026.0</v>
      </c>
      <c r="E1589" s="725" t="s">
        <v>81</v>
      </c>
      <c r="F1589" s="727" t="s">
        <v>262</v>
      </c>
    </row>
    <row r="1590">
      <c r="A1590" s="580">
        <v>1586.0</v>
      </c>
      <c r="B1590" s="725">
        <v>84.0</v>
      </c>
      <c r="C1590" s="588" t="s">
        <v>224</v>
      </c>
      <c r="D1590" s="583">
        <v>44026.0</v>
      </c>
      <c r="E1590" s="725" t="s">
        <v>81</v>
      </c>
      <c r="F1590" s="727" t="s">
        <v>262</v>
      </c>
    </row>
    <row r="1591">
      <c r="A1591" s="580">
        <v>1587.0</v>
      </c>
      <c r="B1591" s="725">
        <v>69.0</v>
      </c>
      <c r="C1591" s="588" t="s">
        <v>224</v>
      </c>
      <c r="D1591" s="583">
        <v>44026.0</v>
      </c>
      <c r="E1591" s="725" t="s">
        <v>81</v>
      </c>
      <c r="F1591" s="727" t="s">
        <v>235</v>
      </c>
    </row>
    <row r="1592">
      <c r="A1592" s="580">
        <v>1588.0</v>
      </c>
      <c r="B1592" s="725">
        <v>60.0</v>
      </c>
      <c r="C1592" s="588" t="s">
        <v>224</v>
      </c>
      <c r="D1592" s="583">
        <v>44026.0</v>
      </c>
      <c r="E1592" s="725" t="s">
        <v>87</v>
      </c>
      <c r="F1592" s="727" t="s">
        <v>225</v>
      </c>
    </row>
    <row r="1593">
      <c r="A1593" s="580">
        <v>1589.0</v>
      </c>
      <c r="B1593" s="725">
        <v>76.0</v>
      </c>
      <c r="C1593" s="588" t="s">
        <v>224</v>
      </c>
      <c r="D1593" s="583">
        <v>44026.0</v>
      </c>
      <c r="E1593" s="725" t="s">
        <v>83</v>
      </c>
      <c r="F1593" s="727" t="s">
        <v>279</v>
      </c>
    </row>
    <row r="1594">
      <c r="A1594" s="580">
        <v>1590.0</v>
      </c>
      <c r="B1594" s="725">
        <v>95.0</v>
      </c>
      <c r="C1594" s="588" t="s">
        <v>224</v>
      </c>
      <c r="D1594" s="589">
        <v>44027.0</v>
      </c>
      <c r="E1594" s="725" t="s">
        <v>84</v>
      </c>
      <c r="F1594" s="727" t="s">
        <v>225</v>
      </c>
    </row>
    <row r="1595">
      <c r="A1595" s="580">
        <v>1591.0</v>
      </c>
      <c r="B1595" s="725">
        <v>79.0</v>
      </c>
      <c r="C1595" s="726" t="s">
        <v>222</v>
      </c>
      <c r="D1595" s="589">
        <v>44027.0</v>
      </c>
      <c r="E1595" s="725" t="s">
        <v>81</v>
      </c>
      <c r="F1595" s="727" t="s">
        <v>262</v>
      </c>
    </row>
    <row r="1596">
      <c r="A1596" s="580">
        <v>1592.0</v>
      </c>
      <c r="B1596" s="725">
        <v>80.0</v>
      </c>
      <c r="C1596" s="588" t="s">
        <v>224</v>
      </c>
      <c r="D1596" s="589">
        <v>44027.0</v>
      </c>
      <c r="E1596" s="725" t="s">
        <v>83</v>
      </c>
      <c r="F1596" s="727" t="s">
        <v>279</v>
      </c>
    </row>
    <row r="1597">
      <c r="A1597" s="580">
        <v>1593.0</v>
      </c>
      <c r="B1597" s="725">
        <v>78.0</v>
      </c>
      <c r="C1597" s="588" t="s">
        <v>224</v>
      </c>
      <c r="D1597" s="589">
        <v>44027.0</v>
      </c>
      <c r="E1597" s="725" t="s">
        <v>82</v>
      </c>
      <c r="F1597" s="727" t="s">
        <v>233</v>
      </c>
    </row>
    <row r="1598">
      <c r="A1598" s="580">
        <v>1594.0</v>
      </c>
      <c r="B1598" s="725">
        <v>69.0</v>
      </c>
      <c r="C1598" s="588" t="s">
        <v>224</v>
      </c>
      <c r="D1598" s="589">
        <v>44027.0</v>
      </c>
      <c r="E1598" s="725" t="s">
        <v>87</v>
      </c>
      <c r="F1598" s="727" t="s">
        <v>225</v>
      </c>
    </row>
    <row r="1599">
      <c r="A1599" s="580">
        <v>1595.0</v>
      </c>
      <c r="B1599" s="725">
        <v>91.0</v>
      </c>
      <c r="C1599" s="726" t="s">
        <v>222</v>
      </c>
      <c r="D1599" s="589">
        <v>44027.0</v>
      </c>
      <c r="E1599" s="725" t="s">
        <v>96</v>
      </c>
      <c r="F1599" s="727" t="s">
        <v>371</v>
      </c>
    </row>
    <row r="1600">
      <c r="A1600" s="580">
        <v>1596.0</v>
      </c>
      <c r="B1600" s="728">
        <v>75.0</v>
      </c>
      <c r="C1600" s="726" t="s">
        <v>222</v>
      </c>
      <c r="D1600" s="583">
        <v>44028.0</v>
      </c>
      <c r="E1600" s="728" t="s">
        <v>81</v>
      </c>
      <c r="F1600" s="729" t="s">
        <v>262</v>
      </c>
      <c r="G1600" s="730" t="s">
        <v>372</v>
      </c>
      <c r="I1600" s="585"/>
    </row>
    <row r="1601">
      <c r="A1601" s="580">
        <v>1597.0</v>
      </c>
      <c r="B1601" s="728">
        <v>76.0</v>
      </c>
      <c r="C1601" s="588" t="s">
        <v>224</v>
      </c>
      <c r="D1601" s="583">
        <v>44028.0</v>
      </c>
      <c r="E1601" s="728" t="s">
        <v>81</v>
      </c>
      <c r="F1601" s="729" t="s">
        <v>235</v>
      </c>
    </row>
    <row r="1602">
      <c r="A1602" s="580">
        <v>1598.0</v>
      </c>
      <c r="B1602" s="728">
        <v>71.0</v>
      </c>
      <c r="C1602" s="588" t="s">
        <v>224</v>
      </c>
      <c r="D1602" s="583">
        <v>44028.0</v>
      </c>
      <c r="E1602" s="728" t="s">
        <v>81</v>
      </c>
      <c r="F1602" s="729" t="s">
        <v>350</v>
      </c>
    </row>
    <row r="1603">
      <c r="A1603" s="580">
        <v>1599.0</v>
      </c>
      <c r="B1603" s="725">
        <v>71.0</v>
      </c>
      <c r="C1603" s="588" t="s">
        <v>224</v>
      </c>
      <c r="D1603" s="583">
        <v>44028.0</v>
      </c>
      <c r="E1603" s="725" t="s">
        <v>82</v>
      </c>
      <c r="F1603" s="727" t="s">
        <v>233</v>
      </c>
      <c r="G1603" s="585"/>
    </row>
    <row r="1604">
      <c r="A1604" s="580">
        <v>1600.0</v>
      </c>
      <c r="B1604" s="725">
        <v>91.0</v>
      </c>
      <c r="C1604" s="588" t="s">
        <v>224</v>
      </c>
      <c r="D1604" s="583">
        <v>44028.0</v>
      </c>
      <c r="E1604" s="725" t="s">
        <v>82</v>
      </c>
      <c r="F1604" s="727" t="s">
        <v>233</v>
      </c>
    </row>
    <row r="1605">
      <c r="A1605" s="580">
        <v>1601.0</v>
      </c>
      <c r="B1605" s="725">
        <v>83.0</v>
      </c>
      <c r="C1605" s="588" t="s">
        <v>224</v>
      </c>
      <c r="D1605" s="583">
        <v>44028.0</v>
      </c>
      <c r="E1605" s="725" t="s">
        <v>82</v>
      </c>
      <c r="F1605" s="727" t="s">
        <v>233</v>
      </c>
    </row>
    <row r="1606">
      <c r="A1606" s="580">
        <v>1602.0</v>
      </c>
      <c r="B1606" s="725">
        <v>84.0</v>
      </c>
      <c r="C1606" s="588" t="s">
        <v>224</v>
      </c>
      <c r="D1606" s="583">
        <v>44028.0</v>
      </c>
      <c r="E1606" s="725" t="s">
        <v>82</v>
      </c>
      <c r="F1606" s="727" t="s">
        <v>233</v>
      </c>
    </row>
    <row r="1607">
      <c r="A1607" s="580">
        <v>1603.0</v>
      </c>
      <c r="B1607" s="725">
        <v>81.0</v>
      </c>
      <c r="C1607" s="726" t="s">
        <v>222</v>
      </c>
      <c r="D1607" s="583">
        <v>44028.0</v>
      </c>
      <c r="E1607" s="725" t="s">
        <v>82</v>
      </c>
      <c r="F1607" s="727" t="s">
        <v>233</v>
      </c>
    </row>
    <row r="1608">
      <c r="A1608" s="580">
        <v>1604.0</v>
      </c>
      <c r="B1608" s="725">
        <v>70.0</v>
      </c>
      <c r="C1608" s="588" t="s">
        <v>224</v>
      </c>
      <c r="D1608" s="583">
        <v>44028.0</v>
      </c>
      <c r="E1608" s="725" t="s">
        <v>92</v>
      </c>
      <c r="F1608" s="727" t="s">
        <v>307</v>
      </c>
    </row>
    <row r="1609">
      <c r="A1609" s="580">
        <v>1605.0</v>
      </c>
      <c r="B1609" s="725">
        <v>63.0</v>
      </c>
      <c r="C1609" s="726" t="s">
        <v>222</v>
      </c>
      <c r="D1609" s="583">
        <v>44028.0</v>
      </c>
      <c r="E1609" s="725" t="s">
        <v>92</v>
      </c>
      <c r="F1609" s="727" t="s">
        <v>307</v>
      </c>
    </row>
    <row r="1610">
      <c r="A1610" s="580">
        <v>1606.0</v>
      </c>
      <c r="B1610" s="725">
        <v>80.0</v>
      </c>
      <c r="C1610" s="588" t="s">
        <v>224</v>
      </c>
      <c r="D1610" s="583">
        <v>44028.0</v>
      </c>
      <c r="E1610" s="725" t="s">
        <v>85</v>
      </c>
      <c r="F1610" s="727" t="s">
        <v>276</v>
      </c>
    </row>
    <row r="1611">
      <c r="A1611" s="580">
        <v>1607.0</v>
      </c>
      <c r="B1611" s="725">
        <v>89.0</v>
      </c>
      <c r="C1611" s="726" t="s">
        <v>222</v>
      </c>
      <c r="D1611" s="589">
        <v>44029.0</v>
      </c>
      <c r="E1611" s="725" t="s">
        <v>84</v>
      </c>
      <c r="F1611" s="727" t="s">
        <v>223</v>
      </c>
    </row>
    <row r="1612">
      <c r="A1612" s="580">
        <v>1608.0</v>
      </c>
      <c r="B1612" s="725">
        <v>54.0</v>
      </c>
      <c r="C1612" s="588" t="s">
        <v>224</v>
      </c>
      <c r="D1612" s="589">
        <v>44029.0</v>
      </c>
      <c r="E1612" s="725" t="s">
        <v>84</v>
      </c>
      <c r="F1612" s="727" t="s">
        <v>223</v>
      </c>
    </row>
    <row r="1613">
      <c r="A1613" s="580">
        <v>1609.0</v>
      </c>
      <c r="B1613" s="725">
        <v>82.0</v>
      </c>
      <c r="C1613" s="588" t="s">
        <v>224</v>
      </c>
      <c r="D1613" s="589">
        <v>44029.0</v>
      </c>
      <c r="E1613" s="725" t="s">
        <v>84</v>
      </c>
      <c r="F1613" s="727" t="s">
        <v>223</v>
      </c>
    </row>
    <row r="1614">
      <c r="A1614" s="580">
        <v>1610.0</v>
      </c>
      <c r="B1614" s="728">
        <v>75.0</v>
      </c>
      <c r="C1614" s="726" t="s">
        <v>222</v>
      </c>
      <c r="D1614" s="589">
        <v>44029.0</v>
      </c>
      <c r="E1614" s="728" t="s">
        <v>81</v>
      </c>
      <c r="F1614" s="729" t="s">
        <v>262</v>
      </c>
      <c r="G1614" s="730" t="s">
        <v>373</v>
      </c>
      <c r="I1614" s="585"/>
    </row>
    <row r="1615">
      <c r="A1615" s="580">
        <v>1611.0</v>
      </c>
      <c r="B1615" s="728">
        <v>66.0</v>
      </c>
      <c r="C1615" s="588" t="s">
        <v>224</v>
      </c>
      <c r="D1615" s="589">
        <v>44029.0</v>
      </c>
      <c r="E1615" s="728" t="s">
        <v>81</v>
      </c>
      <c r="F1615" s="729" t="s">
        <v>332</v>
      </c>
    </row>
    <row r="1616">
      <c r="A1616" s="580">
        <v>1612.0</v>
      </c>
      <c r="B1616" s="725">
        <v>89.0</v>
      </c>
      <c r="C1616" s="726" t="s">
        <v>222</v>
      </c>
      <c r="D1616" s="589">
        <v>44029.0</v>
      </c>
      <c r="E1616" s="725" t="s">
        <v>82</v>
      </c>
      <c r="F1616" s="727" t="s">
        <v>310</v>
      </c>
      <c r="G1616" s="732"/>
    </row>
    <row r="1617">
      <c r="A1617" s="580">
        <v>1613.0</v>
      </c>
      <c r="B1617" s="725">
        <v>89.0</v>
      </c>
      <c r="C1617" s="588" t="s">
        <v>224</v>
      </c>
      <c r="D1617" s="589">
        <v>44029.0</v>
      </c>
      <c r="E1617" s="725" t="s">
        <v>85</v>
      </c>
      <c r="F1617" s="727" t="s">
        <v>335</v>
      </c>
    </row>
    <row r="1618">
      <c r="A1618" s="580">
        <v>1614.0</v>
      </c>
      <c r="B1618" s="725">
        <v>79.0</v>
      </c>
      <c r="C1618" s="588" t="s">
        <v>224</v>
      </c>
      <c r="D1618" s="589">
        <v>44029.0</v>
      </c>
      <c r="E1618" s="725" t="s">
        <v>85</v>
      </c>
      <c r="F1618" s="727" t="s">
        <v>276</v>
      </c>
    </row>
    <row r="1619">
      <c r="A1619" s="580">
        <v>1615.0</v>
      </c>
      <c r="B1619" s="725">
        <v>85.0</v>
      </c>
      <c r="C1619" s="588" t="s">
        <v>224</v>
      </c>
      <c r="D1619" s="718">
        <v>44030.0</v>
      </c>
      <c r="E1619" s="725" t="s">
        <v>82</v>
      </c>
      <c r="F1619" s="727" t="s">
        <v>233</v>
      </c>
    </row>
    <row r="1620">
      <c r="A1620" s="580">
        <v>1616.0</v>
      </c>
      <c r="B1620" s="725">
        <v>65.0</v>
      </c>
      <c r="C1620" s="588" t="s">
        <v>224</v>
      </c>
      <c r="D1620" s="718">
        <v>44030.0</v>
      </c>
      <c r="E1620" s="725" t="s">
        <v>82</v>
      </c>
      <c r="F1620" s="727" t="s">
        <v>233</v>
      </c>
    </row>
    <row r="1621">
      <c r="A1621" s="580">
        <v>1617.0</v>
      </c>
      <c r="B1621" s="725">
        <v>86.0</v>
      </c>
      <c r="C1621" s="588" t="s">
        <v>224</v>
      </c>
      <c r="D1621" s="718">
        <v>44030.0</v>
      </c>
      <c r="E1621" s="725" t="s">
        <v>82</v>
      </c>
      <c r="F1621" s="727" t="s">
        <v>233</v>
      </c>
    </row>
    <row r="1622">
      <c r="A1622" s="580">
        <v>1618.0</v>
      </c>
      <c r="B1622" s="725">
        <v>74.0</v>
      </c>
      <c r="C1622" s="726" t="s">
        <v>222</v>
      </c>
      <c r="D1622" s="718">
        <v>44030.0</v>
      </c>
      <c r="E1622" s="725" t="s">
        <v>86</v>
      </c>
      <c r="F1622" s="727" t="s">
        <v>304</v>
      </c>
    </row>
    <row r="1623">
      <c r="A1623" s="580">
        <v>1619.0</v>
      </c>
      <c r="B1623" s="725">
        <v>67.0</v>
      </c>
      <c r="C1623" s="588" t="s">
        <v>224</v>
      </c>
      <c r="D1623" s="718">
        <v>44030.0</v>
      </c>
      <c r="E1623" s="725" t="s">
        <v>92</v>
      </c>
      <c r="F1623" s="727" t="s">
        <v>307</v>
      </c>
    </row>
    <row r="1624">
      <c r="A1624" s="580">
        <v>1620.0</v>
      </c>
      <c r="B1624" s="725">
        <v>86.0</v>
      </c>
      <c r="C1624" s="726" t="s">
        <v>222</v>
      </c>
      <c r="D1624" s="718">
        <v>44030.0</v>
      </c>
      <c r="E1624" s="725" t="s">
        <v>88</v>
      </c>
      <c r="F1624" s="727" t="s">
        <v>228</v>
      </c>
    </row>
    <row r="1625">
      <c r="A1625" s="580">
        <v>1621.0</v>
      </c>
      <c r="B1625" s="725">
        <v>55.0</v>
      </c>
      <c r="C1625" s="588" t="s">
        <v>224</v>
      </c>
      <c r="D1625" s="589">
        <v>44031.0</v>
      </c>
      <c r="E1625" s="725" t="s">
        <v>82</v>
      </c>
      <c r="F1625" s="727" t="s">
        <v>246</v>
      </c>
    </row>
    <row r="1626">
      <c r="A1626" s="580">
        <v>1622.0</v>
      </c>
      <c r="B1626" s="725">
        <v>91.0</v>
      </c>
      <c r="C1626" s="588" t="s">
        <v>224</v>
      </c>
      <c r="D1626" s="589">
        <v>44031.0</v>
      </c>
      <c r="E1626" s="725" t="s">
        <v>82</v>
      </c>
      <c r="F1626" s="727" t="s">
        <v>233</v>
      </c>
    </row>
    <row r="1627">
      <c r="A1627" s="580">
        <v>1623.0</v>
      </c>
      <c r="B1627" s="725">
        <v>82.0</v>
      </c>
      <c r="C1627" s="588" t="s">
        <v>224</v>
      </c>
      <c r="D1627" s="589">
        <v>44031.0</v>
      </c>
      <c r="E1627" s="725" t="s">
        <v>81</v>
      </c>
      <c r="F1627" s="727" t="s">
        <v>235</v>
      </c>
    </row>
    <row r="1628">
      <c r="A1628" s="580">
        <v>1624.0</v>
      </c>
      <c r="B1628" s="725">
        <v>83.0</v>
      </c>
      <c r="C1628" s="588" t="s">
        <v>224</v>
      </c>
      <c r="D1628" s="589">
        <v>44031.0</v>
      </c>
      <c r="E1628" s="725" t="s">
        <v>81</v>
      </c>
      <c r="F1628" s="727" t="s">
        <v>235</v>
      </c>
    </row>
    <row r="1629">
      <c r="A1629" s="580">
        <v>1625.0</v>
      </c>
      <c r="B1629" s="725">
        <v>59.0</v>
      </c>
      <c r="C1629" s="588" t="s">
        <v>224</v>
      </c>
      <c r="D1629" s="589">
        <v>44031.0</v>
      </c>
      <c r="E1629" s="725" t="s">
        <v>81</v>
      </c>
      <c r="F1629" s="727" t="s">
        <v>235</v>
      </c>
    </row>
    <row r="1630">
      <c r="A1630" s="580">
        <v>1626.0</v>
      </c>
      <c r="B1630" s="725">
        <v>87.0</v>
      </c>
      <c r="C1630" s="588" t="s">
        <v>224</v>
      </c>
      <c r="D1630" s="589">
        <v>44031.0</v>
      </c>
      <c r="E1630" s="725" t="s">
        <v>81</v>
      </c>
      <c r="F1630" s="727" t="s">
        <v>235</v>
      </c>
    </row>
    <row r="1631">
      <c r="A1631" s="580">
        <v>1627.0</v>
      </c>
      <c r="B1631" s="725">
        <v>86.0</v>
      </c>
      <c r="C1631" s="726" t="s">
        <v>222</v>
      </c>
      <c r="D1631" s="718">
        <v>44032.0</v>
      </c>
      <c r="E1631" s="725" t="s">
        <v>83</v>
      </c>
      <c r="F1631" s="727" t="s">
        <v>279</v>
      </c>
    </row>
    <row r="1632">
      <c r="A1632" s="580">
        <v>1628.0</v>
      </c>
      <c r="B1632" s="725">
        <v>83.0</v>
      </c>
      <c r="C1632" s="726" t="s">
        <v>222</v>
      </c>
      <c r="D1632" s="718">
        <v>44032.0</v>
      </c>
      <c r="E1632" s="725" t="s">
        <v>83</v>
      </c>
      <c r="F1632" s="727" t="s">
        <v>279</v>
      </c>
    </row>
    <row r="1633">
      <c r="A1633" s="580">
        <v>1629.0</v>
      </c>
      <c r="B1633" s="725">
        <v>80.0</v>
      </c>
      <c r="C1633" s="588" t="s">
        <v>224</v>
      </c>
      <c r="D1633" s="718">
        <v>44032.0</v>
      </c>
      <c r="E1633" s="725" t="s">
        <v>85</v>
      </c>
      <c r="F1633" s="727" t="s">
        <v>276</v>
      </c>
    </row>
    <row r="1634">
      <c r="A1634" s="580">
        <v>1630.0</v>
      </c>
      <c r="B1634" s="725">
        <v>85.0</v>
      </c>
      <c r="C1634" s="726" t="s">
        <v>222</v>
      </c>
      <c r="D1634" s="718">
        <v>44032.0</v>
      </c>
      <c r="E1634" s="725" t="s">
        <v>95</v>
      </c>
      <c r="F1634" s="727" t="s">
        <v>374</v>
      </c>
    </row>
    <row r="1635">
      <c r="A1635" s="580">
        <v>1631.0</v>
      </c>
      <c r="B1635" s="725">
        <v>86.0</v>
      </c>
      <c r="C1635" s="726" t="s">
        <v>222</v>
      </c>
      <c r="D1635" s="589">
        <v>44033.0</v>
      </c>
      <c r="E1635" s="725" t="s">
        <v>81</v>
      </c>
      <c r="F1635" s="727" t="s">
        <v>235</v>
      </c>
    </row>
    <row r="1636">
      <c r="A1636" s="580">
        <v>1632.0</v>
      </c>
      <c r="B1636" s="725">
        <v>81.0</v>
      </c>
      <c r="C1636" s="726" t="s">
        <v>222</v>
      </c>
      <c r="D1636" s="589">
        <v>44033.0</v>
      </c>
      <c r="E1636" s="725" t="s">
        <v>81</v>
      </c>
      <c r="F1636" s="727" t="s">
        <v>235</v>
      </c>
    </row>
    <row r="1637">
      <c r="A1637" s="580">
        <v>1633.0</v>
      </c>
      <c r="B1637" s="725">
        <v>89.0</v>
      </c>
      <c r="C1637" s="588" t="s">
        <v>224</v>
      </c>
      <c r="D1637" s="589">
        <v>44033.0</v>
      </c>
      <c r="E1637" s="725" t="s">
        <v>85</v>
      </c>
      <c r="F1637" s="727" t="s">
        <v>327</v>
      </c>
    </row>
    <row r="1638">
      <c r="A1638" s="580">
        <v>1634.0</v>
      </c>
      <c r="B1638" s="725">
        <v>88.0</v>
      </c>
      <c r="C1638" s="726" t="s">
        <v>222</v>
      </c>
      <c r="D1638" s="589">
        <v>44033.0</v>
      </c>
      <c r="E1638" s="725" t="s">
        <v>85</v>
      </c>
      <c r="F1638" s="727" t="s">
        <v>284</v>
      </c>
    </row>
    <row r="1639">
      <c r="A1639" s="580">
        <v>1635.0</v>
      </c>
      <c r="B1639" s="725">
        <v>86.0</v>
      </c>
      <c r="C1639" s="726" t="s">
        <v>222</v>
      </c>
      <c r="D1639" s="589">
        <v>44033.0</v>
      </c>
      <c r="E1639" s="725" t="s">
        <v>85</v>
      </c>
      <c r="F1639" s="727" t="s">
        <v>246</v>
      </c>
    </row>
    <row r="1640">
      <c r="A1640" s="580">
        <v>1636.0</v>
      </c>
      <c r="B1640" s="725">
        <v>81.0</v>
      </c>
      <c r="C1640" s="726" t="s">
        <v>222</v>
      </c>
      <c r="D1640" s="589">
        <v>44033.0</v>
      </c>
      <c r="E1640" s="725" t="s">
        <v>82</v>
      </c>
      <c r="F1640" s="727" t="s">
        <v>310</v>
      </c>
    </row>
    <row r="1641">
      <c r="A1641" s="580">
        <v>1637.0</v>
      </c>
      <c r="B1641" s="725">
        <v>87.0</v>
      </c>
      <c r="C1641" s="726" t="s">
        <v>222</v>
      </c>
      <c r="D1641" s="589">
        <v>44033.0</v>
      </c>
      <c r="E1641" s="725" t="s">
        <v>82</v>
      </c>
      <c r="F1641" s="727" t="s">
        <v>310</v>
      </c>
    </row>
    <row r="1642">
      <c r="A1642" s="580">
        <v>1638.0</v>
      </c>
      <c r="B1642" s="725">
        <v>49.0</v>
      </c>
      <c r="C1642" s="726" t="s">
        <v>222</v>
      </c>
      <c r="D1642" s="589">
        <v>44033.0</v>
      </c>
      <c r="E1642" s="725" t="s">
        <v>82</v>
      </c>
      <c r="F1642" s="727" t="s">
        <v>233</v>
      </c>
    </row>
    <row r="1643">
      <c r="A1643" s="580">
        <v>1639.0</v>
      </c>
      <c r="B1643" s="725">
        <v>56.0</v>
      </c>
      <c r="C1643" s="588" t="s">
        <v>224</v>
      </c>
      <c r="D1643" s="589">
        <v>44033.0</v>
      </c>
      <c r="E1643" s="725" t="s">
        <v>82</v>
      </c>
      <c r="F1643" s="727" t="s">
        <v>233</v>
      </c>
    </row>
    <row r="1644">
      <c r="A1644" s="580">
        <v>1640.0</v>
      </c>
      <c r="B1644" s="725">
        <v>88.0</v>
      </c>
      <c r="C1644" s="726" t="s">
        <v>222</v>
      </c>
      <c r="D1644" s="583">
        <v>44034.0</v>
      </c>
      <c r="E1644" s="725" t="s">
        <v>84</v>
      </c>
      <c r="F1644" s="727" t="s">
        <v>223</v>
      </c>
    </row>
    <row r="1645">
      <c r="A1645" s="580">
        <v>1641.0</v>
      </c>
      <c r="B1645" s="725">
        <v>88.0</v>
      </c>
      <c r="C1645" s="726" t="s">
        <v>222</v>
      </c>
      <c r="D1645" s="583">
        <v>44034.0</v>
      </c>
      <c r="E1645" s="725" t="s">
        <v>96</v>
      </c>
      <c r="F1645" s="727" t="s">
        <v>375</v>
      </c>
    </row>
    <row r="1646">
      <c r="A1646" s="580">
        <v>1642.0</v>
      </c>
      <c r="B1646" s="725">
        <v>69.0</v>
      </c>
      <c r="C1646" s="588" t="s">
        <v>224</v>
      </c>
      <c r="D1646" s="583">
        <v>44034.0</v>
      </c>
      <c r="E1646" s="725" t="s">
        <v>82</v>
      </c>
      <c r="F1646" s="727" t="s">
        <v>246</v>
      </c>
    </row>
    <row r="1647">
      <c r="A1647" s="580">
        <v>1643.0</v>
      </c>
      <c r="B1647" s="725">
        <v>80.0</v>
      </c>
      <c r="C1647" s="588" t="s">
        <v>224</v>
      </c>
      <c r="D1647" s="583">
        <v>44034.0</v>
      </c>
      <c r="E1647" s="725" t="s">
        <v>85</v>
      </c>
      <c r="F1647" s="727" t="s">
        <v>276</v>
      </c>
    </row>
    <row r="1648">
      <c r="A1648" s="580">
        <v>1644.0</v>
      </c>
      <c r="B1648" s="725">
        <v>75.0</v>
      </c>
      <c r="C1648" s="588" t="s">
        <v>224</v>
      </c>
      <c r="D1648" s="583">
        <v>44034.0</v>
      </c>
      <c r="E1648" s="725" t="s">
        <v>85</v>
      </c>
      <c r="F1648" s="727" t="s">
        <v>276</v>
      </c>
    </row>
    <row r="1649">
      <c r="A1649" s="580">
        <v>1645.0</v>
      </c>
      <c r="B1649" s="725">
        <v>69.0</v>
      </c>
      <c r="C1649" s="726" t="s">
        <v>222</v>
      </c>
      <c r="D1649" s="583">
        <v>44034.0</v>
      </c>
      <c r="E1649" s="725" t="s">
        <v>85</v>
      </c>
      <c r="F1649" s="727" t="s">
        <v>276</v>
      </c>
    </row>
    <row r="1650">
      <c r="A1650" s="580">
        <v>1646.0</v>
      </c>
      <c r="B1650" s="725">
        <v>75.0</v>
      </c>
      <c r="C1650" s="588" t="s">
        <v>224</v>
      </c>
      <c r="D1650" s="589">
        <v>44035.0</v>
      </c>
      <c r="E1650" s="725" t="s">
        <v>89</v>
      </c>
      <c r="F1650" s="727" t="s">
        <v>282</v>
      </c>
    </row>
    <row r="1651">
      <c r="A1651" s="580">
        <v>1647.0</v>
      </c>
      <c r="B1651" s="725">
        <v>37.0</v>
      </c>
      <c r="C1651" s="588" t="s">
        <v>224</v>
      </c>
      <c r="D1651" s="589">
        <v>44035.0</v>
      </c>
      <c r="E1651" s="725" t="s">
        <v>81</v>
      </c>
      <c r="F1651" s="727" t="s">
        <v>262</v>
      </c>
    </row>
    <row r="1652">
      <c r="A1652" s="580">
        <v>1648.0</v>
      </c>
      <c r="B1652" s="725">
        <v>65.0</v>
      </c>
      <c r="C1652" s="588" t="s">
        <v>224</v>
      </c>
      <c r="D1652" s="589">
        <v>44035.0</v>
      </c>
      <c r="E1652" s="725" t="s">
        <v>81</v>
      </c>
      <c r="F1652" s="727" t="s">
        <v>262</v>
      </c>
    </row>
    <row r="1653">
      <c r="A1653" s="580">
        <v>1649.0</v>
      </c>
      <c r="B1653" s="725">
        <v>76.0</v>
      </c>
      <c r="C1653" s="588" t="s">
        <v>224</v>
      </c>
      <c r="D1653" s="589">
        <v>44035.0</v>
      </c>
      <c r="E1653" s="725" t="s">
        <v>81</v>
      </c>
      <c r="F1653" s="727" t="s">
        <v>235</v>
      </c>
    </row>
    <row r="1654">
      <c r="A1654" s="580">
        <v>1650.0</v>
      </c>
      <c r="B1654" s="725">
        <v>78.0</v>
      </c>
      <c r="C1654" s="726" t="s">
        <v>222</v>
      </c>
      <c r="D1654" s="589">
        <v>44035.0</v>
      </c>
      <c r="E1654" s="725" t="s">
        <v>81</v>
      </c>
      <c r="F1654" s="727" t="s">
        <v>341</v>
      </c>
    </row>
    <row r="1655">
      <c r="A1655" s="580">
        <v>1651.0</v>
      </c>
      <c r="B1655" s="725">
        <v>83.0</v>
      </c>
      <c r="C1655" s="588" t="s">
        <v>224</v>
      </c>
      <c r="D1655" s="589">
        <v>44035.0</v>
      </c>
      <c r="E1655" s="725" t="s">
        <v>88</v>
      </c>
      <c r="F1655" s="727" t="s">
        <v>228</v>
      </c>
    </row>
    <row r="1656">
      <c r="A1656" s="580">
        <v>1652.0</v>
      </c>
      <c r="B1656" s="725">
        <v>77.0</v>
      </c>
      <c r="C1656" s="726" t="s">
        <v>222</v>
      </c>
      <c r="D1656" s="589">
        <v>44035.0</v>
      </c>
      <c r="E1656" s="725" t="s">
        <v>85</v>
      </c>
      <c r="F1656" s="727" t="s">
        <v>276</v>
      </c>
    </row>
    <row r="1657">
      <c r="A1657" s="580">
        <v>1653.0</v>
      </c>
      <c r="B1657" s="725">
        <v>63.0</v>
      </c>
      <c r="C1657" s="588" t="s">
        <v>224</v>
      </c>
      <c r="D1657" s="589">
        <v>44035.0</v>
      </c>
      <c r="E1657" s="725" t="s">
        <v>85</v>
      </c>
      <c r="F1657" s="727" t="s">
        <v>276</v>
      </c>
    </row>
    <row r="1658">
      <c r="A1658" s="580">
        <v>1654.0</v>
      </c>
      <c r="B1658" s="725">
        <v>80.0</v>
      </c>
      <c r="C1658" s="588" t="s">
        <v>224</v>
      </c>
      <c r="D1658" s="589">
        <v>44035.0</v>
      </c>
      <c r="E1658" s="725" t="s">
        <v>96</v>
      </c>
      <c r="F1658" s="727" t="s">
        <v>371</v>
      </c>
    </row>
    <row r="1659">
      <c r="A1659" s="580">
        <v>1655.0</v>
      </c>
      <c r="B1659" s="725">
        <v>81.0</v>
      </c>
      <c r="C1659" s="726" t="s">
        <v>222</v>
      </c>
      <c r="D1659" s="583">
        <v>44036.0</v>
      </c>
      <c r="E1659" s="725" t="s">
        <v>96</v>
      </c>
      <c r="F1659" s="727" t="s">
        <v>371</v>
      </c>
    </row>
    <row r="1660">
      <c r="A1660" s="580">
        <v>1656.0</v>
      </c>
      <c r="B1660" s="725">
        <v>53.0</v>
      </c>
      <c r="C1660" s="726" t="s">
        <v>222</v>
      </c>
      <c r="D1660" s="583">
        <v>44036.0</v>
      </c>
      <c r="E1660" s="725" t="s">
        <v>96</v>
      </c>
      <c r="F1660" s="727" t="s">
        <v>371</v>
      </c>
    </row>
    <row r="1661">
      <c r="A1661" s="580">
        <v>1657.0</v>
      </c>
      <c r="B1661" s="725">
        <v>83.0</v>
      </c>
      <c r="C1661" s="588" t="s">
        <v>224</v>
      </c>
      <c r="D1661" s="583">
        <v>44036.0</v>
      </c>
      <c r="E1661" s="725" t="s">
        <v>96</v>
      </c>
      <c r="F1661" s="727" t="s">
        <v>376</v>
      </c>
    </row>
    <row r="1662">
      <c r="A1662" s="580">
        <v>1658.0</v>
      </c>
      <c r="B1662" s="725">
        <v>67.0</v>
      </c>
      <c r="C1662" s="588" t="s">
        <v>224</v>
      </c>
      <c r="D1662" s="583">
        <v>44036.0</v>
      </c>
      <c r="E1662" s="725" t="s">
        <v>81</v>
      </c>
      <c r="F1662" s="727" t="s">
        <v>262</v>
      </c>
    </row>
    <row r="1663">
      <c r="A1663" s="580">
        <v>1659.0</v>
      </c>
      <c r="B1663" s="725">
        <v>69.0</v>
      </c>
      <c r="C1663" s="588" t="s">
        <v>224</v>
      </c>
      <c r="D1663" s="589">
        <v>44037.0</v>
      </c>
      <c r="E1663" s="725" t="s">
        <v>96</v>
      </c>
      <c r="F1663" s="727" t="s">
        <v>376</v>
      </c>
    </row>
    <row r="1664">
      <c r="A1664" s="580">
        <v>1660.0</v>
      </c>
      <c r="B1664" s="725">
        <v>90.0</v>
      </c>
      <c r="C1664" s="588" t="s">
        <v>224</v>
      </c>
      <c r="D1664" s="589">
        <v>44037.0</v>
      </c>
      <c r="E1664" s="725" t="s">
        <v>93</v>
      </c>
      <c r="F1664" s="727" t="s">
        <v>377</v>
      </c>
    </row>
    <row r="1665">
      <c r="A1665" s="580">
        <v>1661.0</v>
      </c>
      <c r="B1665" s="725">
        <v>89.0</v>
      </c>
      <c r="C1665" s="726" t="s">
        <v>222</v>
      </c>
      <c r="D1665" s="589">
        <v>44037.0</v>
      </c>
      <c r="E1665" s="725" t="s">
        <v>93</v>
      </c>
      <c r="F1665" s="727" t="s">
        <v>359</v>
      </c>
    </row>
    <row r="1666">
      <c r="A1666" s="580">
        <v>1662.0</v>
      </c>
      <c r="B1666" s="725">
        <v>71.0</v>
      </c>
      <c r="C1666" s="588" t="s">
        <v>224</v>
      </c>
      <c r="D1666" s="589">
        <v>44037.0</v>
      </c>
      <c r="E1666" s="725" t="s">
        <v>84</v>
      </c>
      <c r="F1666" s="727" t="s">
        <v>223</v>
      </c>
    </row>
    <row r="1667">
      <c r="A1667" s="580">
        <v>1663.0</v>
      </c>
      <c r="B1667" s="725">
        <v>62.0</v>
      </c>
      <c r="C1667" s="588" t="s">
        <v>224</v>
      </c>
      <c r="D1667" s="589">
        <v>44037.0</v>
      </c>
      <c r="E1667" s="725" t="s">
        <v>85</v>
      </c>
      <c r="F1667" s="727" t="s">
        <v>276</v>
      </c>
    </row>
    <row r="1668">
      <c r="A1668" s="580">
        <v>1664.0</v>
      </c>
      <c r="B1668" s="725">
        <v>71.0</v>
      </c>
      <c r="C1668" s="588" t="s">
        <v>224</v>
      </c>
      <c r="D1668" s="589">
        <v>44037.0</v>
      </c>
      <c r="E1668" s="725" t="s">
        <v>85</v>
      </c>
      <c r="F1668" s="727" t="s">
        <v>276</v>
      </c>
    </row>
    <row r="1669">
      <c r="A1669" s="580">
        <v>1665.0</v>
      </c>
      <c r="B1669" s="725">
        <v>94.0</v>
      </c>
      <c r="C1669" s="726" t="s">
        <v>222</v>
      </c>
      <c r="D1669" s="589">
        <v>44037.0</v>
      </c>
      <c r="E1669" s="725" t="s">
        <v>81</v>
      </c>
      <c r="F1669" s="727" t="s">
        <v>285</v>
      </c>
    </row>
    <row r="1670">
      <c r="A1670" s="580">
        <v>1666.0</v>
      </c>
      <c r="B1670" s="725">
        <v>70.0</v>
      </c>
      <c r="C1670" s="588" t="s">
        <v>224</v>
      </c>
      <c r="D1670" s="589">
        <v>44037.0</v>
      </c>
      <c r="E1670" s="725" t="s">
        <v>81</v>
      </c>
      <c r="F1670" s="727" t="s">
        <v>279</v>
      </c>
    </row>
    <row r="1671">
      <c r="A1671" s="580">
        <v>1667.0</v>
      </c>
      <c r="B1671" s="725">
        <v>78.0</v>
      </c>
      <c r="C1671" s="726" t="s">
        <v>222</v>
      </c>
      <c r="D1671" s="589">
        <v>44037.0</v>
      </c>
      <c r="E1671" s="725" t="s">
        <v>83</v>
      </c>
      <c r="F1671" s="727" t="s">
        <v>279</v>
      </c>
    </row>
    <row r="1672">
      <c r="A1672" s="580">
        <v>1668.0</v>
      </c>
      <c r="B1672" s="725">
        <v>86.0</v>
      </c>
      <c r="C1672" s="588" t="s">
        <v>224</v>
      </c>
      <c r="D1672" s="583">
        <v>44038.0</v>
      </c>
      <c r="E1672" s="725" t="s">
        <v>88</v>
      </c>
      <c r="F1672" s="727" t="s">
        <v>228</v>
      </c>
    </row>
    <row r="1673">
      <c r="A1673" s="580">
        <v>1669.0</v>
      </c>
      <c r="B1673" s="725">
        <v>76.0</v>
      </c>
      <c r="C1673" s="726" t="s">
        <v>222</v>
      </c>
      <c r="D1673" s="583">
        <v>44038.0</v>
      </c>
      <c r="E1673" s="725" t="s">
        <v>87</v>
      </c>
      <c r="F1673" s="727" t="s">
        <v>378</v>
      </c>
    </row>
    <row r="1674">
      <c r="A1674" s="580">
        <v>1670.0</v>
      </c>
      <c r="B1674" s="725">
        <v>84.0</v>
      </c>
      <c r="C1674" s="588" t="s">
        <v>224</v>
      </c>
      <c r="D1674" s="583">
        <v>44038.0</v>
      </c>
      <c r="E1674" s="725" t="s">
        <v>83</v>
      </c>
      <c r="F1674" s="727" t="s">
        <v>279</v>
      </c>
    </row>
    <row r="1675">
      <c r="A1675" s="580">
        <v>1671.0</v>
      </c>
      <c r="B1675" s="725">
        <v>93.0</v>
      </c>
      <c r="C1675" s="726" t="s">
        <v>222</v>
      </c>
      <c r="D1675" s="583">
        <v>44038.0</v>
      </c>
      <c r="E1675" s="725" t="s">
        <v>82</v>
      </c>
      <c r="F1675" s="727" t="s">
        <v>233</v>
      </c>
    </row>
    <row r="1676">
      <c r="A1676" s="580">
        <v>1672.0</v>
      </c>
      <c r="B1676" s="725">
        <v>75.0</v>
      </c>
      <c r="C1676" s="588" t="s">
        <v>224</v>
      </c>
      <c r="D1676" s="583">
        <v>44038.0</v>
      </c>
      <c r="E1676" s="725" t="s">
        <v>84</v>
      </c>
      <c r="F1676" s="727" t="s">
        <v>343</v>
      </c>
    </row>
    <row r="1677">
      <c r="A1677" s="580">
        <v>1673.0</v>
      </c>
      <c r="B1677" s="725">
        <v>80.0</v>
      </c>
      <c r="C1677" s="726" t="s">
        <v>222</v>
      </c>
      <c r="D1677" s="583">
        <v>44038.0</v>
      </c>
      <c r="E1677" s="725" t="s">
        <v>81</v>
      </c>
      <c r="F1677" s="727" t="s">
        <v>262</v>
      </c>
    </row>
    <row r="1678">
      <c r="A1678" s="580">
        <v>1674.0</v>
      </c>
      <c r="B1678" s="725">
        <v>61.0</v>
      </c>
      <c r="C1678" s="588" t="s">
        <v>224</v>
      </c>
      <c r="D1678" s="583">
        <v>44038.0</v>
      </c>
      <c r="E1678" s="725" t="s">
        <v>81</v>
      </c>
      <c r="F1678" s="727" t="s">
        <v>262</v>
      </c>
    </row>
    <row r="1679">
      <c r="A1679" s="580">
        <v>1675.0</v>
      </c>
      <c r="B1679" s="725">
        <v>77.0</v>
      </c>
      <c r="C1679" s="726" t="s">
        <v>222</v>
      </c>
      <c r="D1679" s="733">
        <v>44039.0</v>
      </c>
      <c r="E1679" s="725" t="s">
        <v>84</v>
      </c>
      <c r="F1679" s="727" t="s">
        <v>343</v>
      </c>
    </row>
    <row r="1680">
      <c r="A1680" s="580">
        <v>1676.0</v>
      </c>
      <c r="B1680" s="725">
        <v>86.0</v>
      </c>
      <c r="C1680" s="588" t="s">
        <v>224</v>
      </c>
      <c r="D1680" s="733">
        <v>44039.0</v>
      </c>
      <c r="E1680" s="725" t="s">
        <v>84</v>
      </c>
      <c r="F1680" s="727" t="s">
        <v>223</v>
      </c>
    </row>
    <row r="1681">
      <c r="A1681" s="580">
        <v>1677.0</v>
      </c>
      <c r="B1681" s="725">
        <v>90.0</v>
      </c>
      <c r="C1681" s="588" t="s">
        <v>224</v>
      </c>
      <c r="D1681" s="733">
        <v>44039.0</v>
      </c>
      <c r="E1681" s="725" t="s">
        <v>83</v>
      </c>
      <c r="F1681" s="727" t="s">
        <v>379</v>
      </c>
    </row>
    <row r="1682">
      <c r="A1682" s="580">
        <v>1678.0</v>
      </c>
      <c r="B1682" s="725">
        <v>57.0</v>
      </c>
      <c r="C1682" s="588" t="s">
        <v>224</v>
      </c>
      <c r="D1682" s="733">
        <v>44039.0</v>
      </c>
      <c r="E1682" s="725" t="s">
        <v>88</v>
      </c>
      <c r="F1682" s="727" t="s">
        <v>228</v>
      </c>
    </row>
    <row r="1683">
      <c r="A1683" s="580">
        <v>1679.0</v>
      </c>
      <c r="B1683" s="725">
        <v>90.0</v>
      </c>
      <c r="C1683" s="588" t="s">
        <v>224</v>
      </c>
      <c r="D1683" s="733">
        <v>44039.0</v>
      </c>
      <c r="E1683" s="725" t="s">
        <v>96</v>
      </c>
      <c r="F1683" s="727" t="s">
        <v>380</v>
      </c>
    </row>
    <row r="1684">
      <c r="A1684" s="580">
        <v>1680.0</v>
      </c>
      <c r="B1684" s="725">
        <v>83.0</v>
      </c>
      <c r="C1684" s="588" t="s">
        <v>224</v>
      </c>
      <c r="D1684" s="583">
        <v>44040.0</v>
      </c>
      <c r="E1684" s="725" t="s">
        <v>83</v>
      </c>
      <c r="F1684" s="727" t="s">
        <v>279</v>
      </c>
    </row>
    <row r="1685">
      <c r="A1685" s="580">
        <v>1681.0</v>
      </c>
      <c r="B1685" s="725">
        <v>38.0</v>
      </c>
      <c r="C1685" s="726" t="s">
        <v>222</v>
      </c>
      <c r="D1685" s="583">
        <v>44040.0</v>
      </c>
      <c r="E1685" s="725" t="s">
        <v>81</v>
      </c>
      <c r="F1685" s="727" t="s">
        <v>262</v>
      </c>
    </row>
    <row r="1686">
      <c r="A1686" s="580">
        <v>1682.0</v>
      </c>
      <c r="B1686" s="725">
        <v>85.0</v>
      </c>
      <c r="C1686" s="588" t="s">
        <v>224</v>
      </c>
      <c r="D1686" s="583">
        <v>44040.0</v>
      </c>
      <c r="E1686" s="725" t="s">
        <v>81</v>
      </c>
      <c r="F1686" s="727" t="s">
        <v>262</v>
      </c>
    </row>
    <row r="1687">
      <c r="A1687" s="580">
        <v>1683.0</v>
      </c>
      <c r="B1687" s="725">
        <v>80.0</v>
      </c>
      <c r="C1687" s="726" t="s">
        <v>222</v>
      </c>
      <c r="D1687" s="583">
        <v>44040.0</v>
      </c>
      <c r="E1687" s="725" t="s">
        <v>81</v>
      </c>
      <c r="F1687" s="727" t="s">
        <v>381</v>
      </c>
    </row>
    <row r="1688">
      <c r="A1688" s="580">
        <v>1684.0</v>
      </c>
      <c r="B1688" s="725">
        <v>66.0</v>
      </c>
      <c r="C1688" s="588" t="s">
        <v>224</v>
      </c>
      <c r="D1688" s="583">
        <v>44040.0</v>
      </c>
      <c r="E1688" s="725" t="s">
        <v>93</v>
      </c>
      <c r="F1688" s="727" t="s">
        <v>377</v>
      </c>
    </row>
    <row r="1689">
      <c r="A1689" s="580">
        <v>1685.0</v>
      </c>
      <c r="B1689" s="725">
        <v>67.0</v>
      </c>
      <c r="C1689" s="588" t="s">
        <v>224</v>
      </c>
      <c r="D1689" s="583">
        <v>44040.0</v>
      </c>
      <c r="E1689" s="725" t="s">
        <v>84</v>
      </c>
      <c r="F1689" s="727" t="s">
        <v>223</v>
      </c>
    </row>
    <row r="1690">
      <c r="A1690" s="580">
        <v>1686.0</v>
      </c>
      <c r="B1690" s="725">
        <v>73.0</v>
      </c>
      <c r="C1690" s="588" t="s">
        <v>224</v>
      </c>
      <c r="D1690" s="733">
        <v>44041.0</v>
      </c>
      <c r="E1690" s="725" t="s">
        <v>84</v>
      </c>
      <c r="F1690" s="727" t="s">
        <v>223</v>
      </c>
    </row>
    <row r="1691">
      <c r="A1691" s="580">
        <v>1687.0</v>
      </c>
      <c r="B1691" s="725">
        <v>56.0</v>
      </c>
      <c r="C1691" s="588" t="s">
        <v>224</v>
      </c>
      <c r="D1691" s="733">
        <v>44041.0</v>
      </c>
      <c r="E1691" s="725" t="s">
        <v>84</v>
      </c>
      <c r="F1691" s="727" t="s">
        <v>223</v>
      </c>
    </row>
    <row r="1692">
      <c r="A1692" s="580">
        <v>1688.0</v>
      </c>
      <c r="B1692" s="725">
        <v>72.0</v>
      </c>
      <c r="C1692" s="588" t="s">
        <v>224</v>
      </c>
      <c r="D1692" s="733">
        <v>44041.0</v>
      </c>
      <c r="E1692" s="725" t="s">
        <v>85</v>
      </c>
      <c r="F1692" s="727" t="s">
        <v>335</v>
      </c>
    </row>
    <row r="1693">
      <c r="A1693" s="580">
        <v>1689.0</v>
      </c>
      <c r="B1693" s="725">
        <v>33.0</v>
      </c>
      <c r="C1693" s="588" t="s">
        <v>224</v>
      </c>
      <c r="D1693" s="733">
        <v>44041.0</v>
      </c>
      <c r="E1693" s="725" t="s">
        <v>85</v>
      </c>
      <c r="F1693" s="727" t="s">
        <v>284</v>
      </c>
    </row>
    <row r="1694">
      <c r="A1694" s="580">
        <v>1690.0</v>
      </c>
      <c r="B1694" s="725">
        <v>69.0</v>
      </c>
      <c r="C1694" s="588" t="s">
        <v>224</v>
      </c>
      <c r="D1694" s="733">
        <v>44041.0</v>
      </c>
      <c r="E1694" s="725" t="s">
        <v>87</v>
      </c>
      <c r="F1694" s="727" t="s">
        <v>225</v>
      </c>
    </row>
    <row r="1695">
      <c r="A1695" s="580">
        <v>1691.0</v>
      </c>
      <c r="B1695" s="725">
        <v>63.0</v>
      </c>
      <c r="C1695" s="588" t="s">
        <v>224</v>
      </c>
      <c r="D1695" s="733">
        <v>44041.0</v>
      </c>
      <c r="E1695" s="725" t="s">
        <v>87</v>
      </c>
      <c r="F1695" s="727" t="s">
        <v>225</v>
      </c>
    </row>
    <row r="1696">
      <c r="A1696" s="580">
        <v>1692.0</v>
      </c>
      <c r="B1696" s="725">
        <v>75.0</v>
      </c>
      <c r="C1696" s="588" t="s">
        <v>224</v>
      </c>
      <c r="D1696" s="733">
        <v>44041.0</v>
      </c>
      <c r="E1696" s="725" t="s">
        <v>87</v>
      </c>
      <c r="F1696" s="727" t="s">
        <v>225</v>
      </c>
    </row>
    <row r="1697">
      <c r="A1697" s="580">
        <v>1693.0</v>
      </c>
      <c r="B1697" s="725">
        <v>67.0</v>
      </c>
      <c r="C1697" s="588" t="s">
        <v>224</v>
      </c>
      <c r="D1697" s="733">
        <v>44041.0</v>
      </c>
      <c r="E1697" s="725" t="s">
        <v>88</v>
      </c>
      <c r="F1697" s="727" t="s">
        <v>228</v>
      </c>
    </row>
    <row r="1698">
      <c r="A1698" s="580">
        <v>1694.0</v>
      </c>
      <c r="B1698" s="725">
        <v>76.0</v>
      </c>
      <c r="C1698" s="588" t="s">
        <v>224</v>
      </c>
      <c r="D1698" s="733">
        <v>44041.0</v>
      </c>
      <c r="E1698" s="725" t="s">
        <v>93</v>
      </c>
      <c r="F1698" s="727" t="s">
        <v>359</v>
      </c>
    </row>
    <row r="1699">
      <c r="A1699" s="580">
        <v>1695.0</v>
      </c>
      <c r="B1699" s="725">
        <v>76.0</v>
      </c>
      <c r="C1699" s="588" t="s">
        <v>224</v>
      </c>
      <c r="D1699" s="733">
        <v>44041.0</v>
      </c>
      <c r="E1699" s="725" t="s">
        <v>82</v>
      </c>
      <c r="F1699" s="727" t="s">
        <v>338</v>
      </c>
    </row>
    <row r="1700">
      <c r="A1700" s="580">
        <v>1696.0</v>
      </c>
      <c r="B1700" s="725">
        <v>71.0</v>
      </c>
      <c r="C1700" s="588" t="s">
        <v>224</v>
      </c>
      <c r="D1700" s="733">
        <v>44041.0</v>
      </c>
      <c r="E1700" s="725" t="s">
        <v>82</v>
      </c>
      <c r="F1700" s="727" t="s">
        <v>233</v>
      </c>
    </row>
    <row r="1701">
      <c r="A1701" s="580">
        <v>1697.0</v>
      </c>
      <c r="B1701" s="725">
        <v>90.0</v>
      </c>
      <c r="C1701" s="588" t="s">
        <v>224</v>
      </c>
      <c r="D1701" s="733">
        <v>44041.0</v>
      </c>
      <c r="E1701" s="725" t="s">
        <v>82</v>
      </c>
      <c r="F1701" s="727" t="s">
        <v>233</v>
      </c>
    </row>
    <row r="1702">
      <c r="A1702" s="580">
        <v>1698.0</v>
      </c>
      <c r="B1702" s="725">
        <v>80.0</v>
      </c>
      <c r="C1702" s="726" t="s">
        <v>222</v>
      </c>
      <c r="D1702" s="583">
        <v>44042.0</v>
      </c>
      <c r="E1702" s="725" t="s">
        <v>83</v>
      </c>
      <c r="F1702" s="727" t="s">
        <v>279</v>
      </c>
    </row>
    <row r="1703">
      <c r="A1703" s="580">
        <v>1699.0</v>
      </c>
      <c r="B1703" s="725">
        <v>91.0</v>
      </c>
      <c r="C1703" s="588" t="s">
        <v>224</v>
      </c>
      <c r="D1703" s="583">
        <v>44042.0</v>
      </c>
      <c r="E1703" s="725" t="s">
        <v>83</v>
      </c>
      <c r="F1703" s="727" t="s">
        <v>279</v>
      </c>
    </row>
    <row r="1704">
      <c r="A1704" s="580">
        <v>1700.0</v>
      </c>
      <c r="B1704" s="725">
        <v>68.0</v>
      </c>
      <c r="C1704" s="588" t="s">
        <v>224</v>
      </c>
      <c r="D1704" s="583">
        <v>44042.0</v>
      </c>
      <c r="E1704" s="725" t="s">
        <v>83</v>
      </c>
      <c r="F1704" s="727" t="s">
        <v>279</v>
      </c>
    </row>
    <row r="1705">
      <c r="A1705" s="580">
        <v>1701.0</v>
      </c>
      <c r="B1705" s="725">
        <v>88.0</v>
      </c>
      <c r="C1705" s="588" t="s">
        <v>224</v>
      </c>
      <c r="D1705" s="583">
        <v>44042.0</v>
      </c>
      <c r="E1705" s="725" t="s">
        <v>83</v>
      </c>
      <c r="F1705" s="727" t="s">
        <v>279</v>
      </c>
    </row>
    <row r="1706">
      <c r="A1706" s="580">
        <v>1702.0</v>
      </c>
      <c r="B1706" s="725">
        <v>62.0</v>
      </c>
      <c r="C1706" s="588" t="s">
        <v>224</v>
      </c>
      <c r="D1706" s="583">
        <v>44042.0</v>
      </c>
      <c r="E1706" s="725" t="s">
        <v>83</v>
      </c>
      <c r="F1706" s="727" t="s">
        <v>279</v>
      </c>
    </row>
    <row r="1707">
      <c r="A1707" s="580">
        <v>1703.0</v>
      </c>
      <c r="B1707" s="725">
        <v>87.0</v>
      </c>
      <c r="C1707" s="588" t="s">
        <v>224</v>
      </c>
      <c r="D1707" s="583">
        <v>44042.0</v>
      </c>
      <c r="E1707" s="725" t="s">
        <v>83</v>
      </c>
      <c r="F1707" s="727" t="s">
        <v>279</v>
      </c>
    </row>
    <row r="1708">
      <c r="A1708" s="580">
        <v>1704.0</v>
      </c>
      <c r="B1708" s="725">
        <v>59.0</v>
      </c>
      <c r="C1708" s="726" t="s">
        <v>222</v>
      </c>
      <c r="D1708" s="583">
        <v>44042.0</v>
      </c>
      <c r="E1708" s="725" t="s">
        <v>83</v>
      </c>
      <c r="F1708" s="727" t="s">
        <v>382</v>
      </c>
    </row>
    <row r="1709">
      <c r="A1709" s="580">
        <v>1705.0</v>
      </c>
      <c r="B1709" s="725">
        <v>82.0</v>
      </c>
      <c r="C1709" s="726" t="s">
        <v>222</v>
      </c>
      <c r="D1709" s="583">
        <v>44042.0</v>
      </c>
      <c r="E1709" s="725" t="s">
        <v>91</v>
      </c>
      <c r="F1709" s="727" t="s">
        <v>277</v>
      </c>
    </row>
    <row r="1710">
      <c r="A1710" s="580">
        <v>1706.0</v>
      </c>
      <c r="B1710" s="725">
        <v>83.0</v>
      </c>
      <c r="C1710" s="588" t="s">
        <v>224</v>
      </c>
      <c r="D1710" s="583">
        <v>44042.0</v>
      </c>
      <c r="E1710" s="725" t="s">
        <v>81</v>
      </c>
      <c r="F1710" s="727" t="s">
        <v>235</v>
      </c>
    </row>
    <row r="1711">
      <c r="A1711" s="580">
        <v>1707.0</v>
      </c>
      <c r="B1711" s="725">
        <v>90.0</v>
      </c>
      <c r="C1711" s="726" t="s">
        <v>222</v>
      </c>
      <c r="D1711" s="583">
        <v>44042.0</v>
      </c>
      <c r="E1711" s="725" t="s">
        <v>81</v>
      </c>
      <c r="F1711" s="727" t="s">
        <v>262</v>
      </c>
    </row>
    <row r="1712">
      <c r="A1712" s="580">
        <v>1708.0</v>
      </c>
      <c r="B1712" s="725">
        <v>64.0</v>
      </c>
      <c r="C1712" s="588" t="s">
        <v>224</v>
      </c>
      <c r="D1712" s="583">
        <v>44042.0</v>
      </c>
      <c r="E1712" s="725" t="s">
        <v>81</v>
      </c>
      <c r="F1712" s="727" t="s">
        <v>332</v>
      </c>
    </row>
    <row r="1713">
      <c r="A1713" s="580">
        <v>1709.0</v>
      </c>
      <c r="B1713" s="725">
        <v>81.0</v>
      </c>
      <c r="C1713" s="726" t="s">
        <v>222</v>
      </c>
      <c r="D1713" s="583">
        <v>44042.0</v>
      </c>
      <c r="E1713" s="725" t="s">
        <v>82</v>
      </c>
      <c r="F1713" s="727" t="s">
        <v>233</v>
      </c>
    </row>
    <row r="1714">
      <c r="A1714" s="580">
        <v>1710.0</v>
      </c>
      <c r="B1714" s="725">
        <v>79.0</v>
      </c>
      <c r="C1714" s="588" t="s">
        <v>224</v>
      </c>
      <c r="D1714" s="583">
        <v>44042.0</v>
      </c>
      <c r="E1714" s="725" t="s">
        <v>93</v>
      </c>
      <c r="F1714" s="727" t="s">
        <v>377</v>
      </c>
    </row>
    <row r="1715">
      <c r="A1715" s="580">
        <v>1711.0</v>
      </c>
      <c r="B1715" s="725">
        <v>81.0</v>
      </c>
      <c r="C1715" s="726" t="s">
        <v>222</v>
      </c>
      <c r="D1715" s="583">
        <v>44042.0</v>
      </c>
      <c r="E1715" s="725" t="s">
        <v>96</v>
      </c>
      <c r="F1715" s="727" t="s">
        <v>376</v>
      </c>
    </row>
    <row r="1716">
      <c r="A1716" s="580">
        <v>1712.0</v>
      </c>
      <c r="B1716" s="725">
        <v>72.0</v>
      </c>
      <c r="C1716" s="726" t="s">
        <v>222</v>
      </c>
      <c r="D1716" s="583">
        <v>44042.0</v>
      </c>
      <c r="E1716" s="725" t="s">
        <v>84</v>
      </c>
      <c r="F1716" s="727" t="s">
        <v>223</v>
      </c>
    </row>
    <row r="1717">
      <c r="A1717" s="580">
        <v>1713.0</v>
      </c>
      <c r="B1717" s="725">
        <v>83.0</v>
      </c>
      <c r="C1717" s="726" t="s">
        <v>222</v>
      </c>
      <c r="D1717" s="733">
        <v>44043.0</v>
      </c>
      <c r="E1717" s="725" t="s">
        <v>82</v>
      </c>
      <c r="F1717" s="727" t="s">
        <v>233</v>
      </c>
    </row>
    <row r="1718">
      <c r="A1718" s="580">
        <v>1714.0</v>
      </c>
      <c r="B1718" s="725">
        <v>70.0</v>
      </c>
      <c r="C1718" s="588" t="s">
        <v>224</v>
      </c>
      <c r="D1718" s="733">
        <v>44043.0</v>
      </c>
      <c r="E1718" s="725" t="s">
        <v>82</v>
      </c>
      <c r="F1718" s="727" t="s">
        <v>233</v>
      </c>
    </row>
    <row r="1719">
      <c r="A1719" s="580">
        <v>1715.0</v>
      </c>
      <c r="B1719" s="725">
        <v>91.0</v>
      </c>
      <c r="C1719" s="726" t="s">
        <v>222</v>
      </c>
      <c r="D1719" s="733">
        <v>44043.0</v>
      </c>
      <c r="E1719" s="725" t="s">
        <v>96</v>
      </c>
      <c r="F1719" s="727" t="s">
        <v>371</v>
      </c>
    </row>
    <row r="1720">
      <c r="A1720" s="580">
        <v>1716.0</v>
      </c>
      <c r="B1720" s="725">
        <v>59.0</v>
      </c>
      <c r="C1720" s="588" t="s">
        <v>224</v>
      </c>
      <c r="D1720" s="733">
        <v>44043.0</v>
      </c>
      <c r="E1720" s="725" t="s">
        <v>83</v>
      </c>
      <c r="F1720" s="727" t="s">
        <v>279</v>
      </c>
    </row>
    <row r="1721">
      <c r="A1721" s="580">
        <v>1717.0</v>
      </c>
      <c r="B1721" s="725">
        <v>79.0</v>
      </c>
      <c r="C1721" s="726" t="s">
        <v>222</v>
      </c>
      <c r="D1721" s="733">
        <v>44043.0</v>
      </c>
      <c r="E1721" s="725" t="s">
        <v>83</v>
      </c>
      <c r="F1721" s="727" t="s">
        <v>279</v>
      </c>
    </row>
    <row r="1722">
      <c r="A1722" s="580">
        <v>1718.0</v>
      </c>
      <c r="B1722" s="725">
        <v>59.0</v>
      </c>
      <c r="C1722" s="588" t="s">
        <v>224</v>
      </c>
      <c r="D1722" s="733">
        <v>44043.0</v>
      </c>
      <c r="E1722" s="725" t="s">
        <v>83</v>
      </c>
      <c r="F1722" s="727" t="s">
        <v>279</v>
      </c>
    </row>
    <row r="1723">
      <c r="A1723" s="580">
        <v>1719.0</v>
      </c>
      <c r="B1723" s="725">
        <v>80.0</v>
      </c>
      <c r="C1723" s="588" t="s">
        <v>224</v>
      </c>
      <c r="D1723" s="733">
        <v>44043.0</v>
      </c>
      <c r="E1723" s="725" t="s">
        <v>82</v>
      </c>
      <c r="F1723" s="727" t="s">
        <v>310</v>
      </c>
    </row>
    <row r="1724">
      <c r="A1724" s="580">
        <v>1720.0</v>
      </c>
      <c r="B1724" s="725">
        <v>94.0</v>
      </c>
      <c r="C1724" s="588" t="s">
        <v>224</v>
      </c>
      <c r="D1724" s="583">
        <v>44044.0</v>
      </c>
      <c r="E1724" s="725" t="s">
        <v>91</v>
      </c>
      <c r="F1724" s="727" t="s">
        <v>383</v>
      </c>
    </row>
    <row r="1725">
      <c r="A1725" s="580">
        <v>1721.0</v>
      </c>
      <c r="B1725" s="725">
        <v>82.0</v>
      </c>
      <c r="C1725" s="588" t="s">
        <v>224</v>
      </c>
      <c r="D1725" s="583">
        <v>44044.0</v>
      </c>
      <c r="E1725" s="725" t="s">
        <v>81</v>
      </c>
      <c r="F1725" s="727" t="s">
        <v>332</v>
      </c>
    </row>
    <row r="1726">
      <c r="A1726" s="580">
        <v>1722.0</v>
      </c>
      <c r="B1726" s="725">
        <v>55.0</v>
      </c>
      <c r="C1726" s="588" t="s">
        <v>224</v>
      </c>
      <c r="D1726" s="583">
        <v>44044.0</v>
      </c>
      <c r="E1726" s="725" t="s">
        <v>81</v>
      </c>
      <c r="F1726" s="727" t="s">
        <v>350</v>
      </c>
    </row>
    <row r="1727">
      <c r="A1727" s="580">
        <v>1723.0</v>
      </c>
      <c r="B1727" s="725">
        <v>71.0</v>
      </c>
      <c r="C1727" s="726" t="s">
        <v>222</v>
      </c>
      <c r="D1727" s="583">
        <v>44044.0</v>
      </c>
      <c r="E1727" s="725" t="s">
        <v>81</v>
      </c>
      <c r="F1727" s="727" t="s">
        <v>262</v>
      </c>
    </row>
    <row r="1728">
      <c r="A1728" s="580">
        <v>1724.0</v>
      </c>
      <c r="B1728" s="725">
        <v>86.0</v>
      </c>
      <c r="C1728" s="726" t="s">
        <v>222</v>
      </c>
      <c r="D1728" s="583">
        <v>44044.0</v>
      </c>
      <c r="E1728" s="725" t="s">
        <v>81</v>
      </c>
      <c r="F1728" s="727" t="s">
        <v>262</v>
      </c>
    </row>
    <row r="1729">
      <c r="A1729" s="580">
        <v>1725.0</v>
      </c>
      <c r="B1729" s="725">
        <v>84.0</v>
      </c>
      <c r="C1729" s="734" t="s">
        <v>224</v>
      </c>
      <c r="D1729" s="733">
        <v>44045.0</v>
      </c>
      <c r="E1729" s="725" t="s">
        <v>83</v>
      </c>
      <c r="F1729" s="727" t="s">
        <v>279</v>
      </c>
    </row>
    <row r="1730">
      <c r="A1730" s="580">
        <v>1726.0</v>
      </c>
      <c r="B1730" s="725">
        <v>82.0</v>
      </c>
      <c r="C1730" s="726" t="s">
        <v>222</v>
      </c>
      <c r="D1730" s="733">
        <v>44045.0</v>
      </c>
      <c r="E1730" s="725" t="s">
        <v>83</v>
      </c>
      <c r="F1730" s="727" t="s">
        <v>279</v>
      </c>
    </row>
    <row r="1731">
      <c r="A1731" s="580">
        <v>1727.0</v>
      </c>
      <c r="B1731" s="725">
        <v>95.0</v>
      </c>
      <c r="C1731" s="726" t="s">
        <v>222</v>
      </c>
      <c r="D1731" s="733">
        <v>44045.0</v>
      </c>
      <c r="E1731" s="725" t="s">
        <v>83</v>
      </c>
      <c r="F1731" s="727" t="s">
        <v>279</v>
      </c>
    </row>
    <row r="1732">
      <c r="A1732" s="580">
        <v>1728.0</v>
      </c>
      <c r="B1732" s="725">
        <v>90.0</v>
      </c>
      <c r="C1732" s="735" t="s">
        <v>224</v>
      </c>
      <c r="D1732" s="733">
        <v>44045.0</v>
      </c>
      <c r="E1732" s="725" t="s">
        <v>83</v>
      </c>
      <c r="F1732" s="727" t="s">
        <v>279</v>
      </c>
    </row>
    <row r="1733">
      <c r="A1733" s="580">
        <v>1729.0</v>
      </c>
      <c r="B1733" s="725">
        <v>76.0</v>
      </c>
      <c r="C1733" s="726" t="s">
        <v>222</v>
      </c>
      <c r="D1733" s="733">
        <v>44045.0</v>
      </c>
      <c r="E1733" s="725" t="s">
        <v>87</v>
      </c>
      <c r="F1733" s="727" t="s">
        <v>378</v>
      </c>
    </row>
    <row r="1734">
      <c r="A1734" s="580">
        <v>1730.0</v>
      </c>
      <c r="B1734" s="725">
        <v>92.0</v>
      </c>
      <c r="C1734" s="726" t="s">
        <v>222</v>
      </c>
      <c r="D1734" s="733">
        <v>44045.0</v>
      </c>
      <c r="E1734" s="725" t="s">
        <v>87</v>
      </c>
      <c r="F1734" s="727" t="s">
        <v>378</v>
      </c>
    </row>
    <row r="1735">
      <c r="A1735" s="580">
        <v>1731.0</v>
      </c>
      <c r="B1735" s="725">
        <v>65.0</v>
      </c>
      <c r="C1735" s="726" t="s">
        <v>222</v>
      </c>
      <c r="D1735" s="733">
        <v>44045.0</v>
      </c>
      <c r="E1735" s="725" t="s">
        <v>91</v>
      </c>
      <c r="F1735" s="727" t="s">
        <v>277</v>
      </c>
    </row>
    <row r="1736">
      <c r="A1736" s="580">
        <v>1732.0</v>
      </c>
      <c r="B1736" s="725">
        <v>68.0</v>
      </c>
      <c r="C1736" s="735" t="s">
        <v>224</v>
      </c>
      <c r="D1736" s="733">
        <v>44045.0</v>
      </c>
      <c r="E1736" s="725" t="s">
        <v>84</v>
      </c>
      <c r="F1736" s="727" t="s">
        <v>223</v>
      </c>
    </row>
    <row r="1737">
      <c r="A1737" s="580">
        <v>1733.0</v>
      </c>
      <c r="B1737" s="725">
        <v>70.0</v>
      </c>
      <c r="C1737" s="726" t="s">
        <v>222</v>
      </c>
      <c r="D1737" s="733">
        <v>44045.0</v>
      </c>
      <c r="E1737" s="725" t="s">
        <v>85</v>
      </c>
      <c r="F1737" s="727" t="s">
        <v>276</v>
      </c>
    </row>
    <row r="1738">
      <c r="A1738" s="580">
        <v>1734.0</v>
      </c>
      <c r="B1738" s="725">
        <v>55.0</v>
      </c>
      <c r="C1738" s="735" t="s">
        <v>224</v>
      </c>
      <c r="D1738" s="733">
        <v>44045.0</v>
      </c>
      <c r="E1738" s="725" t="s">
        <v>81</v>
      </c>
      <c r="F1738" s="727" t="s">
        <v>235</v>
      </c>
    </row>
    <row r="1739">
      <c r="A1739" s="580">
        <v>1735.0</v>
      </c>
      <c r="B1739" s="725">
        <v>76.0</v>
      </c>
      <c r="C1739" s="726" t="s">
        <v>222</v>
      </c>
      <c r="D1739" s="583">
        <v>44046.0</v>
      </c>
      <c r="E1739" s="725" t="s">
        <v>93</v>
      </c>
      <c r="F1739" s="727" t="s">
        <v>377</v>
      </c>
    </row>
    <row r="1740">
      <c r="A1740" s="580">
        <v>1736.0</v>
      </c>
      <c r="B1740" s="725">
        <v>83.0</v>
      </c>
      <c r="C1740" s="735" t="s">
        <v>224</v>
      </c>
      <c r="D1740" s="733">
        <v>44047.0</v>
      </c>
      <c r="E1740" s="725" t="s">
        <v>83</v>
      </c>
      <c r="F1740" s="727" t="s">
        <v>279</v>
      </c>
    </row>
    <row r="1741">
      <c r="A1741" s="580">
        <v>1737.0</v>
      </c>
      <c r="B1741" s="725">
        <v>90.0</v>
      </c>
      <c r="C1741" s="726" t="s">
        <v>222</v>
      </c>
      <c r="D1741" s="733">
        <v>44047.0</v>
      </c>
      <c r="E1741" s="725" t="s">
        <v>81</v>
      </c>
      <c r="F1741" s="727" t="s">
        <v>262</v>
      </c>
    </row>
    <row r="1742">
      <c r="A1742" s="580">
        <v>1738.0</v>
      </c>
      <c r="B1742" s="725">
        <v>78.0</v>
      </c>
      <c r="C1742" s="735" t="s">
        <v>224</v>
      </c>
      <c r="D1742" s="733">
        <v>44047.0</v>
      </c>
      <c r="E1742" s="725" t="s">
        <v>81</v>
      </c>
      <c r="F1742" s="727" t="s">
        <v>332</v>
      </c>
    </row>
    <row r="1743">
      <c r="A1743" s="580">
        <v>1739.0</v>
      </c>
      <c r="B1743" s="725">
        <v>60.0</v>
      </c>
      <c r="C1743" s="735" t="s">
        <v>224</v>
      </c>
      <c r="D1743" s="733">
        <v>44047.0</v>
      </c>
      <c r="E1743" s="725" t="s">
        <v>88</v>
      </c>
      <c r="F1743" s="727" t="s">
        <v>228</v>
      </c>
    </row>
    <row r="1744">
      <c r="A1744" s="580">
        <v>1740.0</v>
      </c>
      <c r="B1744" s="725">
        <v>87.0</v>
      </c>
      <c r="C1744" s="726" t="s">
        <v>222</v>
      </c>
      <c r="D1744" s="733">
        <v>44047.0</v>
      </c>
      <c r="E1744" s="725" t="s">
        <v>88</v>
      </c>
      <c r="F1744" s="727" t="s">
        <v>296</v>
      </c>
    </row>
    <row r="1745">
      <c r="A1745" s="580">
        <v>1741.0</v>
      </c>
      <c r="B1745" s="725">
        <v>91.0</v>
      </c>
      <c r="C1745" s="735" t="s">
        <v>224</v>
      </c>
      <c r="D1745" s="733">
        <v>44047.0</v>
      </c>
      <c r="E1745" s="725" t="s">
        <v>84</v>
      </c>
      <c r="F1745" s="727" t="s">
        <v>223</v>
      </c>
    </row>
    <row r="1746">
      <c r="A1746" s="580">
        <v>1742.0</v>
      </c>
      <c r="B1746" s="725">
        <v>61.0</v>
      </c>
      <c r="C1746" s="735" t="s">
        <v>224</v>
      </c>
      <c r="D1746" s="583">
        <v>44048.0</v>
      </c>
      <c r="E1746" s="725" t="s">
        <v>83</v>
      </c>
      <c r="F1746" s="727" t="s">
        <v>280</v>
      </c>
    </row>
    <row r="1747">
      <c r="A1747" s="580">
        <v>1743.0</v>
      </c>
      <c r="B1747" s="725">
        <v>76.0</v>
      </c>
      <c r="C1747" s="735" t="s">
        <v>224</v>
      </c>
      <c r="D1747" s="583">
        <v>44048.0</v>
      </c>
      <c r="E1747" s="725" t="s">
        <v>83</v>
      </c>
      <c r="F1747" s="727" t="s">
        <v>279</v>
      </c>
    </row>
    <row r="1748">
      <c r="A1748" s="580">
        <v>1744.0</v>
      </c>
      <c r="B1748" s="725">
        <v>85.0</v>
      </c>
      <c r="C1748" s="735" t="s">
        <v>224</v>
      </c>
      <c r="D1748" s="583">
        <v>44048.0</v>
      </c>
      <c r="E1748" s="725" t="s">
        <v>83</v>
      </c>
      <c r="F1748" s="727" t="s">
        <v>279</v>
      </c>
    </row>
    <row r="1749">
      <c r="A1749" s="580">
        <v>1745.0</v>
      </c>
      <c r="B1749" s="725">
        <v>73.0</v>
      </c>
      <c r="C1749" s="726" t="s">
        <v>222</v>
      </c>
      <c r="D1749" s="583">
        <v>44048.0</v>
      </c>
      <c r="E1749" s="725" t="s">
        <v>85</v>
      </c>
      <c r="F1749" s="727" t="s">
        <v>284</v>
      </c>
    </row>
    <row r="1750">
      <c r="A1750" s="580">
        <v>1746.0</v>
      </c>
      <c r="B1750" s="725">
        <v>79.0</v>
      </c>
      <c r="C1750" s="735" t="s">
        <v>224</v>
      </c>
      <c r="D1750" s="583">
        <v>44048.0</v>
      </c>
      <c r="E1750" s="725" t="s">
        <v>85</v>
      </c>
      <c r="F1750" s="727" t="s">
        <v>276</v>
      </c>
    </row>
    <row r="1751">
      <c r="A1751" s="580">
        <v>1747.0</v>
      </c>
      <c r="B1751" s="725">
        <v>89.0</v>
      </c>
      <c r="C1751" s="735" t="s">
        <v>224</v>
      </c>
      <c r="D1751" s="583">
        <v>44048.0</v>
      </c>
      <c r="E1751" s="725" t="s">
        <v>85</v>
      </c>
      <c r="F1751" s="727" t="s">
        <v>276</v>
      </c>
    </row>
    <row r="1752">
      <c r="A1752" s="580">
        <v>1748.0</v>
      </c>
      <c r="B1752" s="725">
        <v>93.0</v>
      </c>
      <c r="C1752" s="726" t="s">
        <v>222</v>
      </c>
      <c r="D1752" s="583">
        <v>44048.0</v>
      </c>
      <c r="E1752" s="725" t="s">
        <v>82</v>
      </c>
      <c r="F1752" s="727" t="s">
        <v>246</v>
      </c>
    </row>
    <row r="1753">
      <c r="A1753" s="580">
        <v>1749.0</v>
      </c>
      <c r="B1753" s="725">
        <v>87.0</v>
      </c>
      <c r="C1753" s="735" t="s">
        <v>224</v>
      </c>
      <c r="D1753" s="583">
        <v>44048.0</v>
      </c>
      <c r="E1753" s="725" t="s">
        <v>82</v>
      </c>
      <c r="F1753" s="727" t="s">
        <v>246</v>
      </c>
    </row>
    <row r="1754">
      <c r="A1754" s="580">
        <v>1750.0</v>
      </c>
      <c r="B1754" s="725">
        <v>68.0</v>
      </c>
      <c r="C1754" s="735" t="s">
        <v>224</v>
      </c>
      <c r="D1754" s="583">
        <v>44048.0</v>
      </c>
      <c r="E1754" s="725" t="s">
        <v>82</v>
      </c>
      <c r="F1754" s="727" t="s">
        <v>246</v>
      </c>
    </row>
    <row r="1755">
      <c r="A1755" s="580">
        <v>1751.0</v>
      </c>
      <c r="B1755" s="725">
        <v>72.0</v>
      </c>
      <c r="C1755" s="726" t="s">
        <v>222</v>
      </c>
      <c r="D1755" s="718">
        <v>44048.0</v>
      </c>
      <c r="E1755" s="725" t="s">
        <v>82</v>
      </c>
      <c r="F1755" s="727" t="s">
        <v>246</v>
      </c>
    </row>
    <row r="1756">
      <c r="A1756" s="580">
        <v>1752.0</v>
      </c>
      <c r="B1756" s="725">
        <v>84.0</v>
      </c>
      <c r="C1756" s="726" t="s">
        <v>222</v>
      </c>
      <c r="D1756" s="583">
        <v>44048.0</v>
      </c>
      <c r="E1756" s="725" t="s">
        <v>82</v>
      </c>
      <c r="F1756" s="727" t="s">
        <v>246</v>
      </c>
    </row>
    <row r="1757">
      <c r="A1757" s="580">
        <v>1753.0</v>
      </c>
      <c r="B1757" s="725">
        <v>96.0</v>
      </c>
      <c r="C1757" s="735" t="s">
        <v>224</v>
      </c>
      <c r="D1757" s="583">
        <v>44048.0</v>
      </c>
      <c r="E1757" s="725" t="s">
        <v>82</v>
      </c>
      <c r="F1757" s="727" t="s">
        <v>321</v>
      </c>
    </row>
    <row r="1758">
      <c r="A1758" s="580">
        <v>1754.0</v>
      </c>
      <c r="B1758" s="725">
        <v>70.0</v>
      </c>
      <c r="C1758" s="735" t="s">
        <v>224</v>
      </c>
      <c r="D1758" s="583">
        <v>44048.0</v>
      </c>
      <c r="E1758" s="725" t="s">
        <v>82</v>
      </c>
      <c r="F1758" s="727" t="s">
        <v>310</v>
      </c>
    </row>
    <row r="1759">
      <c r="A1759" s="580">
        <v>1755.0</v>
      </c>
      <c r="B1759" s="725">
        <v>74.0</v>
      </c>
      <c r="C1759" s="726" t="s">
        <v>222</v>
      </c>
      <c r="D1759" s="583">
        <v>44048.0</v>
      </c>
      <c r="E1759" s="725" t="s">
        <v>96</v>
      </c>
      <c r="F1759" s="727" t="s">
        <v>375</v>
      </c>
    </row>
    <row r="1760">
      <c r="A1760" s="580">
        <v>1756.0</v>
      </c>
      <c r="B1760" s="725">
        <v>76.0</v>
      </c>
      <c r="C1760" s="735" t="s">
        <v>224</v>
      </c>
      <c r="D1760" s="583">
        <v>44048.0</v>
      </c>
      <c r="E1760" s="725" t="s">
        <v>96</v>
      </c>
      <c r="F1760" s="727" t="s">
        <v>376</v>
      </c>
    </row>
    <row r="1761">
      <c r="A1761" s="580">
        <v>1757.0</v>
      </c>
      <c r="B1761" s="725">
        <v>93.0</v>
      </c>
      <c r="C1761" s="726" t="s">
        <v>222</v>
      </c>
      <c r="D1761" s="583">
        <v>44048.0</v>
      </c>
      <c r="E1761" s="725" t="s">
        <v>88</v>
      </c>
      <c r="F1761" s="727" t="s">
        <v>303</v>
      </c>
    </row>
    <row r="1762">
      <c r="A1762" s="580">
        <v>1758.0</v>
      </c>
      <c r="B1762" s="725">
        <v>70.0</v>
      </c>
      <c r="C1762" s="735" t="s">
        <v>224</v>
      </c>
      <c r="D1762" s="583">
        <v>44048.0</v>
      </c>
      <c r="E1762" s="725" t="s">
        <v>81</v>
      </c>
      <c r="F1762" s="727" t="s">
        <v>235</v>
      </c>
    </row>
    <row r="1763">
      <c r="A1763" s="580">
        <v>1759.0</v>
      </c>
      <c r="B1763" s="725">
        <v>70.0</v>
      </c>
      <c r="C1763" s="735" t="s">
        <v>224</v>
      </c>
      <c r="D1763" s="583">
        <v>44048.0</v>
      </c>
      <c r="E1763" s="725" t="s">
        <v>87</v>
      </c>
      <c r="F1763" s="727" t="s">
        <v>225</v>
      </c>
    </row>
    <row r="1764">
      <c r="A1764" s="580">
        <v>1760.0</v>
      </c>
      <c r="B1764" s="725">
        <v>75.0</v>
      </c>
      <c r="C1764" s="735" t="s">
        <v>224</v>
      </c>
      <c r="D1764" s="733">
        <v>44049.0</v>
      </c>
      <c r="E1764" s="725" t="s">
        <v>85</v>
      </c>
      <c r="F1764" s="727" t="s">
        <v>276</v>
      </c>
    </row>
    <row r="1765">
      <c r="A1765" s="580">
        <v>1761.0</v>
      </c>
      <c r="B1765" s="725">
        <v>76.0</v>
      </c>
      <c r="C1765" s="726" t="s">
        <v>222</v>
      </c>
      <c r="D1765" s="733">
        <v>44049.0</v>
      </c>
      <c r="E1765" s="725" t="s">
        <v>85</v>
      </c>
      <c r="F1765" s="727" t="s">
        <v>276</v>
      </c>
    </row>
    <row r="1766">
      <c r="A1766" s="580">
        <v>1762.0</v>
      </c>
      <c r="B1766" s="725">
        <v>56.0</v>
      </c>
      <c r="C1766" s="726" t="s">
        <v>222</v>
      </c>
      <c r="D1766" s="733">
        <v>44049.0</v>
      </c>
      <c r="E1766" s="725" t="s">
        <v>84</v>
      </c>
      <c r="F1766" s="727" t="s">
        <v>276</v>
      </c>
    </row>
    <row r="1767">
      <c r="A1767" s="580">
        <v>1763.0</v>
      </c>
      <c r="B1767" s="725">
        <v>82.0</v>
      </c>
      <c r="C1767" s="735" t="s">
        <v>224</v>
      </c>
      <c r="D1767" s="733">
        <v>44049.0</v>
      </c>
      <c r="E1767" s="725" t="s">
        <v>82</v>
      </c>
      <c r="F1767" s="727" t="s">
        <v>276</v>
      </c>
    </row>
    <row r="1768">
      <c r="A1768" s="580">
        <v>1764.0</v>
      </c>
      <c r="B1768" s="725">
        <v>43.0</v>
      </c>
      <c r="C1768" s="735" t="s">
        <v>224</v>
      </c>
      <c r="D1768" s="733">
        <v>44049.0</v>
      </c>
      <c r="E1768" s="725" t="s">
        <v>84</v>
      </c>
      <c r="F1768" s="727" t="s">
        <v>223</v>
      </c>
    </row>
    <row r="1769">
      <c r="A1769" s="580">
        <v>1765.0</v>
      </c>
      <c r="B1769" s="725">
        <v>64.0</v>
      </c>
      <c r="C1769" s="726" t="s">
        <v>222</v>
      </c>
      <c r="D1769" s="733">
        <v>44049.0</v>
      </c>
      <c r="E1769" s="725" t="s">
        <v>82</v>
      </c>
      <c r="F1769" s="727" t="s">
        <v>246</v>
      </c>
    </row>
    <row r="1770">
      <c r="A1770" s="580">
        <v>1766.0</v>
      </c>
      <c r="B1770" s="725">
        <v>83.0</v>
      </c>
      <c r="C1770" s="735" t="s">
        <v>224</v>
      </c>
      <c r="D1770" s="733">
        <v>44049.0</v>
      </c>
      <c r="E1770" s="725" t="s">
        <v>82</v>
      </c>
      <c r="F1770" s="727" t="s">
        <v>246</v>
      </c>
    </row>
    <row r="1771">
      <c r="A1771" s="580">
        <v>1767.0</v>
      </c>
      <c r="B1771" s="725">
        <v>78.0</v>
      </c>
      <c r="C1771" s="726" t="s">
        <v>222</v>
      </c>
      <c r="D1771" s="733">
        <v>44049.0</v>
      </c>
      <c r="E1771" s="725" t="s">
        <v>83</v>
      </c>
      <c r="F1771" s="727" t="s">
        <v>279</v>
      </c>
    </row>
    <row r="1772">
      <c r="A1772" s="580">
        <v>1768.0</v>
      </c>
      <c r="B1772" s="725">
        <v>79.0</v>
      </c>
      <c r="C1772" s="726" t="s">
        <v>222</v>
      </c>
      <c r="D1772" s="733">
        <v>44049.0</v>
      </c>
      <c r="E1772" s="725" t="s">
        <v>87</v>
      </c>
      <c r="F1772" s="727" t="s">
        <v>378</v>
      </c>
    </row>
    <row r="1773">
      <c r="A1773" s="580">
        <v>1769.0</v>
      </c>
      <c r="B1773" s="725">
        <v>70.0</v>
      </c>
      <c r="C1773" s="735" t="s">
        <v>224</v>
      </c>
      <c r="D1773" s="733">
        <v>44049.0</v>
      </c>
      <c r="E1773" s="725" t="s">
        <v>81</v>
      </c>
      <c r="F1773" s="727" t="s">
        <v>332</v>
      </c>
    </row>
    <row r="1774">
      <c r="A1774" s="580">
        <v>1770.0</v>
      </c>
      <c r="B1774" s="725">
        <v>83.0</v>
      </c>
      <c r="C1774" s="735" t="s">
        <v>224</v>
      </c>
      <c r="D1774" s="733">
        <v>44049.0</v>
      </c>
      <c r="E1774" s="725" t="s">
        <v>81</v>
      </c>
      <c r="F1774" s="727" t="s">
        <v>235</v>
      </c>
    </row>
    <row r="1775">
      <c r="A1775" s="580">
        <v>1771.0</v>
      </c>
      <c r="B1775" s="725">
        <v>84.0</v>
      </c>
      <c r="C1775" s="726" t="s">
        <v>222</v>
      </c>
      <c r="D1775" s="733">
        <v>44049.0</v>
      </c>
      <c r="E1775" s="725" t="s">
        <v>81</v>
      </c>
      <c r="F1775" s="727" t="s">
        <v>262</v>
      </c>
    </row>
    <row r="1776">
      <c r="A1776" s="580">
        <v>1772.0</v>
      </c>
      <c r="B1776" s="725">
        <v>68.0</v>
      </c>
      <c r="C1776" s="735" t="s">
        <v>224</v>
      </c>
      <c r="D1776" s="733">
        <v>44049.0</v>
      </c>
      <c r="E1776" s="725" t="s">
        <v>81</v>
      </c>
      <c r="F1776" s="727" t="s">
        <v>262</v>
      </c>
    </row>
    <row r="1777">
      <c r="A1777" s="580">
        <v>1773.0</v>
      </c>
      <c r="B1777" s="725">
        <v>91.0</v>
      </c>
      <c r="C1777" s="735" t="s">
        <v>224</v>
      </c>
      <c r="D1777" s="733">
        <v>44049.0</v>
      </c>
      <c r="E1777" s="725" t="s">
        <v>81</v>
      </c>
      <c r="F1777" s="727" t="s">
        <v>262</v>
      </c>
    </row>
    <row r="1778">
      <c r="A1778" s="580">
        <v>1774.0</v>
      </c>
      <c r="B1778" s="725">
        <v>49.0</v>
      </c>
      <c r="C1778" s="735" t="s">
        <v>224</v>
      </c>
      <c r="D1778" s="733">
        <v>44049.0</v>
      </c>
      <c r="E1778" s="725" t="s">
        <v>88</v>
      </c>
      <c r="F1778" s="727" t="s">
        <v>384</v>
      </c>
    </row>
    <row r="1779">
      <c r="A1779" s="580">
        <v>1775.0</v>
      </c>
      <c r="B1779" s="725">
        <v>88.0</v>
      </c>
      <c r="C1779" s="735" t="s">
        <v>224</v>
      </c>
      <c r="D1779" s="733">
        <v>44049.0</v>
      </c>
      <c r="E1779" s="725" t="s">
        <v>88</v>
      </c>
      <c r="F1779" s="727" t="s">
        <v>385</v>
      </c>
    </row>
    <row r="1780">
      <c r="A1780" s="580">
        <v>1776.0</v>
      </c>
      <c r="B1780" s="725">
        <v>88.0</v>
      </c>
      <c r="C1780" s="726" t="s">
        <v>222</v>
      </c>
      <c r="D1780" s="733">
        <v>44049.0</v>
      </c>
      <c r="E1780" s="725" t="s">
        <v>88</v>
      </c>
      <c r="F1780" s="727" t="s">
        <v>296</v>
      </c>
    </row>
    <row r="1781">
      <c r="A1781" s="580">
        <v>1777.0</v>
      </c>
      <c r="B1781" s="725">
        <v>84.0</v>
      </c>
      <c r="C1781" s="726" t="s">
        <v>222</v>
      </c>
      <c r="D1781" s="733">
        <v>44049.0</v>
      </c>
      <c r="E1781" s="725" t="s">
        <v>88</v>
      </c>
      <c r="F1781" s="727" t="s">
        <v>228</v>
      </c>
    </row>
    <row r="1782">
      <c r="A1782" s="580">
        <v>1778.0</v>
      </c>
      <c r="B1782" s="725">
        <v>78.0</v>
      </c>
      <c r="C1782" s="735" t="s">
        <v>224</v>
      </c>
      <c r="D1782" s="718">
        <v>44050.0</v>
      </c>
      <c r="E1782" s="725" t="s">
        <v>84</v>
      </c>
      <c r="F1782" s="727" t="s">
        <v>223</v>
      </c>
    </row>
    <row r="1783">
      <c r="A1783" s="580">
        <v>1779.0</v>
      </c>
      <c r="B1783" s="725">
        <v>80.0</v>
      </c>
      <c r="C1783" s="735" t="s">
        <v>224</v>
      </c>
      <c r="D1783" s="718">
        <v>44050.0</v>
      </c>
      <c r="E1783" s="725" t="s">
        <v>81</v>
      </c>
      <c r="F1783" s="727" t="s">
        <v>235</v>
      </c>
    </row>
    <row r="1784">
      <c r="A1784" s="580">
        <v>1780.0</v>
      </c>
      <c r="B1784" s="725">
        <v>77.0</v>
      </c>
      <c r="C1784" s="735" t="s">
        <v>224</v>
      </c>
      <c r="D1784" s="718">
        <v>44050.0</v>
      </c>
      <c r="E1784" s="725" t="s">
        <v>81</v>
      </c>
      <c r="F1784" s="727" t="s">
        <v>332</v>
      </c>
    </row>
    <row r="1785">
      <c r="A1785" s="580">
        <v>1781.0</v>
      </c>
      <c r="B1785" s="725">
        <v>56.0</v>
      </c>
      <c r="C1785" s="735" t="s">
        <v>224</v>
      </c>
      <c r="D1785" s="718">
        <v>44050.0</v>
      </c>
      <c r="E1785" s="725" t="s">
        <v>85</v>
      </c>
      <c r="F1785" s="727" t="s">
        <v>386</v>
      </c>
    </row>
    <row r="1786">
      <c r="A1786" s="580">
        <v>1782.0</v>
      </c>
      <c r="B1786" s="725">
        <v>71.0</v>
      </c>
      <c r="C1786" s="726" t="s">
        <v>222</v>
      </c>
      <c r="D1786" s="718">
        <v>44050.0</v>
      </c>
      <c r="E1786" s="725" t="s">
        <v>85</v>
      </c>
      <c r="F1786" s="727" t="s">
        <v>284</v>
      </c>
    </row>
    <row r="1787">
      <c r="A1787" s="580">
        <v>1783.0</v>
      </c>
      <c r="B1787" s="725">
        <v>86.0</v>
      </c>
      <c r="C1787" s="726" t="s">
        <v>222</v>
      </c>
      <c r="D1787" s="718">
        <v>44050.0</v>
      </c>
      <c r="E1787" s="725" t="s">
        <v>82</v>
      </c>
      <c r="F1787" s="727" t="s">
        <v>246</v>
      </c>
    </row>
    <row r="1788">
      <c r="A1788" s="580">
        <v>1784.0</v>
      </c>
      <c r="B1788" s="725">
        <v>85.0</v>
      </c>
      <c r="C1788" s="735" t="s">
        <v>224</v>
      </c>
      <c r="D1788" s="718">
        <v>44050.0</v>
      </c>
      <c r="E1788" s="725" t="s">
        <v>87</v>
      </c>
      <c r="F1788" s="727" t="s">
        <v>225</v>
      </c>
    </row>
    <row r="1789">
      <c r="A1789" s="580">
        <v>1785.0</v>
      </c>
      <c r="B1789" s="725">
        <v>84.0</v>
      </c>
      <c r="C1789" s="735" t="s">
        <v>224</v>
      </c>
      <c r="D1789" s="718">
        <v>44050.0</v>
      </c>
      <c r="E1789" s="725" t="s">
        <v>83</v>
      </c>
      <c r="F1789" s="727" t="s">
        <v>279</v>
      </c>
    </row>
    <row r="1790">
      <c r="A1790" s="580">
        <v>1786.0</v>
      </c>
      <c r="B1790" s="725">
        <v>92.0</v>
      </c>
      <c r="C1790" s="735" t="s">
        <v>224</v>
      </c>
      <c r="D1790" s="718">
        <v>44050.0</v>
      </c>
      <c r="E1790" s="725" t="s">
        <v>83</v>
      </c>
      <c r="F1790" s="727" t="s">
        <v>279</v>
      </c>
    </row>
    <row r="1791">
      <c r="A1791" s="580">
        <v>1787.0</v>
      </c>
      <c r="B1791" s="725">
        <v>90.0</v>
      </c>
      <c r="C1791" s="726" t="s">
        <v>222</v>
      </c>
      <c r="D1791" s="718">
        <v>44050.0</v>
      </c>
      <c r="E1791" s="725" t="s">
        <v>83</v>
      </c>
      <c r="F1791" s="727" t="s">
        <v>279</v>
      </c>
    </row>
    <row r="1792">
      <c r="A1792" s="580">
        <v>1788.0</v>
      </c>
      <c r="B1792" s="725">
        <v>78.0</v>
      </c>
      <c r="C1792" s="726" t="s">
        <v>222</v>
      </c>
      <c r="D1792" s="718">
        <v>44050.0</v>
      </c>
      <c r="E1792" s="725" t="s">
        <v>93</v>
      </c>
      <c r="F1792" s="727" t="s">
        <v>359</v>
      </c>
    </row>
    <row r="1793">
      <c r="A1793" s="580">
        <v>1789.0</v>
      </c>
      <c r="B1793" s="725">
        <v>64.0</v>
      </c>
      <c r="C1793" s="726" t="s">
        <v>222</v>
      </c>
      <c r="D1793" s="718">
        <v>44050.0</v>
      </c>
      <c r="E1793" s="725" t="s">
        <v>88</v>
      </c>
      <c r="F1793" s="727" t="s">
        <v>228</v>
      </c>
    </row>
    <row r="1794">
      <c r="A1794" s="580">
        <v>1790.0</v>
      </c>
      <c r="B1794" s="725">
        <v>73.0</v>
      </c>
      <c r="C1794" s="735" t="s">
        <v>224</v>
      </c>
      <c r="D1794" s="718">
        <v>44050.0</v>
      </c>
      <c r="E1794" s="725" t="s">
        <v>91</v>
      </c>
      <c r="F1794" s="727" t="s">
        <v>277</v>
      </c>
    </row>
    <row r="1795">
      <c r="A1795" s="580">
        <v>1791.0</v>
      </c>
      <c r="B1795" s="725">
        <v>89.0</v>
      </c>
      <c r="C1795" s="735" t="s">
        <v>224</v>
      </c>
      <c r="D1795" s="733">
        <v>44051.0</v>
      </c>
      <c r="E1795" s="725" t="s">
        <v>88</v>
      </c>
      <c r="F1795" s="727" t="s">
        <v>319</v>
      </c>
    </row>
    <row r="1796">
      <c r="A1796" s="580">
        <v>1792.0</v>
      </c>
      <c r="B1796" s="725">
        <v>78.0</v>
      </c>
      <c r="C1796" s="735" t="s">
        <v>224</v>
      </c>
      <c r="D1796" s="733">
        <v>44051.0</v>
      </c>
      <c r="E1796" s="725" t="s">
        <v>84</v>
      </c>
      <c r="F1796" s="727" t="s">
        <v>223</v>
      </c>
    </row>
    <row r="1797">
      <c r="A1797" s="580">
        <v>1793.0</v>
      </c>
      <c r="B1797" s="725">
        <v>59.0</v>
      </c>
      <c r="C1797" s="735" t="s">
        <v>224</v>
      </c>
      <c r="D1797" s="733">
        <v>44051.0</v>
      </c>
      <c r="E1797" s="725" t="s">
        <v>84</v>
      </c>
      <c r="F1797" s="727" t="s">
        <v>223</v>
      </c>
    </row>
    <row r="1798">
      <c r="A1798" s="580">
        <v>1794.0</v>
      </c>
      <c r="B1798" s="725">
        <v>80.0</v>
      </c>
      <c r="C1798" s="726" t="s">
        <v>222</v>
      </c>
      <c r="D1798" s="733">
        <v>44051.0</v>
      </c>
      <c r="E1798" s="725" t="s">
        <v>87</v>
      </c>
      <c r="F1798" s="727" t="s">
        <v>225</v>
      </c>
    </row>
    <row r="1799">
      <c r="A1799" s="580">
        <v>1795.0</v>
      </c>
      <c r="B1799" s="725">
        <v>88.0</v>
      </c>
      <c r="C1799" s="735" t="s">
        <v>224</v>
      </c>
      <c r="D1799" s="733">
        <v>44051.0</v>
      </c>
      <c r="E1799" s="725" t="s">
        <v>81</v>
      </c>
      <c r="F1799" s="727" t="s">
        <v>235</v>
      </c>
    </row>
    <row r="1800">
      <c r="A1800" s="580">
        <v>1796.0</v>
      </c>
      <c r="B1800" s="725">
        <v>64.0</v>
      </c>
      <c r="C1800" s="735" t="s">
        <v>224</v>
      </c>
      <c r="D1800" s="733">
        <v>44051.0</v>
      </c>
      <c r="E1800" s="725" t="s">
        <v>81</v>
      </c>
      <c r="F1800" s="727" t="s">
        <v>235</v>
      </c>
    </row>
    <row r="1801">
      <c r="A1801" s="580">
        <v>1797.0</v>
      </c>
      <c r="B1801" s="725">
        <v>64.0</v>
      </c>
      <c r="C1801" s="726" t="s">
        <v>222</v>
      </c>
      <c r="D1801" s="733">
        <v>44051.0</v>
      </c>
      <c r="E1801" s="725" t="s">
        <v>81</v>
      </c>
      <c r="F1801" s="727" t="s">
        <v>235</v>
      </c>
    </row>
    <row r="1802">
      <c r="A1802" s="580">
        <v>1798.0</v>
      </c>
      <c r="B1802" s="725">
        <v>67.0</v>
      </c>
      <c r="C1802" s="726" t="s">
        <v>222</v>
      </c>
      <c r="D1802" s="733">
        <v>44051.0</v>
      </c>
      <c r="E1802" s="725" t="s">
        <v>81</v>
      </c>
      <c r="F1802" s="727" t="s">
        <v>262</v>
      </c>
    </row>
    <row r="1803">
      <c r="A1803" s="580">
        <v>1799.0</v>
      </c>
      <c r="B1803" s="725">
        <v>71.0</v>
      </c>
      <c r="C1803" s="735" t="s">
        <v>224</v>
      </c>
      <c r="D1803" s="733">
        <v>44051.0</v>
      </c>
      <c r="E1803" s="725" t="s">
        <v>81</v>
      </c>
      <c r="F1803" s="727" t="s">
        <v>262</v>
      </c>
    </row>
    <row r="1804">
      <c r="A1804" s="580">
        <v>1800.0</v>
      </c>
      <c r="B1804" s="725">
        <v>83.0</v>
      </c>
      <c r="C1804" s="735" t="s">
        <v>224</v>
      </c>
      <c r="D1804" s="733">
        <v>44051.0</v>
      </c>
      <c r="E1804" s="725" t="s">
        <v>81</v>
      </c>
      <c r="F1804" s="727" t="s">
        <v>262</v>
      </c>
    </row>
    <row r="1805">
      <c r="A1805" s="580">
        <v>1801.0</v>
      </c>
      <c r="B1805" s="725">
        <v>88.0</v>
      </c>
      <c r="C1805" s="735" t="s">
        <v>224</v>
      </c>
      <c r="D1805" s="733">
        <v>44051.0</v>
      </c>
      <c r="E1805" s="725" t="s">
        <v>81</v>
      </c>
      <c r="F1805" s="727" t="s">
        <v>262</v>
      </c>
    </row>
    <row r="1806">
      <c r="A1806" s="580">
        <v>1802.0</v>
      </c>
      <c r="B1806" s="725">
        <v>75.0</v>
      </c>
      <c r="C1806" s="735" t="s">
        <v>224</v>
      </c>
      <c r="D1806" s="733">
        <v>44051.0</v>
      </c>
      <c r="E1806" s="725" t="s">
        <v>81</v>
      </c>
      <c r="F1806" s="727" t="s">
        <v>307</v>
      </c>
    </row>
    <row r="1807">
      <c r="A1807" s="580">
        <v>1803.0</v>
      </c>
      <c r="B1807" s="725">
        <v>66.0</v>
      </c>
      <c r="C1807" s="735" t="s">
        <v>224</v>
      </c>
      <c r="D1807" s="733">
        <v>44051.0</v>
      </c>
      <c r="E1807" s="725" t="s">
        <v>85</v>
      </c>
      <c r="F1807" s="727" t="s">
        <v>360</v>
      </c>
    </row>
    <row r="1808">
      <c r="A1808" s="580">
        <v>1804.0</v>
      </c>
      <c r="B1808" s="725">
        <v>94.0</v>
      </c>
      <c r="C1808" s="726" t="s">
        <v>222</v>
      </c>
      <c r="D1808" s="583">
        <v>44052.0</v>
      </c>
      <c r="E1808" s="725" t="s">
        <v>83</v>
      </c>
      <c r="F1808" s="727" t="s">
        <v>279</v>
      </c>
    </row>
    <row r="1809">
      <c r="A1809" s="580">
        <v>1805.0</v>
      </c>
      <c r="B1809" s="725">
        <v>81.0</v>
      </c>
      <c r="C1809" s="726" t="s">
        <v>222</v>
      </c>
      <c r="D1809" s="583">
        <v>44052.0</v>
      </c>
      <c r="E1809" s="725" t="s">
        <v>83</v>
      </c>
      <c r="F1809" s="727" t="s">
        <v>279</v>
      </c>
    </row>
    <row r="1810">
      <c r="A1810" s="580">
        <v>1806.0</v>
      </c>
      <c r="B1810" s="725">
        <v>83.0</v>
      </c>
      <c r="C1810" s="735" t="s">
        <v>224</v>
      </c>
      <c r="D1810" s="583">
        <v>44052.0</v>
      </c>
      <c r="E1810" s="725" t="s">
        <v>82</v>
      </c>
      <c r="F1810" s="727" t="s">
        <v>233</v>
      </c>
    </row>
    <row r="1811">
      <c r="A1811" s="580">
        <v>1807.0</v>
      </c>
      <c r="B1811" s="725">
        <v>84.0</v>
      </c>
      <c r="C1811" s="735" t="s">
        <v>224</v>
      </c>
      <c r="D1811" s="583">
        <v>44052.0</v>
      </c>
      <c r="E1811" s="725" t="s">
        <v>81</v>
      </c>
      <c r="F1811" s="727" t="s">
        <v>235</v>
      </c>
    </row>
    <row r="1812">
      <c r="A1812" s="580">
        <v>1808.0</v>
      </c>
      <c r="B1812" s="725">
        <v>51.0</v>
      </c>
      <c r="C1812" s="735" t="s">
        <v>224</v>
      </c>
      <c r="D1812" s="583">
        <v>44052.0</v>
      </c>
      <c r="E1812" s="725" t="s">
        <v>84</v>
      </c>
      <c r="F1812" s="727" t="s">
        <v>223</v>
      </c>
    </row>
    <row r="1813">
      <c r="A1813" s="580">
        <v>1809.0</v>
      </c>
      <c r="B1813" s="725">
        <v>79.0</v>
      </c>
      <c r="C1813" s="726" t="s">
        <v>222</v>
      </c>
      <c r="D1813" s="583">
        <v>44052.0</v>
      </c>
      <c r="E1813" s="725" t="s">
        <v>88</v>
      </c>
      <c r="F1813" s="727" t="s">
        <v>228</v>
      </c>
    </row>
    <row r="1814">
      <c r="A1814" s="580">
        <v>1810.0</v>
      </c>
      <c r="B1814" s="725">
        <v>85.0</v>
      </c>
      <c r="C1814" s="726" t="s">
        <v>222</v>
      </c>
      <c r="D1814" s="583">
        <v>44052.0</v>
      </c>
      <c r="E1814" s="725" t="s">
        <v>92</v>
      </c>
      <c r="F1814" s="727" t="s">
        <v>307</v>
      </c>
    </row>
    <row r="1815">
      <c r="A1815" s="580">
        <v>1811.0</v>
      </c>
      <c r="B1815" s="725">
        <v>84.0</v>
      </c>
      <c r="C1815" s="726" t="s">
        <v>222</v>
      </c>
      <c r="D1815" s="733">
        <v>44053.0</v>
      </c>
      <c r="E1815" s="725" t="s">
        <v>88</v>
      </c>
      <c r="F1815" s="727" t="s">
        <v>228</v>
      </c>
    </row>
    <row r="1816">
      <c r="A1816" s="580">
        <v>1812.0</v>
      </c>
      <c r="B1816" s="725">
        <v>80.0</v>
      </c>
      <c r="C1816" s="735" t="s">
        <v>224</v>
      </c>
      <c r="D1816" s="733">
        <v>44053.0</v>
      </c>
      <c r="E1816" s="725" t="s">
        <v>81</v>
      </c>
      <c r="F1816" s="727" t="s">
        <v>262</v>
      </c>
    </row>
    <row r="1817">
      <c r="A1817" s="580">
        <v>1813.0</v>
      </c>
      <c r="B1817" s="725">
        <v>85.0</v>
      </c>
      <c r="C1817" s="726" t="s">
        <v>222</v>
      </c>
      <c r="D1817" s="583">
        <v>44054.0</v>
      </c>
      <c r="E1817" s="725" t="s">
        <v>95</v>
      </c>
      <c r="F1817" s="727" t="s">
        <v>387</v>
      </c>
    </row>
    <row r="1818">
      <c r="A1818" s="580">
        <v>1814.0</v>
      </c>
      <c r="B1818" s="725">
        <v>79.0</v>
      </c>
      <c r="C1818" s="735" t="s">
        <v>224</v>
      </c>
      <c r="D1818" s="583">
        <v>44054.0</v>
      </c>
      <c r="E1818" s="725" t="s">
        <v>88</v>
      </c>
      <c r="F1818" s="727" t="s">
        <v>228</v>
      </c>
    </row>
    <row r="1819">
      <c r="A1819" s="580">
        <v>1815.0</v>
      </c>
      <c r="B1819" s="725">
        <v>64.0</v>
      </c>
      <c r="C1819" s="735" t="s">
        <v>224</v>
      </c>
      <c r="D1819" s="583">
        <v>44054.0</v>
      </c>
      <c r="E1819" s="725" t="s">
        <v>85</v>
      </c>
      <c r="F1819" s="727" t="s">
        <v>276</v>
      </c>
    </row>
    <row r="1820">
      <c r="A1820" s="580">
        <v>1816.0</v>
      </c>
      <c r="B1820" s="725">
        <v>93.0</v>
      </c>
      <c r="C1820" s="735" t="s">
        <v>224</v>
      </c>
      <c r="D1820" s="583">
        <v>44054.0</v>
      </c>
      <c r="E1820" s="725" t="s">
        <v>85</v>
      </c>
      <c r="F1820" s="727" t="s">
        <v>284</v>
      </c>
    </row>
    <row r="1821">
      <c r="A1821" s="580">
        <v>1817.0</v>
      </c>
      <c r="B1821" s="725">
        <v>76.0</v>
      </c>
      <c r="C1821" s="735" t="s">
        <v>224</v>
      </c>
      <c r="D1821" s="583">
        <v>44054.0</v>
      </c>
      <c r="E1821" s="725" t="s">
        <v>87</v>
      </c>
      <c r="F1821" s="727" t="s">
        <v>225</v>
      </c>
    </row>
    <row r="1822">
      <c r="A1822" s="580">
        <v>1818.0</v>
      </c>
      <c r="B1822" s="725">
        <v>66.0</v>
      </c>
      <c r="C1822" s="726" t="s">
        <v>222</v>
      </c>
      <c r="D1822" s="583">
        <v>44054.0</v>
      </c>
      <c r="E1822" s="725" t="s">
        <v>86</v>
      </c>
      <c r="F1822" s="727" t="s">
        <v>304</v>
      </c>
    </row>
    <row r="1823">
      <c r="A1823" s="580">
        <v>1819.0</v>
      </c>
      <c r="B1823" s="725">
        <v>74.0</v>
      </c>
      <c r="C1823" s="735" t="s">
        <v>224</v>
      </c>
      <c r="D1823" s="583">
        <v>44054.0</v>
      </c>
      <c r="E1823" s="725" t="s">
        <v>81</v>
      </c>
      <c r="F1823" s="727" t="s">
        <v>388</v>
      </c>
    </row>
    <row r="1824">
      <c r="A1824" s="580">
        <v>1820.0</v>
      </c>
      <c r="B1824" s="725">
        <v>62.0</v>
      </c>
      <c r="C1824" s="735" t="s">
        <v>224</v>
      </c>
      <c r="D1824" s="583">
        <v>44054.0</v>
      </c>
      <c r="E1824" s="725" t="s">
        <v>81</v>
      </c>
      <c r="F1824" s="727" t="s">
        <v>262</v>
      </c>
    </row>
    <row r="1825">
      <c r="A1825" s="580">
        <v>1821.0</v>
      </c>
      <c r="B1825" s="725">
        <v>69.0</v>
      </c>
      <c r="C1825" s="726" t="s">
        <v>222</v>
      </c>
      <c r="D1825" s="718">
        <v>44054.0</v>
      </c>
      <c r="E1825" s="725" t="s">
        <v>93</v>
      </c>
      <c r="F1825" s="727" t="s">
        <v>359</v>
      </c>
    </row>
    <row r="1826">
      <c r="A1826" s="580">
        <v>1822.0</v>
      </c>
      <c r="B1826" s="725">
        <v>75.0</v>
      </c>
      <c r="C1826" s="726" t="s">
        <v>222</v>
      </c>
      <c r="D1826" s="583">
        <v>44054.0</v>
      </c>
      <c r="E1826" s="725" t="s">
        <v>82</v>
      </c>
      <c r="F1826" s="727" t="s">
        <v>246</v>
      </c>
    </row>
    <row r="1827">
      <c r="A1827" s="580">
        <v>1823.0</v>
      </c>
      <c r="B1827" s="725">
        <v>62.0</v>
      </c>
      <c r="C1827" s="735" t="s">
        <v>224</v>
      </c>
      <c r="D1827" s="583">
        <v>44054.0</v>
      </c>
      <c r="E1827" s="725" t="s">
        <v>84</v>
      </c>
      <c r="F1827" s="727" t="s">
        <v>223</v>
      </c>
    </row>
    <row r="1828">
      <c r="A1828" s="580">
        <v>1824.0</v>
      </c>
      <c r="B1828" s="725">
        <v>56.0</v>
      </c>
      <c r="C1828" s="735" t="s">
        <v>224</v>
      </c>
      <c r="D1828" s="583">
        <v>44054.0</v>
      </c>
      <c r="E1828" s="725" t="s">
        <v>84</v>
      </c>
      <c r="F1828" s="727" t="s">
        <v>223</v>
      </c>
    </row>
    <row r="1829">
      <c r="A1829" s="580">
        <v>1825.0</v>
      </c>
      <c r="B1829" s="725">
        <v>71.0</v>
      </c>
      <c r="C1829" s="726" t="s">
        <v>222</v>
      </c>
      <c r="D1829" s="733">
        <v>44055.0</v>
      </c>
      <c r="E1829" s="725" t="s">
        <v>90</v>
      </c>
      <c r="F1829" s="727" t="s">
        <v>237</v>
      </c>
    </row>
    <row r="1830">
      <c r="A1830" s="580">
        <v>1826.0</v>
      </c>
      <c r="B1830" s="725">
        <v>79.0</v>
      </c>
      <c r="C1830" s="735" t="s">
        <v>224</v>
      </c>
      <c r="D1830" s="733">
        <v>44055.0</v>
      </c>
      <c r="E1830" s="725" t="s">
        <v>85</v>
      </c>
      <c r="F1830" s="727" t="s">
        <v>284</v>
      </c>
    </row>
    <row r="1831">
      <c r="A1831" s="580">
        <v>1827.0</v>
      </c>
      <c r="B1831" s="725">
        <v>80.0</v>
      </c>
      <c r="C1831" s="726" t="s">
        <v>222</v>
      </c>
      <c r="D1831" s="733">
        <v>44055.0</v>
      </c>
      <c r="E1831" s="725" t="s">
        <v>82</v>
      </c>
      <c r="F1831" s="727" t="s">
        <v>246</v>
      </c>
    </row>
    <row r="1832">
      <c r="A1832" s="580">
        <v>1828.0</v>
      </c>
      <c r="B1832" s="725">
        <v>86.0</v>
      </c>
      <c r="C1832" s="726" t="s">
        <v>222</v>
      </c>
      <c r="D1832" s="733">
        <v>44055.0</v>
      </c>
      <c r="E1832" s="725" t="s">
        <v>81</v>
      </c>
      <c r="F1832" s="727" t="s">
        <v>262</v>
      </c>
    </row>
    <row r="1833">
      <c r="A1833" s="580">
        <v>1829.0</v>
      </c>
      <c r="B1833" s="725">
        <v>75.0</v>
      </c>
      <c r="C1833" s="726" t="s">
        <v>222</v>
      </c>
      <c r="D1833" s="733">
        <v>44055.0</v>
      </c>
      <c r="E1833" s="725" t="s">
        <v>81</v>
      </c>
      <c r="F1833" s="727" t="s">
        <v>235</v>
      </c>
    </row>
    <row r="1834">
      <c r="A1834" s="580">
        <v>1830.0</v>
      </c>
      <c r="B1834" s="725">
        <v>76.0</v>
      </c>
      <c r="C1834" s="735" t="s">
        <v>224</v>
      </c>
      <c r="D1834" s="733">
        <v>44055.0</v>
      </c>
      <c r="E1834" s="725" t="s">
        <v>84</v>
      </c>
      <c r="F1834" s="727" t="s">
        <v>223</v>
      </c>
    </row>
    <row r="1835">
      <c r="A1835" s="580">
        <v>1831.0</v>
      </c>
      <c r="B1835" s="725">
        <v>70.0</v>
      </c>
      <c r="C1835" s="726" t="s">
        <v>222</v>
      </c>
      <c r="D1835" s="733">
        <v>44055.0</v>
      </c>
      <c r="E1835" s="725" t="s">
        <v>84</v>
      </c>
      <c r="F1835" s="727" t="s">
        <v>223</v>
      </c>
    </row>
    <row r="1836">
      <c r="A1836" s="580">
        <v>1832.0</v>
      </c>
      <c r="B1836" s="725">
        <v>61.0</v>
      </c>
      <c r="C1836" s="735" t="s">
        <v>224</v>
      </c>
      <c r="D1836" s="733">
        <v>44055.0</v>
      </c>
      <c r="E1836" s="725" t="s">
        <v>83</v>
      </c>
      <c r="F1836" s="727" t="s">
        <v>279</v>
      </c>
    </row>
    <row r="1837">
      <c r="A1837" s="580">
        <v>1833.0</v>
      </c>
      <c r="B1837" s="725">
        <v>83.0</v>
      </c>
      <c r="C1837" s="735" t="s">
        <v>224</v>
      </c>
      <c r="D1837" s="733">
        <v>44055.0</v>
      </c>
      <c r="E1837" s="725" t="s">
        <v>83</v>
      </c>
      <c r="F1837" s="727" t="s">
        <v>279</v>
      </c>
    </row>
    <row r="1838">
      <c r="A1838" s="580">
        <v>1834.0</v>
      </c>
      <c r="B1838" s="725">
        <v>48.0</v>
      </c>
      <c r="C1838" s="735" t="s">
        <v>224</v>
      </c>
      <c r="D1838" s="718">
        <v>44056.0</v>
      </c>
      <c r="E1838" s="725" t="s">
        <v>88</v>
      </c>
      <c r="F1838" s="727" t="s">
        <v>228</v>
      </c>
    </row>
    <row r="1839">
      <c r="A1839" s="580">
        <v>1835.0</v>
      </c>
      <c r="B1839" s="725">
        <v>76.0</v>
      </c>
      <c r="C1839" s="726" t="s">
        <v>222</v>
      </c>
      <c r="D1839" s="718">
        <v>44056.0</v>
      </c>
      <c r="E1839" s="725" t="s">
        <v>81</v>
      </c>
      <c r="F1839" s="727" t="s">
        <v>235</v>
      </c>
    </row>
    <row r="1840">
      <c r="A1840" s="580">
        <v>1836.0</v>
      </c>
      <c r="B1840" s="725">
        <v>89.0</v>
      </c>
      <c r="C1840" s="735" t="s">
        <v>224</v>
      </c>
      <c r="D1840" s="718">
        <v>44056.0</v>
      </c>
      <c r="E1840" s="725" t="s">
        <v>81</v>
      </c>
      <c r="F1840" s="727" t="s">
        <v>262</v>
      </c>
    </row>
    <row r="1841">
      <c r="A1841" s="580">
        <v>1837.0</v>
      </c>
      <c r="B1841" s="725">
        <v>77.0</v>
      </c>
      <c r="C1841" s="735" t="s">
        <v>224</v>
      </c>
      <c r="D1841" s="718">
        <v>44056.0</v>
      </c>
      <c r="E1841" s="725" t="s">
        <v>81</v>
      </c>
      <c r="F1841" s="727" t="s">
        <v>262</v>
      </c>
    </row>
    <row r="1842">
      <c r="A1842" s="580">
        <v>1838.0</v>
      </c>
      <c r="B1842" s="725">
        <v>85.0</v>
      </c>
      <c r="C1842" s="735" t="s">
        <v>224</v>
      </c>
      <c r="D1842" s="718">
        <v>44056.0</v>
      </c>
      <c r="E1842" s="725" t="s">
        <v>81</v>
      </c>
      <c r="F1842" s="727" t="s">
        <v>262</v>
      </c>
    </row>
    <row r="1843">
      <c r="A1843" s="580">
        <v>1839.0</v>
      </c>
      <c r="B1843" s="725">
        <v>90.0</v>
      </c>
      <c r="C1843" s="726" t="s">
        <v>222</v>
      </c>
      <c r="D1843" s="718">
        <v>44056.0</v>
      </c>
      <c r="E1843" s="725" t="s">
        <v>81</v>
      </c>
      <c r="F1843" s="727" t="s">
        <v>262</v>
      </c>
    </row>
    <row r="1844">
      <c r="A1844" s="580">
        <v>1840.0</v>
      </c>
      <c r="B1844" s="725">
        <v>55.0</v>
      </c>
      <c r="C1844" s="735" t="s">
        <v>224</v>
      </c>
      <c r="D1844" s="718">
        <v>44056.0</v>
      </c>
      <c r="E1844" s="725" t="s">
        <v>81</v>
      </c>
      <c r="F1844" s="727" t="s">
        <v>262</v>
      </c>
    </row>
    <row r="1845">
      <c r="A1845" s="580">
        <v>1841.0</v>
      </c>
      <c r="B1845" s="725">
        <v>75.0</v>
      </c>
      <c r="C1845" s="726" t="s">
        <v>222</v>
      </c>
      <c r="D1845" s="718">
        <v>44056.0</v>
      </c>
      <c r="E1845" s="725" t="s">
        <v>81</v>
      </c>
      <c r="F1845" s="727" t="s">
        <v>262</v>
      </c>
    </row>
    <row r="1846">
      <c r="A1846" s="580">
        <v>1842.0</v>
      </c>
      <c r="B1846" s="725">
        <v>72.0</v>
      </c>
      <c r="C1846" s="726" t="s">
        <v>222</v>
      </c>
      <c r="D1846" s="718">
        <v>44056.0</v>
      </c>
      <c r="E1846" s="725" t="s">
        <v>81</v>
      </c>
      <c r="F1846" s="727" t="s">
        <v>262</v>
      </c>
    </row>
    <row r="1847">
      <c r="A1847" s="580">
        <v>1843.0</v>
      </c>
      <c r="B1847" s="725">
        <v>96.0</v>
      </c>
      <c r="C1847" s="726" t="s">
        <v>222</v>
      </c>
      <c r="D1847" s="718">
        <v>44056.0</v>
      </c>
      <c r="E1847" s="725" t="s">
        <v>81</v>
      </c>
      <c r="F1847" s="727" t="s">
        <v>262</v>
      </c>
    </row>
    <row r="1848">
      <c r="A1848" s="580">
        <v>1844.0</v>
      </c>
      <c r="B1848" s="725">
        <v>64.0</v>
      </c>
      <c r="C1848" s="735" t="s">
        <v>224</v>
      </c>
      <c r="D1848" s="718">
        <v>44056.0</v>
      </c>
      <c r="E1848" s="725" t="s">
        <v>83</v>
      </c>
      <c r="F1848" s="727" t="s">
        <v>279</v>
      </c>
    </row>
    <row r="1849">
      <c r="A1849" s="580">
        <v>1845.0</v>
      </c>
      <c r="B1849" s="725">
        <v>86.0</v>
      </c>
      <c r="C1849" s="726" t="s">
        <v>222</v>
      </c>
      <c r="D1849" s="718">
        <v>44056.0</v>
      </c>
      <c r="E1849" s="725" t="s">
        <v>83</v>
      </c>
      <c r="F1849" s="727" t="s">
        <v>279</v>
      </c>
    </row>
    <row r="1850">
      <c r="A1850" s="580">
        <v>1846.0</v>
      </c>
      <c r="B1850" s="725">
        <v>79.0</v>
      </c>
      <c r="C1850" s="726" t="s">
        <v>222</v>
      </c>
      <c r="D1850" s="718">
        <v>44056.0</v>
      </c>
      <c r="E1850" s="725" t="s">
        <v>83</v>
      </c>
      <c r="F1850" s="727" t="s">
        <v>382</v>
      </c>
    </row>
    <row r="1851">
      <c r="A1851" s="580">
        <v>1847.0</v>
      </c>
      <c r="B1851" s="725">
        <v>74.0</v>
      </c>
      <c r="C1851" s="735" t="s">
        <v>224</v>
      </c>
      <c r="D1851" s="733">
        <v>44057.0</v>
      </c>
      <c r="E1851" s="725" t="s">
        <v>84</v>
      </c>
      <c r="F1851" s="727" t="s">
        <v>223</v>
      </c>
    </row>
    <row r="1852">
      <c r="A1852" s="580">
        <v>1848.0</v>
      </c>
      <c r="B1852" s="725">
        <v>80.0</v>
      </c>
      <c r="C1852" s="726" t="s">
        <v>222</v>
      </c>
      <c r="D1852" s="733">
        <v>44057.0</v>
      </c>
      <c r="E1852" s="725" t="s">
        <v>84</v>
      </c>
      <c r="F1852" s="727" t="s">
        <v>223</v>
      </c>
    </row>
    <row r="1853">
      <c r="A1853" s="580">
        <v>1849.0</v>
      </c>
      <c r="B1853" s="725">
        <v>76.0</v>
      </c>
      <c r="C1853" s="735" t="s">
        <v>224</v>
      </c>
      <c r="D1853" s="733">
        <v>44057.0</v>
      </c>
      <c r="E1853" s="725" t="s">
        <v>87</v>
      </c>
      <c r="F1853" s="727" t="s">
        <v>223</v>
      </c>
    </row>
    <row r="1854">
      <c r="A1854" s="580">
        <v>1850.0</v>
      </c>
      <c r="B1854" s="725">
        <v>78.0</v>
      </c>
      <c r="C1854" s="735" t="s">
        <v>224</v>
      </c>
      <c r="D1854" s="733">
        <v>44057.0</v>
      </c>
      <c r="E1854" s="725" t="s">
        <v>88</v>
      </c>
      <c r="F1854" s="727" t="s">
        <v>228</v>
      </c>
    </row>
    <row r="1855">
      <c r="A1855" s="580">
        <v>1851.0</v>
      </c>
      <c r="B1855" s="725">
        <v>90.0</v>
      </c>
      <c r="C1855" s="726" t="s">
        <v>222</v>
      </c>
      <c r="D1855" s="733">
        <v>44057.0</v>
      </c>
      <c r="E1855" s="725" t="s">
        <v>93</v>
      </c>
      <c r="F1855" s="727" t="s">
        <v>389</v>
      </c>
    </row>
    <row r="1856">
      <c r="A1856" s="580">
        <v>1852.0</v>
      </c>
      <c r="B1856" s="725">
        <v>67.0</v>
      </c>
      <c r="C1856" s="726" t="s">
        <v>222</v>
      </c>
      <c r="D1856" s="733">
        <v>44057.0</v>
      </c>
      <c r="E1856" s="725" t="s">
        <v>83</v>
      </c>
      <c r="F1856" s="727" t="s">
        <v>279</v>
      </c>
    </row>
    <row r="1857">
      <c r="A1857" s="580">
        <v>1853.0</v>
      </c>
      <c r="B1857" s="725">
        <v>74.0</v>
      </c>
      <c r="C1857" s="726" t="s">
        <v>222</v>
      </c>
      <c r="D1857" s="733">
        <v>44057.0</v>
      </c>
      <c r="E1857" s="725" t="s">
        <v>83</v>
      </c>
      <c r="F1857" s="727" t="s">
        <v>279</v>
      </c>
    </row>
    <row r="1858">
      <c r="A1858" s="580">
        <v>1854.0</v>
      </c>
      <c r="B1858" s="725">
        <v>69.0</v>
      </c>
      <c r="C1858" s="726" t="s">
        <v>222</v>
      </c>
      <c r="D1858" s="733">
        <v>44057.0</v>
      </c>
      <c r="E1858" s="725" t="s">
        <v>85</v>
      </c>
      <c r="F1858" s="727" t="s">
        <v>284</v>
      </c>
    </row>
    <row r="1859">
      <c r="A1859" s="580">
        <v>1855.0</v>
      </c>
      <c r="B1859" s="725">
        <v>84.0</v>
      </c>
      <c r="C1859" s="726" t="s">
        <v>222</v>
      </c>
      <c r="D1859" s="733">
        <v>44057.0</v>
      </c>
      <c r="E1859" s="725" t="s">
        <v>85</v>
      </c>
      <c r="F1859" s="727" t="s">
        <v>284</v>
      </c>
    </row>
    <row r="1860">
      <c r="A1860" s="580">
        <v>1856.0</v>
      </c>
      <c r="B1860" s="725">
        <v>82.0</v>
      </c>
      <c r="C1860" s="735" t="s">
        <v>224</v>
      </c>
      <c r="D1860" s="733">
        <v>44057.0</v>
      </c>
      <c r="E1860" s="725" t="s">
        <v>85</v>
      </c>
      <c r="F1860" s="727" t="s">
        <v>276</v>
      </c>
    </row>
    <row r="1861">
      <c r="A1861" s="580">
        <v>1857.0</v>
      </c>
      <c r="B1861" s="725">
        <v>77.0</v>
      </c>
      <c r="C1861" s="735" t="s">
        <v>224</v>
      </c>
      <c r="D1861" s="733">
        <v>44057.0</v>
      </c>
      <c r="E1861" s="725" t="s">
        <v>85</v>
      </c>
      <c r="F1861" s="727" t="s">
        <v>276</v>
      </c>
    </row>
    <row r="1862">
      <c r="A1862" s="580">
        <v>1858.0</v>
      </c>
      <c r="B1862" s="725">
        <v>81.0</v>
      </c>
      <c r="C1862" s="726" t="s">
        <v>222</v>
      </c>
      <c r="D1862" s="733">
        <v>44057.0</v>
      </c>
      <c r="E1862" s="725" t="s">
        <v>85</v>
      </c>
      <c r="F1862" s="727" t="s">
        <v>276</v>
      </c>
    </row>
    <row r="1863">
      <c r="A1863" s="580">
        <v>1859.0</v>
      </c>
      <c r="B1863" s="725">
        <v>69.0</v>
      </c>
      <c r="C1863" s="726" t="s">
        <v>222</v>
      </c>
      <c r="D1863" s="733">
        <v>44057.0</v>
      </c>
      <c r="E1863" s="725" t="s">
        <v>81</v>
      </c>
      <c r="F1863" s="727" t="s">
        <v>262</v>
      </c>
    </row>
    <row r="1864">
      <c r="A1864" s="580">
        <v>1860.0</v>
      </c>
      <c r="B1864" s="725">
        <v>85.0</v>
      </c>
      <c r="C1864" s="726" t="s">
        <v>222</v>
      </c>
      <c r="D1864" s="733">
        <v>44057.0</v>
      </c>
      <c r="E1864" s="725" t="s">
        <v>81</v>
      </c>
      <c r="F1864" s="727" t="s">
        <v>235</v>
      </c>
    </row>
    <row r="1865">
      <c r="A1865" s="580">
        <v>1861.0</v>
      </c>
      <c r="B1865" s="725">
        <v>73.0</v>
      </c>
      <c r="C1865" s="726" t="s">
        <v>222</v>
      </c>
      <c r="D1865" s="733">
        <v>44057.0</v>
      </c>
      <c r="E1865" s="725" t="s">
        <v>92</v>
      </c>
      <c r="F1865" s="727" t="s">
        <v>307</v>
      </c>
    </row>
    <row r="1866">
      <c r="A1866" s="580">
        <v>1862.0</v>
      </c>
      <c r="B1866" s="725">
        <v>61.0</v>
      </c>
      <c r="C1866" s="726" t="s">
        <v>222</v>
      </c>
      <c r="D1866" s="583">
        <v>44058.0</v>
      </c>
      <c r="E1866" s="725" t="s">
        <v>90</v>
      </c>
      <c r="F1866" s="727" t="s">
        <v>227</v>
      </c>
    </row>
    <row r="1867">
      <c r="A1867" s="580">
        <v>1863.0</v>
      </c>
      <c r="B1867" s="725">
        <v>91.0</v>
      </c>
      <c r="C1867" s="735" t="s">
        <v>224</v>
      </c>
      <c r="D1867" s="583">
        <v>44058.0</v>
      </c>
      <c r="E1867" s="725" t="s">
        <v>91</v>
      </c>
      <c r="F1867" s="727" t="s">
        <v>277</v>
      </c>
    </row>
    <row r="1868">
      <c r="A1868" s="580">
        <v>1864.0</v>
      </c>
      <c r="B1868" s="725">
        <v>53.0</v>
      </c>
      <c r="C1868" s="735" t="s">
        <v>224</v>
      </c>
      <c r="D1868" s="583">
        <v>44058.0</v>
      </c>
      <c r="E1868" s="725" t="s">
        <v>88</v>
      </c>
      <c r="F1868" s="727" t="s">
        <v>228</v>
      </c>
    </row>
    <row r="1869">
      <c r="A1869" s="580">
        <v>1865.0</v>
      </c>
      <c r="B1869" s="725">
        <v>72.0</v>
      </c>
      <c r="C1869" s="726" t="s">
        <v>222</v>
      </c>
      <c r="D1869" s="583">
        <v>44058.0</v>
      </c>
      <c r="E1869" s="725" t="s">
        <v>84</v>
      </c>
      <c r="F1869" s="727" t="s">
        <v>343</v>
      </c>
    </row>
    <row r="1870">
      <c r="A1870" s="580">
        <v>1866.0</v>
      </c>
      <c r="B1870" s="725">
        <v>67.0</v>
      </c>
      <c r="C1870" s="726" t="s">
        <v>222</v>
      </c>
      <c r="D1870" s="583">
        <v>44058.0</v>
      </c>
      <c r="E1870" s="725" t="s">
        <v>81</v>
      </c>
      <c r="F1870" s="727" t="s">
        <v>235</v>
      </c>
    </row>
    <row r="1871">
      <c r="A1871" s="580">
        <v>1867.0</v>
      </c>
      <c r="B1871" s="725">
        <v>78.0</v>
      </c>
      <c r="C1871" s="726" t="s">
        <v>222</v>
      </c>
      <c r="D1871" s="583">
        <v>44058.0</v>
      </c>
      <c r="E1871" s="725" t="s">
        <v>81</v>
      </c>
      <c r="F1871" s="727" t="s">
        <v>235</v>
      </c>
    </row>
    <row r="1872">
      <c r="A1872" s="580">
        <v>1868.0</v>
      </c>
      <c r="B1872" s="725">
        <v>75.0</v>
      </c>
      <c r="C1872" s="735" t="s">
        <v>224</v>
      </c>
      <c r="D1872" s="583">
        <v>44058.0</v>
      </c>
      <c r="E1872" s="725" t="s">
        <v>81</v>
      </c>
      <c r="F1872" s="727" t="s">
        <v>262</v>
      </c>
    </row>
    <row r="1873">
      <c r="A1873" s="580">
        <v>1869.0</v>
      </c>
      <c r="B1873" s="725">
        <v>84.0</v>
      </c>
      <c r="C1873" s="735" t="s">
        <v>224</v>
      </c>
      <c r="D1873" s="583">
        <v>44058.0</v>
      </c>
      <c r="E1873" s="725" t="s">
        <v>81</v>
      </c>
      <c r="F1873" s="727" t="s">
        <v>262</v>
      </c>
    </row>
    <row r="1874">
      <c r="A1874" s="580">
        <v>1870.0</v>
      </c>
      <c r="B1874" s="725">
        <v>37.0</v>
      </c>
      <c r="C1874" s="726" t="s">
        <v>222</v>
      </c>
      <c r="D1874" s="583">
        <v>44058.0</v>
      </c>
      <c r="E1874" s="725" t="s">
        <v>89</v>
      </c>
      <c r="F1874" s="727" t="s">
        <v>282</v>
      </c>
    </row>
    <row r="1875">
      <c r="A1875" s="580">
        <v>1871.0</v>
      </c>
      <c r="B1875" s="725">
        <v>97.0</v>
      </c>
      <c r="C1875" s="726" t="s">
        <v>222</v>
      </c>
      <c r="D1875" s="583">
        <v>44058.0</v>
      </c>
      <c r="E1875" s="725" t="s">
        <v>83</v>
      </c>
      <c r="F1875" s="727" t="s">
        <v>279</v>
      </c>
    </row>
    <row r="1876">
      <c r="A1876" s="580">
        <v>1872.0</v>
      </c>
      <c r="B1876" s="725">
        <v>81.0</v>
      </c>
      <c r="C1876" s="735" t="s">
        <v>224</v>
      </c>
      <c r="D1876" s="583">
        <v>44058.0</v>
      </c>
      <c r="E1876" s="725" t="s">
        <v>83</v>
      </c>
      <c r="F1876" s="727" t="s">
        <v>279</v>
      </c>
    </row>
    <row r="1877">
      <c r="A1877" s="580">
        <v>1873.0</v>
      </c>
      <c r="B1877" s="725">
        <v>71.0</v>
      </c>
      <c r="C1877" s="735" t="s">
        <v>224</v>
      </c>
      <c r="D1877" s="733">
        <v>44059.0</v>
      </c>
      <c r="E1877" s="725" t="s">
        <v>83</v>
      </c>
      <c r="F1877" s="727" t="s">
        <v>279</v>
      </c>
    </row>
    <row r="1878">
      <c r="A1878" s="580">
        <v>1874.0</v>
      </c>
      <c r="B1878" s="725">
        <v>63.0</v>
      </c>
      <c r="C1878" s="735" t="s">
        <v>224</v>
      </c>
      <c r="D1878" s="733">
        <v>44059.0</v>
      </c>
      <c r="E1878" s="725" t="s">
        <v>83</v>
      </c>
      <c r="F1878" s="727" t="s">
        <v>279</v>
      </c>
    </row>
    <row r="1879">
      <c r="A1879" s="580">
        <v>1875.0</v>
      </c>
      <c r="B1879" s="725">
        <v>83.0</v>
      </c>
      <c r="C1879" s="735" t="s">
        <v>224</v>
      </c>
      <c r="D1879" s="733">
        <v>44059.0</v>
      </c>
      <c r="E1879" s="725" t="s">
        <v>83</v>
      </c>
      <c r="F1879" s="727" t="s">
        <v>279</v>
      </c>
    </row>
    <row r="1880">
      <c r="A1880" s="580">
        <v>1876.0</v>
      </c>
      <c r="B1880" s="725">
        <v>70.0</v>
      </c>
      <c r="C1880" s="735" t="s">
        <v>224</v>
      </c>
      <c r="D1880" s="733">
        <v>44059.0</v>
      </c>
      <c r="E1880" s="725" t="s">
        <v>83</v>
      </c>
      <c r="F1880" s="727" t="s">
        <v>279</v>
      </c>
    </row>
    <row r="1881">
      <c r="A1881" s="580">
        <v>1877.0</v>
      </c>
      <c r="B1881" s="725">
        <v>56.0</v>
      </c>
      <c r="C1881" s="735" t="s">
        <v>224</v>
      </c>
      <c r="D1881" s="733">
        <v>44059.0</v>
      </c>
      <c r="E1881" s="725" t="s">
        <v>83</v>
      </c>
      <c r="F1881" s="727" t="s">
        <v>279</v>
      </c>
    </row>
    <row r="1882">
      <c r="A1882" s="580">
        <v>1878.0</v>
      </c>
      <c r="B1882" s="725">
        <v>37.0</v>
      </c>
      <c r="C1882" s="735" t="s">
        <v>224</v>
      </c>
      <c r="D1882" s="733">
        <v>44059.0</v>
      </c>
      <c r="E1882" s="725" t="s">
        <v>83</v>
      </c>
      <c r="F1882" s="727" t="s">
        <v>279</v>
      </c>
    </row>
    <row r="1883">
      <c r="A1883" s="580">
        <v>1879.0</v>
      </c>
      <c r="B1883" s="725">
        <v>51.0</v>
      </c>
      <c r="C1883" s="726" t="s">
        <v>222</v>
      </c>
      <c r="D1883" s="733">
        <v>44059.0</v>
      </c>
      <c r="E1883" s="725" t="s">
        <v>93</v>
      </c>
      <c r="F1883" s="727" t="s">
        <v>295</v>
      </c>
    </row>
    <row r="1884">
      <c r="A1884" s="580">
        <v>1880.0</v>
      </c>
      <c r="B1884" s="725">
        <v>41.0</v>
      </c>
      <c r="C1884" s="735" t="s">
        <v>224</v>
      </c>
      <c r="D1884" s="733">
        <v>44059.0</v>
      </c>
      <c r="E1884" s="725" t="s">
        <v>82</v>
      </c>
      <c r="F1884" s="727" t="s">
        <v>310</v>
      </c>
    </row>
    <row r="1885">
      <c r="A1885" s="580">
        <v>1881.0</v>
      </c>
      <c r="B1885" s="725">
        <v>66.0</v>
      </c>
      <c r="C1885" s="735" t="s">
        <v>224</v>
      </c>
      <c r="D1885" s="583">
        <v>44060.0</v>
      </c>
      <c r="E1885" s="725" t="s">
        <v>83</v>
      </c>
      <c r="F1885" s="727" t="s">
        <v>279</v>
      </c>
    </row>
    <row r="1886">
      <c r="A1886" s="580">
        <v>1882.0</v>
      </c>
      <c r="B1886" s="725">
        <v>64.0</v>
      </c>
      <c r="C1886" s="735" t="s">
        <v>224</v>
      </c>
      <c r="D1886" s="583">
        <v>44060.0</v>
      </c>
      <c r="E1886" s="725" t="s">
        <v>83</v>
      </c>
      <c r="F1886" s="727" t="s">
        <v>279</v>
      </c>
    </row>
    <row r="1887">
      <c r="A1887" s="580">
        <v>1883.0</v>
      </c>
      <c r="B1887" s="725">
        <v>86.0</v>
      </c>
      <c r="C1887" s="735" t="s">
        <v>224</v>
      </c>
      <c r="D1887" s="583">
        <v>44060.0</v>
      </c>
      <c r="E1887" s="725" t="s">
        <v>83</v>
      </c>
      <c r="F1887" s="727" t="s">
        <v>279</v>
      </c>
    </row>
    <row r="1888">
      <c r="A1888" s="580">
        <v>1884.0</v>
      </c>
      <c r="B1888" s="725">
        <v>85.0</v>
      </c>
      <c r="C1888" s="735" t="s">
        <v>224</v>
      </c>
      <c r="D1888" s="583">
        <v>44060.0</v>
      </c>
      <c r="E1888" s="725" t="s">
        <v>83</v>
      </c>
      <c r="F1888" s="727" t="s">
        <v>279</v>
      </c>
    </row>
    <row r="1889">
      <c r="A1889" s="580">
        <v>1885.0</v>
      </c>
      <c r="B1889" s="725">
        <v>54.0</v>
      </c>
      <c r="C1889" s="726" t="s">
        <v>222</v>
      </c>
      <c r="D1889" s="583">
        <v>44060.0</v>
      </c>
      <c r="E1889" s="725" t="s">
        <v>81</v>
      </c>
      <c r="F1889" s="727" t="s">
        <v>262</v>
      </c>
    </row>
    <row r="1890">
      <c r="A1890" s="580">
        <v>1886.0</v>
      </c>
      <c r="B1890" s="725">
        <v>82.0</v>
      </c>
      <c r="C1890" s="726" t="s">
        <v>222</v>
      </c>
      <c r="D1890" s="583">
        <v>44060.0</v>
      </c>
      <c r="E1890" s="725" t="s">
        <v>81</v>
      </c>
      <c r="F1890" s="727" t="s">
        <v>262</v>
      </c>
    </row>
    <row r="1891">
      <c r="A1891" s="580">
        <v>1887.0</v>
      </c>
      <c r="B1891" s="725">
        <v>81.0</v>
      </c>
      <c r="C1891" s="726" t="s">
        <v>222</v>
      </c>
      <c r="D1891" s="583">
        <v>44060.0</v>
      </c>
      <c r="E1891" s="725" t="s">
        <v>93</v>
      </c>
      <c r="F1891" s="727" t="s">
        <v>389</v>
      </c>
    </row>
    <row r="1892">
      <c r="A1892" s="580">
        <v>1888.0</v>
      </c>
      <c r="B1892" s="725">
        <v>29.0</v>
      </c>
      <c r="C1892" s="735" t="s">
        <v>224</v>
      </c>
      <c r="D1892" s="583">
        <v>44060.0</v>
      </c>
      <c r="E1892" s="725" t="s">
        <v>86</v>
      </c>
      <c r="F1892" s="727" t="s">
        <v>304</v>
      </c>
    </row>
    <row r="1893">
      <c r="A1893" s="580">
        <v>1889.0</v>
      </c>
      <c r="B1893" s="725">
        <v>80.0</v>
      </c>
      <c r="C1893" s="735" t="s">
        <v>224</v>
      </c>
      <c r="D1893" s="733">
        <v>44061.0</v>
      </c>
      <c r="E1893" s="725" t="s">
        <v>90</v>
      </c>
      <c r="F1893" s="727" t="s">
        <v>227</v>
      </c>
    </row>
    <row r="1894">
      <c r="A1894" s="580">
        <v>1890.0</v>
      </c>
      <c r="B1894" s="725">
        <v>79.0</v>
      </c>
      <c r="C1894" s="726" t="s">
        <v>222</v>
      </c>
      <c r="D1894" s="733">
        <v>44061.0</v>
      </c>
      <c r="E1894" s="725" t="s">
        <v>92</v>
      </c>
      <c r="F1894" s="727" t="s">
        <v>307</v>
      </c>
    </row>
    <row r="1895">
      <c r="A1895" s="580">
        <v>1891.0</v>
      </c>
      <c r="B1895" s="725">
        <v>65.0</v>
      </c>
      <c r="C1895" s="726" t="s">
        <v>222</v>
      </c>
      <c r="D1895" s="589">
        <v>44061.0</v>
      </c>
      <c r="E1895" s="725" t="s">
        <v>84</v>
      </c>
      <c r="F1895" s="727" t="s">
        <v>223</v>
      </c>
    </row>
    <row r="1896">
      <c r="A1896" s="580">
        <v>1892.0</v>
      </c>
      <c r="B1896" s="725">
        <v>80.0</v>
      </c>
      <c r="C1896" s="726" t="s">
        <v>222</v>
      </c>
      <c r="D1896" s="733">
        <v>44061.0</v>
      </c>
      <c r="E1896" s="725" t="s">
        <v>81</v>
      </c>
      <c r="F1896" s="727" t="s">
        <v>262</v>
      </c>
    </row>
    <row r="1897">
      <c r="A1897" s="580">
        <v>1893.0</v>
      </c>
      <c r="B1897" s="725">
        <v>65.0</v>
      </c>
      <c r="C1897" s="735" t="s">
        <v>224</v>
      </c>
      <c r="D1897" s="733">
        <v>44061.0</v>
      </c>
      <c r="E1897" s="725" t="s">
        <v>81</v>
      </c>
      <c r="F1897" s="727" t="s">
        <v>262</v>
      </c>
    </row>
    <row r="1898">
      <c r="A1898" s="580">
        <v>1894.0</v>
      </c>
      <c r="B1898" s="725">
        <v>67.0</v>
      </c>
      <c r="C1898" s="735" t="s">
        <v>224</v>
      </c>
      <c r="D1898" s="733">
        <v>44061.0</v>
      </c>
      <c r="E1898" s="725" t="s">
        <v>81</v>
      </c>
      <c r="F1898" s="727" t="s">
        <v>262</v>
      </c>
    </row>
    <row r="1899">
      <c r="A1899" s="580">
        <v>1895.0</v>
      </c>
      <c r="B1899" s="725">
        <v>87.0</v>
      </c>
      <c r="C1899" s="735" t="s">
        <v>224</v>
      </c>
      <c r="D1899" s="733">
        <v>44061.0</v>
      </c>
      <c r="E1899" s="725" t="s">
        <v>81</v>
      </c>
      <c r="F1899" s="727" t="s">
        <v>262</v>
      </c>
    </row>
    <row r="1900">
      <c r="A1900" s="580">
        <v>1896.0</v>
      </c>
      <c r="B1900" s="725">
        <v>86.0</v>
      </c>
      <c r="C1900" s="726" t="s">
        <v>222</v>
      </c>
      <c r="D1900" s="733">
        <v>44061.0</v>
      </c>
      <c r="E1900" s="725" t="s">
        <v>81</v>
      </c>
      <c r="F1900" s="727" t="s">
        <v>262</v>
      </c>
    </row>
    <row r="1901">
      <c r="A1901" s="580">
        <v>1897.0</v>
      </c>
      <c r="B1901" s="725">
        <v>73.0</v>
      </c>
      <c r="C1901" s="735" t="s">
        <v>224</v>
      </c>
      <c r="D1901" s="733">
        <v>44061.0</v>
      </c>
      <c r="E1901" s="725" t="s">
        <v>81</v>
      </c>
      <c r="F1901" s="727" t="s">
        <v>235</v>
      </c>
    </row>
    <row r="1902">
      <c r="A1902" s="580">
        <v>1898.0</v>
      </c>
      <c r="B1902" s="725">
        <v>72.0</v>
      </c>
      <c r="C1902" s="735" t="s">
        <v>224</v>
      </c>
      <c r="D1902" s="733">
        <v>44061.0</v>
      </c>
      <c r="E1902" s="725" t="s">
        <v>81</v>
      </c>
      <c r="F1902" s="727" t="s">
        <v>390</v>
      </c>
    </row>
    <row r="1903">
      <c r="A1903" s="580">
        <v>1899.0</v>
      </c>
      <c r="B1903" s="725">
        <v>73.0</v>
      </c>
      <c r="C1903" s="726" t="s">
        <v>222</v>
      </c>
      <c r="D1903" s="733">
        <v>44061.0</v>
      </c>
      <c r="E1903" s="725" t="s">
        <v>83</v>
      </c>
      <c r="F1903" s="727" t="s">
        <v>279</v>
      </c>
    </row>
    <row r="1904">
      <c r="A1904" s="580">
        <v>1900.0</v>
      </c>
      <c r="B1904" s="725">
        <v>62.0</v>
      </c>
      <c r="C1904" s="726" t="s">
        <v>222</v>
      </c>
      <c r="D1904" s="583">
        <v>44062.0</v>
      </c>
      <c r="E1904" s="725" t="s">
        <v>91</v>
      </c>
      <c r="F1904" s="727" t="s">
        <v>262</v>
      </c>
    </row>
    <row r="1905">
      <c r="A1905" s="580">
        <v>1901.0</v>
      </c>
      <c r="B1905" s="725">
        <v>44.0</v>
      </c>
      <c r="C1905" s="735" t="s">
        <v>224</v>
      </c>
      <c r="D1905" s="583">
        <v>44062.0</v>
      </c>
      <c r="E1905" s="725" t="s">
        <v>95</v>
      </c>
      <c r="F1905" s="727" t="s">
        <v>391</v>
      </c>
    </row>
    <row r="1906">
      <c r="A1906" s="580">
        <v>1902.0</v>
      </c>
      <c r="B1906" s="725">
        <v>59.0</v>
      </c>
      <c r="C1906" s="726" t="s">
        <v>222</v>
      </c>
      <c r="D1906" s="583">
        <v>44062.0</v>
      </c>
      <c r="E1906" s="725" t="s">
        <v>85</v>
      </c>
      <c r="F1906" s="727" t="s">
        <v>276</v>
      </c>
    </row>
    <row r="1907">
      <c r="A1907" s="580">
        <v>1903.0</v>
      </c>
      <c r="B1907" s="725">
        <v>81.0</v>
      </c>
      <c r="C1907" s="735" t="s">
        <v>224</v>
      </c>
      <c r="D1907" s="583">
        <v>44062.0</v>
      </c>
      <c r="E1907" s="725" t="s">
        <v>83</v>
      </c>
      <c r="F1907" s="727" t="s">
        <v>279</v>
      </c>
    </row>
    <row r="1908">
      <c r="A1908" s="580">
        <v>1904.0</v>
      </c>
      <c r="B1908" s="725">
        <v>73.0</v>
      </c>
      <c r="C1908" s="726" t="s">
        <v>222</v>
      </c>
      <c r="D1908" s="583">
        <v>44062.0</v>
      </c>
      <c r="E1908" s="725" t="s">
        <v>83</v>
      </c>
      <c r="F1908" s="727" t="s">
        <v>279</v>
      </c>
    </row>
    <row r="1909">
      <c r="A1909" s="580">
        <v>1905.0</v>
      </c>
      <c r="B1909" s="725">
        <v>90.0</v>
      </c>
      <c r="C1909" s="726" t="s">
        <v>222</v>
      </c>
      <c r="D1909" s="583">
        <v>44062.0</v>
      </c>
      <c r="E1909" s="725" t="s">
        <v>82</v>
      </c>
      <c r="F1909" s="727" t="s">
        <v>338</v>
      </c>
    </row>
    <row r="1910">
      <c r="A1910" s="580">
        <v>1906.0</v>
      </c>
      <c r="B1910" s="725">
        <v>82.0</v>
      </c>
      <c r="C1910" s="726" t="s">
        <v>222</v>
      </c>
      <c r="D1910" s="583">
        <v>44062.0</v>
      </c>
      <c r="E1910" s="725" t="s">
        <v>82</v>
      </c>
      <c r="F1910" s="727" t="s">
        <v>312</v>
      </c>
    </row>
    <row r="1911">
      <c r="A1911" s="580">
        <v>1907.0</v>
      </c>
      <c r="B1911" s="725">
        <v>70.0</v>
      </c>
      <c r="C1911" s="726" t="s">
        <v>222</v>
      </c>
      <c r="D1911" s="583">
        <v>44062.0</v>
      </c>
      <c r="E1911" s="725" t="s">
        <v>88</v>
      </c>
      <c r="F1911" s="727" t="s">
        <v>228</v>
      </c>
    </row>
    <row r="1912">
      <c r="A1912" s="580">
        <v>1908.0</v>
      </c>
      <c r="B1912" s="725">
        <v>37.0</v>
      </c>
      <c r="C1912" s="735" t="s">
        <v>224</v>
      </c>
      <c r="D1912" s="583">
        <v>44062.0</v>
      </c>
      <c r="E1912" s="725" t="s">
        <v>84</v>
      </c>
      <c r="F1912" s="727" t="s">
        <v>223</v>
      </c>
    </row>
    <row r="1913">
      <c r="A1913" s="580">
        <v>1909.0</v>
      </c>
      <c r="B1913" s="725">
        <v>67.0</v>
      </c>
      <c r="C1913" s="735" t="s">
        <v>224</v>
      </c>
      <c r="D1913" s="583">
        <v>44062.0</v>
      </c>
      <c r="E1913" s="725" t="s">
        <v>81</v>
      </c>
      <c r="F1913" s="727" t="s">
        <v>262</v>
      </c>
    </row>
    <row r="1914">
      <c r="A1914" s="580">
        <v>1910.0</v>
      </c>
      <c r="B1914" s="725">
        <v>86.0</v>
      </c>
      <c r="C1914" s="726" t="s">
        <v>222</v>
      </c>
      <c r="D1914" s="583">
        <v>44062.0</v>
      </c>
      <c r="E1914" s="725" t="s">
        <v>81</v>
      </c>
      <c r="F1914" s="727" t="s">
        <v>262</v>
      </c>
    </row>
    <row r="1915">
      <c r="A1915" s="580">
        <v>1911.0</v>
      </c>
      <c r="B1915" s="725">
        <v>85.0</v>
      </c>
      <c r="C1915" s="726" t="s">
        <v>222</v>
      </c>
      <c r="D1915" s="583">
        <v>44062.0</v>
      </c>
      <c r="E1915" s="725" t="s">
        <v>81</v>
      </c>
      <c r="F1915" s="727" t="s">
        <v>332</v>
      </c>
    </row>
    <row r="1916">
      <c r="A1916" s="580">
        <v>1912.0</v>
      </c>
      <c r="B1916" s="725">
        <v>70.0</v>
      </c>
      <c r="C1916" s="726" t="s">
        <v>222</v>
      </c>
      <c r="D1916" s="583">
        <v>44062.0</v>
      </c>
      <c r="E1916" s="725" t="s">
        <v>81</v>
      </c>
      <c r="F1916" s="727" t="s">
        <v>235</v>
      </c>
    </row>
    <row r="1917">
      <c r="A1917" s="580">
        <v>1913.0</v>
      </c>
      <c r="B1917" s="725">
        <v>72.0</v>
      </c>
      <c r="C1917" s="735" t="s">
        <v>224</v>
      </c>
      <c r="D1917" s="583">
        <v>44062.0</v>
      </c>
      <c r="E1917" s="725" t="s">
        <v>81</v>
      </c>
      <c r="F1917" s="727" t="s">
        <v>276</v>
      </c>
    </row>
    <row r="1918">
      <c r="A1918" s="580">
        <v>1914.0</v>
      </c>
      <c r="B1918" s="725">
        <v>87.0</v>
      </c>
      <c r="C1918" s="726" t="s">
        <v>222</v>
      </c>
      <c r="D1918" s="583">
        <v>44062.0</v>
      </c>
      <c r="E1918" s="725" t="s">
        <v>81</v>
      </c>
      <c r="F1918" s="727" t="s">
        <v>392</v>
      </c>
    </row>
    <row r="1919">
      <c r="A1919" s="580">
        <v>1915.0</v>
      </c>
      <c r="B1919" s="725">
        <v>74.0</v>
      </c>
      <c r="C1919" s="735" t="s">
        <v>224</v>
      </c>
      <c r="D1919" s="583">
        <v>44062.0</v>
      </c>
      <c r="E1919" s="725" t="s">
        <v>94</v>
      </c>
      <c r="F1919" s="727" t="s">
        <v>331</v>
      </c>
    </row>
    <row r="1920">
      <c r="A1920" s="580">
        <v>1916.0</v>
      </c>
      <c r="B1920" s="725">
        <v>82.0</v>
      </c>
      <c r="C1920" s="735" t="s">
        <v>224</v>
      </c>
      <c r="D1920" s="583">
        <v>44062.0</v>
      </c>
      <c r="E1920" s="725" t="s">
        <v>94</v>
      </c>
      <c r="F1920" s="727" t="s">
        <v>331</v>
      </c>
    </row>
    <row r="1921">
      <c r="A1921" s="580">
        <v>1917.0</v>
      </c>
      <c r="B1921" s="725">
        <v>88.0</v>
      </c>
      <c r="C1921" s="726" t="s">
        <v>222</v>
      </c>
      <c r="D1921" s="589">
        <v>44063.0</v>
      </c>
      <c r="E1921" s="725" t="s">
        <v>88</v>
      </c>
      <c r="F1921" s="727" t="s">
        <v>228</v>
      </c>
    </row>
    <row r="1922">
      <c r="A1922" s="580">
        <v>1918.0</v>
      </c>
      <c r="B1922" s="725">
        <v>82.0</v>
      </c>
      <c r="C1922" s="726" t="s">
        <v>222</v>
      </c>
      <c r="D1922" s="589">
        <v>44063.0</v>
      </c>
      <c r="E1922" s="725" t="s">
        <v>95</v>
      </c>
      <c r="F1922" s="727" t="s">
        <v>287</v>
      </c>
    </row>
    <row r="1923">
      <c r="A1923" s="580">
        <v>1919.0</v>
      </c>
      <c r="B1923" s="725">
        <v>79.0</v>
      </c>
      <c r="C1923" s="735" t="s">
        <v>224</v>
      </c>
      <c r="D1923" s="589">
        <v>44063.0</v>
      </c>
      <c r="E1923" s="725" t="s">
        <v>87</v>
      </c>
      <c r="F1923" s="727" t="s">
        <v>320</v>
      </c>
    </row>
    <row r="1924">
      <c r="A1924" s="580">
        <v>1920.0</v>
      </c>
      <c r="B1924" s="725">
        <v>46.0</v>
      </c>
      <c r="C1924" s="735" t="s">
        <v>224</v>
      </c>
      <c r="D1924" s="589">
        <v>44063.0</v>
      </c>
      <c r="E1924" s="725" t="s">
        <v>93</v>
      </c>
      <c r="F1924" s="727" t="s">
        <v>359</v>
      </c>
    </row>
    <row r="1925">
      <c r="A1925" s="580">
        <v>1921.0</v>
      </c>
      <c r="B1925" s="725">
        <v>92.0</v>
      </c>
      <c r="C1925" s="726" t="s">
        <v>222</v>
      </c>
      <c r="D1925" s="589">
        <v>44063.0</v>
      </c>
      <c r="E1925" s="725" t="s">
        <v>93</v>
      </c>
      <c r="F1925" s="727" t="s">
        <v>393</v>
      </c>
    </row>
    <row r="1926">
      <c r="A1926" s="580">
        <v>1922.0</v>
      </c>
      <c r="B1926" s="725">
        <v>72.0</v>
      </c>
      <c r="C1926" s="726" t="s">
        <v>222</v>
      </c>
      <c r="D1926" s="589">
        <v>44063.0</v>
      </c>
      <c r="E1926" s="725" t="s">
        <v>81</v>
      </c>
      <c r="F1926" s="727" t="s">
        <v>262</v>
      </c>
    </row>
    <row r="1927">
      <c r="A1927" s="580">
        <v>1923.0</v>
      </c>
      <c r="B1927" s="725">
        <v>66.0</v>
      </c>
      <c r="C1927" s="726" t="s">
        <v>222</v>
      </c>
      <c r="D1927" s="589">
        <v>44063.0</v>
      </c>
      <c r="E1927" s="725" t="s">
        <v>81</v>
      </c>
      <c r="F1927" s="727" t="s">
        <v>262</v>
      </c>
    </row>
    <row r="1928">
      <c r="A1928" s="580">
        <v>1924.0</v>
      </c>
      <c r="B1928" s="725">
        <v>86.0</v>
      </c>
      <c r="C1928" s="735" t="s">
        <v>224</v>
      </c>
      <c r="D1928" s="589">
        <v>44063.0</v>
      </c>
      <c r="E1928" s="725" t="s">
        <v>83</v>
      </c>
      <c r="F1928" s="727" t="s">
        <v>394</v>
      </c>
    </row>
    <row r="1929">
      <c r="A1929" s="580">
        <v>1925.0</v>
      </c>
      <c r="B1929" s="725">
        <v>87.0</v>
      </c>
      <c r="C1929" s="726" t="s">
        <v>222</v>
      </c>
      <c r="D1929" s="589">
        <v>44063.0</v>
      </c>
      <c r="E1929" s="725" t="s">
        <v>85</v>
      </c>
      <c r="F1929" s="727" t="s">
        <v>276</v>
      </c>
    </row>
    <row r="1930">
      <c r="A1930" s="580">
        <v>1926.0</v>
      </c>
      <c r="B1930" s="725">
        <v>79.0</v>
      </c>
      <c r="C1930" s="735" t="s">
        <v>224</v>
      </c>
      <c r="D1930" s="589">
        <v>44063.0</v>
      </c>
      <c r="E1930" s="725" t="s">
        <v>94</v>
      </c>
      <c r="F1930" s="727" t="s">
        <v>245</v>
      </c>
    </row>
    <row r="1931">
      <c r="A1931" s="580">
        <v>1927.0</v>
      </c>
      <c r="B1931" s="725">
        <v>89.0</v>
      </c>
      <c r="C1931" s="726" t="s">
        <v>222</v>
      </c>
      <c r="D1931" s="589">
        <v>44063.0</v>
      </c>
      <c r="E1931" s="725" t="s">
        <v>94</v>
      </c>
      <c r="F1931" s="727" t="s">
        <v>331</v>
      </c>
    </row>
    <row r="1932">
      <c r="A1932" s="580">
        <v>1928.0</v>
      </c>
      <c r="B1932" s="725">
        <v>83.0</v>
      </c>
      <c r="C1932" s="726" t="s">
        <v>222</v>
      </c>
      <c r="D1932" s="589">
        <v>44063.0</v>
      </c>
      <c r="E1932" s="725" t="s">
        <v>86</v>
      </c>
      <c r="F1932" s="727" t="s">
        <v>304</v>
      </c>
    </row>
    <row r="1933">
      <c r="A1933" s="580">
        <v>1929.0</v>
      </c>
      <c r="B1933" s="725">
        <v>89.0</v>
      </c>
      <c r="C1933" s="735" t="s">
        <v>224</v>
      </c>
      <c r="D1933" s="583">
        <v>44064.0</v>
      </c>
      <c r="E1933" s="725" t="s">
        <v>83</v>
      </c>
      <c r="F1933" s="727" t="s">
        <v>279</v>
      </c>
    </row>
    <row r="1934">
      <c r="A1934" s="580">
        <v>1930.0</v>
      </c>
      <c r="B1934" s="725">
        <v>83.0</v>
      </c>
      <c r="C1934" s="735" t="s">
        <v>224</v>
      </c>
      <c r="D1934" s="583">
        <v>44064.0</v>
      </c>
      <c r="E1934" s="725" t="s">
        <v>83</v>
      </c>
      <c r="F1934" s="727" t="s">
        <v>279</v>
      </c>
    </row>
    <row r="1935">
      <c r="A1935" s="580">
        <v>1931.0</v>
      </c>
      <c r="B1935" s="725">
        <v>92.0</v>
      </c>
      <c r="C1935" s="726" t="s">
        <v>222</v>
      </c>
      <c r="D1935" s="583">
        <v>44064.0</v>
      </c>
      <c r="E1935" s="725" t="s">
        <v>87</v>
      </c>
      <c r="F1935" s="727" t="s">
        <v>378</v>
      </c>
    </row>
    <row r="1936">
      <c r="A1936" s="580">
        <v>1932.0</v>
      </c>
      <c r="B1936" s="725">
        <v>85.0</v>
      </c>
      <c r="C1936" s="735" t="s">
        <v>224</v>
      </c>
      <c r="D1936" s="583">
        <v>44064.0</v>
      </c>
      <c r="E1936" s="725" t="s">
        <v>88</v>
      </c>
      <c r="F1936" s="727" t="s">
        <v>228</v>
      </c>
    </row>
    <row r="1937">
      <c r="A1937" s="580">
        <v>1933.0</v>
      </c>
      <c r="B1937" s="725">
        <v>88.0</v>
      </c>
      <c r="C1937" s="735" t="s">
        <v>224</v>
      </c>
      <c r="D1937" s="583">
        <v>44064.0</v>
      </c>
      <c r="E1937" s="725" t="s">
        <v>82</v>
      </c>
      <c r="F1937" s="727" t="s">
        <v>310</v>
      </c>
    </row>
    <row r="1938">
      <c r="A1938" s="580">
        <v>1934.0</v>
      </c>
      <c r="B1938" s="725">
        <v>88.0</v>
      </c>
      <c r="C1938" s="726" t="s">
        <v>222</v>
      </c>
      <c r="D1938" s="583">
        <v>44064.0</v>
      </c>
      <c r="E1938" s="725" t="s">
        <v>82</v>
      </c>
      <c r="F1938" s="727" t="s">
        <v>246</v>
      </c>
    </row>
    <row r="1939">
      <c r="A1939" s="580">
        <v>1935.0</v>
      </c>
      <c r="B1939" s="725">
        <v>78.0</v>
      </c>
      <c r="C1939" s="735" t="s">
        <v>224</v>
      </c>
      <c r="D1939" s="583">
        <v>44064.0</v>
      </c>
      <c r="E1939" s="725" t="s">
        <v>96</v>
      </c>
      <c r="F1939" s="727" t="s">
        <v>375</v>
      </c>
    </row>
    <row r="1940">
      <c r="A1940" s="580">
        <v>1936.0</v>
      </c>
      <c r="B1940" s="725">
        <v>64.0</v>
      </c>
      <c r="C1940" s="735" t="s">
        <v>224</v>
      </c>
      <c r="D1940" s="583">
        <v>44064.0</v>
      </c>
      <c r="E1940" s="725" t="s">
        <v>81</v>
      </c>
      <c r="F1940" s="727" t="s">
        <v>332</v>
      </c>
    </row>
    <row r="1941">
      <c r="A1941" s="580">
        <v>1937.0</v>
      </c>
      <c r="B1941" s="725">
        <v>70.0</v>
      </c>
      <c r="C1941" s="735" t="s">
        <v>224</v>
      </c>
      <c r="D1941" s="583">
        <v>44064.0</v>
      </c>
      <c r="E1941" s="725" t="s">
        <v>81</v>
      </c>
      <c r="F1941" s="727" t="s">
        <v>235</v>
      </c>
    </row>
    <row r="1942">
      <c r="A1942" s="580">
        <v>1938.0</v>
      </c>
      <c r="B1942" s="725">
        <v>78.0</v>
      </c>
      <c r="C1942" s="726" t="s">
        <v>222</v>
      </c>
      <c r="D1942" s="583">
        <v>44064.0</v>
      </c>
      <c r="E1942" s="725" t="s">
        <v>81</v>
      </c>
      <c r="F1942" s="727" t="s">
        <v>235</v>
      </c>
    </row>
    <row r="1943">
      <c r="A1943" s="580">
        <v>1939.0</v>
      </c>
      <c r="B1943" s="725">
        <v>89.0</v>
      </c>
      <c r="C1943" s="735" t="s">
        <v>224</v>
      </c>
      <c r="D1943" s="583">
        <v>44064.0</v>
      </c>
      <c r="E1943" s="725" t="s">
        <v>84</v>
      </c>
      <c r="F1943" s="727" t="s">
        <v>223</v>
      </c>
    </row>
    <row r="1944">
      <c r="A1944" s="580">
        <v>1940.0</v>
      </c>
      <c r="B1944" s="725">
        <v>66.0</v>
      </c>
      <c r="C1944" s="726" t="s">
        <v>222</v>
      </c>
      <c r="D1944" s="583">
        <v>44064.0</v>
      </c>
      <c r="E1944" s="725" t="s">
        <v>84</v>
      </c>
      <c r="F1944" s="727" t="s">
        <v>223</v>
      </c>
    </row>
    <row r="1945">
      <c r="A1945" s="580">
        <v>1941.0</v>
      </c>
      <c r="B1945" s="725">
        <v>70.0</v>
      </c>
      <c r="C1945" s="726" t="s">
        <v>222</v>
      </c>
      <c r="D1945" s="583">
        <v>44064.0</v>
      </c>
      <c r="E1945" s="725" t="s">
        <v>86</v>
      </c>
      <c r="F1945" s="727" t="s">
        <v>304</v>
      </c>
    </row>
    <row r="1946">
      <c r="A1946" s="580">
        <v>1942.0</v>
      </c>
      <c r="B1946" s="725">
        <v>91.0</v>
      </c>
      <c r="C1946" s="735" t="s">
        <v>224</v>
      </c>
      <c r="D1946" s="589">
        <v>44065.0</v>
      </c>
      <c r="E1946" s="725" t="s">
        <v>88</v>
      </c>
      <c r="F1946" s="727" t="s">
        <v>319</v>
      </c>
    </row>
    <row r="1947">
      <c r="A1947" s="580">
        <v>1943.0</v>
      </c>
      <c r="B1947" s="725">
        <v>75.0</v>
      </c>
      <c r="C1947" s="735" t="s">
        <v>224</v>
      </c>
      <c r="D1947" s="589">
        <v>44065.0</v>
      </c>
      <c r="E1947" s="725" t="s">
        <v>81</v>
      </c>
      <c r="F1947" s="727" t="s">
        <v>225</v>
      </c>
    </row>
    <row r="1948">
      <c r="A1948" s="580">
        <v>1944.0</v>
      </c>
      <c r="B1948" s="725">
        <v>60.0</v>
      </c>
      <c r="C1948" s="726" t="s">
        <v>222</v>
      </c>
      <c r="D1948" s="589">
        <v>44065.0</v>
      </c>
      <c r="E1948" s="725" t="s">
        <v>81</v>
      </c>
      <c r="F1948" s="727" t="s">
        <v>262</v>
      </c>
    </row>
    <row r="1949">
      <c r="A1949" s="580">
        <v>1945.0</v>
      </c>
      <c r="B1949" s="725">
        <v>70.0</v>
      </c>
      <c r="C1949" s="735" t="s">
        <v>224</v>
      </c>
      <c r="D1949" s="589">
        <v>44065.0</v>
      </c>
      <c r="E1949" s="725" t="s">
        <v>81</v>
      </c>
      <c r="F1949" s="727" t="s">
        <v>235</v>
      </c>
    </row>
    <row r="1950">
      <c r="A1950" s="580">
        <v>1946.0</v>
      </c>
      <c r="B1950" s="725">
        <v>90.0</v>
      </c>
      <c r="C1950" s="726" t="s">
        <v>222</v>
      </c>
      <c r="D1950" s="589">
        <v>44065.0</v>
      </c>
      <c r="E1950" s="725" t="s">
        <v>81</v>
      </c>
      <c r="F1950" s="727" t="s">
        <v>392</v>
      </c>
    </row>
    <row r="1951">
      <c r="A1951" s="580">
        <v>1947.0</v>
      </c>
      <c r="B1951" s="725">
        <v>85.0</v>
      </c>
      <c r="C1951" s="726" t="s">
        <v>222</v>
      </c>
      <c r="D1951" s="589">
        <v>44065.0</v>
      </c>
      <c r="E1951" s="725" t="s">
        <v>81</v>
      </c>
      <c r="F1951" s="727" t="s">
        <v>235</v>
      </c>
    </row>
    <row r="1952">
      <c r="A1952" s="580">
        <v>1948.0</v>
      </c>
      <c r="B1952" s="725">
        <v>77.0</v>
      </c>
      <c r="C1952" s="735" t="s">
        <v>224</v>
      </c>
      <c r="D1952" s="589">
        <v>44065.0</v>
      </c>
      <c r="E1952" s="725" t="s">
        <v>82</v>
      </c>
      <c r="F1952" s="727" t="s">
        <v>246</v>
      </c>
    </row>
    <row r="1953">
      <c r="A1953" s="580">
        <v>1949.0</v>
      </c>
      <c r="B1953" s="725">
        <v>63.0</v>
      </c>
      <c r="C1953" s="726" t="s">
        <v>222</v>
      </c>
      <c r="D1953" s="589">
        <v>44065.0</v>
      </c>
      <c r="E1953" s="725" t="s">
        <v>82</v>
      </c>
      <c r="F1953" s="727" t="s">
        <v>233</v>
      </c>
    </row>
    <row r="1954">
      <c r="A1954" s="580">
        <v>1950.0</v>
      </c>
      <c r="B1954" s="725">
        <v>73.0</v>
      </c>
      <c r="C1954" s="735" t="s">
        <v>224</v>
      </c>
      <c r="D1954" s="589">
        <v>44065.0</v>
      </c>
      <c r="E1954" s="725" t="s">
        <v>85</v>
      </c>
      <c r="F1954" s="727" t="s">
        <v>276</v>
      </c>
    </row>
    <row r="1955">
      <c r="A1955" s="580">
        <v>1951.0</v>
      </c>
      <c r="B1955" s="725">
        <v>79.0</v>
      </c>
      <c r="C1955" s="726" t="s">
        <v>222</v>
      </c>
      <c r="D1955" s="589">
        <v>44065.0</v>
      </c>
      <c r="E1955" s="725" t="s">
        <v>83</v>
      </c>
      <c r="F1955" s="727" t="s">
        <v>279</v>
      </c>
    </row>
    <row r="1956">
      <c r="A1956" s="580">
        <v>1952.0</v>
      </c>
      <c r="B1956" s="725">
        <v>91.0</v>
      </c>
      <c r="C1956" s="735" t="s">
        <v>224</v>
      </c>
      <c r="D1956" s="589">
        <v>44065.0</v>
      </c>
      <c r="E1956" s="725" t="s">
        <v>83</v>
      </c>
      <c r="F1956" s="727" t="s">
        <v>279</v>
      </c>
    </row>
    <row r="1957">
      <c r="A1957" s="580">
        <v>1953.0</v>
      </c>
      <c r="B1957" s="725">
        <v>69.0</v>
      </c>
      <c r="C1957" s="726" t="s">
        <v>222</v>
      </c>
      <c r="D1957" s="589">
        <v>44065.0</v>
      </c>
      <c r="E1957" s="725" t="s">
        <v>83</v>
      </c>
      <c r="F1957" s="727" t="s">
        <v>279</v>
      </c>
    </row>
    <row r="1958">
      <c r="A1958" s="580">
        <v>1954.0</v>
      </c>
      <c r="B1958" s="725">
        <v>72.0</v>
      </c>
      <c r="C1958" s="735" t="s">
        <v>224</v>
      </c>
      <c r="D1958" s="589">
        <v>44065.0</v>
      </c>
      <c r="E1958" s="725" t="s">
        <v>92</v>
      </c>
      <c r="F1958" s="727" t="s">
        <v>307</v>
      </c>
    </row>
    <row r="1959">
      <c r="A1959" s="580">
        <v>1955.0</v>
      </c>
      <c r="B1959" s="725">
        <v>61.0</v>
      </c>
      <c r="C1959" s="726" t="s">
        <v>222</v>
      </c>
      <c r="D1959" s="583">
        <v>44066.0</v>
      </c>
      <c r="E1959" s="725" t="s">
        <v>81</v>
      </c>
      <c r="F1959" s="727" t="s">
        <v>235</v>
      </c>
    </row>
    <row r="1960">
      <c r="A1960" s="580">
        <v>1956.0</v>
      </c>
      <c r="B1960" s="725">
        <v>91.0</v>
      </c>
      <c r="C1960" s="735" t="s">
        <v>224</v>
      </c>
      <c r="D1960" s="583">
        <v>44066.0</v>
      </c>
      <c r="E1960" s="725" t="s">
        <v>86</v>
      </c>
      <c r="F1960" s="727" t="s">
        <v>304</v>
      </c>
    </row>
    <row r="1961">
      <c r="A1961" s="580">
        <v>1957.0</v>
      </c>
      <c r="B1961" s="725">
        <v>93.0</v>
      </c>
      <c r="C1961" s="735" t="s">
        <v>224</v>
      </c>
      <c r="D1961" s="583">
        <v>44066.0</v>
      </c>
      <c r="E1961" s="725" t="s">
        <v>82</v>
      </c>
      <c r="F1961" s="727" t="s">
        <v>246</v>
      </c>
    </row>
    <row r="1962">
      <c r="A1962" s="580">
        <v>1958.0</v>
      </c>
      <c r="B1962" s="725">
        <v>80.0</v>
      </c>
      <c r="C1962" s="735" t="s">
        <v>224</v>
      </c>
      <c r="D1962" s="583">
        <v>44066.0</v>
      </c>
      <c r="E1962" s="725" t="s">
        <v>82</v>
      </c>
      <c r="F1962" s="727" t="s">
        <v>246</v>
      </c>
    </row>
    <row r="1963">
      <c r="A1963" s="580">
        <v>1959.0</v>
      </c>
      <c r="B1963" s="725">
        <v>67.0</v>
      </c>
      <c r="C1963" s="735" t="s">
        <v>224</v>
      </c>
      <c r="D1963" s="589">
        <v>44067.0</v>
      </c>
      <c r="E1963" s="725" t="s">
        <v>85</v>
      </c>
      <c r="F1963" s="727" t="s">
        <v>284</v>
      </c>
    </row>
    <row r="1964">
      <c r="A1964" s="580">
        <v>1960.0</v>
      </c>
      <c r="B1964" s="725">
        <v>62.0</v>
      </c>
      <c r="C1964" s="735" t="s">
        <v>224</v>
      </c>
      <c r="D1964" s="589">
        <v>44067.0</v>
      </c>
      <c r="E1964" s="725" t="s">
        <v>85</v>
      </c>
      <c r="F1964" s="727" t="s">
        <v>276</v>
      </c>
    </row>
    <row r="1965">
      <c r="A1965" s="580">
        <v>1961.0</v>
      </c>
      <c r="B1965" s="725">
        <v>67.0</v>
      </c>
      <c r="C1965" s="735" t="s">
        <v>224</v>
      </c>
      <c r="D1965" s="589">
        <v>44067.0</v>
      </c>
      <c r="E1965" s="725" t="s">
        <v>85</v>
      </c>
      <c r="F1965" s="727" t="s">
        <v>276</v>
      </c>
    </row>
    <row r="1966">
      <c r="A1966" s="580">
        <v>1962.0</v>
      </c>
      <c r="B1966" s="725">
        <v>95.0</v>
      </c>
      <c r="C1966" s="726" t="s">
        <v>222</v>
      </c>
      <c r="D1966" s="589">
        <v>44067.0</v>
      </c>
      <c r="E1966" s="725" t="s">
        <v>83</v>
      </c>
      <c r="F1966" s="727" t="s">
        <v>279</v>
      </c>
    </row>
    <row r="1967">
      <c r="A1967" s="580">
        <v>1963.0</v>
      </c>
      <c r="B1967" s="725">
        <v>65.0</v>
      </c>
      <c r="C1967" s="735" t="s">
        <v>224</v>
      </c>
      <c r="D1967" s="589">
        <v>44067.0</v>
      </c>
      <c r="E1967" s="725" t="s">
        <v>89</v>
      </c>
      <c r="F1967" s="727" t="s">
        <v>282</v>
      </c>
    </row>
    <row r="1968">
      <c r="A1968" s="580">
        <v>1964.0</v>
      </c>
      <c r="B1968" s="725">
        <v>73.0</v>
      </c>
      <c r="C1968" s="735" t="s">
        <v>224</v>
      </c>
      <c r="D1968" s="583">
        <v>44068.0</v>
      </c>
      <c r="E1968" s="725" t="s">
        <v>84</v>
      </c>
      <c r="F1968" s="727" t="s">
        <v>395</v>
      </c>
    </row>
    <row r="1969">
      <c r="A1969" s="580">
        <v>1965.0</v>
      </c>
      <c r="B1969" s="725">
        <v>45.0</v>
      </c>
      <c r="C1969" s="735" t="s">
        <v>224</v>
      </c>
      <c r="D1969" s="583">
        <v>44068.0</v>
      </c>
      <c r="E1969" s="725" t="s">
        <v>84</v>
      </c>
      <c r="F1969" s="727" t="s">
        <v>223</v>
      </c>
    </row>
    <row r="1970">
      <c r="A1970" s="580">
        <v>1966.0</v>
      </c>
      <c r="B1970" s="725">
        <v>67.0</v>
      </c>
      <c r="C1970" s="735" t="s">
        <v>224</v>
      </c>
      <c r="D1970" s="583">
        <v>44068.0</v>
      </c>
      <c r="E1970" s="725" t="s">
        <v>81</v>
      </c>
      <c r="F1970" s="727" t="s">
        <v>332</v>
      </c>
    </row>
    <row r="1971">
      <c r="A1971" s="580">
        <v>1967.0</v>
      </c>
      <c r="B1971" s="725">
        <v>80.0</v>
      </c>
      <c r="C1971" s="735" t="s">
        <v>224</v>
      </c>
      <c r="D1971" s="583">
        <v>44068.0</v>
      </c>
      <c r="E1971" s="725" t="s">
        <v>81</v>
      </c>
      <c r="F1971" s="727" t="s">
        <v>341</v>
      </c>
    </row>
    <row r="1972">
      <c r="A1972" s="580">
        <v>1968.0</v>
      </c>
      <c r="B1972" s="725">
        <v>46.0</v>
      </c>
      <c r="C1972" s="735" t="s">
        <v>224</v>
      </c>
      <c r="D1972" s="583">
        <v>44068.0</v>
      </c>
      <c r="E1972" s="725" t="s">
        <v>81</v>
      </c>
      <c r="F1972" s="727" t="s">
        <v>235</v>
      </c>
    </row>
    <row r="1973">
      <c r="A1973" s="580">
        <v>1969.0</v>
      </c>
      <c r="B1973" s="725">
        <v>82.0</v>
      </c>
      <c r="C1973" s="735" t="s">
        <v>224</v>
      </c>
      <c r="D1973" s="583">
        <v>44068.0</v>
      </c>
      <c r="E1973" s="725" t="s">
        <v>81</v>
      </c>
      <c r="F1973" s="727" t="s">
        <v>262</v>
      </c>
    </row>
    <row r="1974">
      <c r="A1974" s="580">
        <v>1970.0</v>
      </c>
      <c r="B1974" s="725">
        <v>89.0</v>
      </c>
      <c r="C1974" s="735" t="s">
        <v>224</v>
      </c>
      <c r="D1974" s="583">
        <v>44068.0</v>
      </c>
      <c r="E1974" s="725" t="s">
        <v>81</v>
      </c>
      <c r="F1974" s="727" t="s">
        <v>262</v>
      </c>
    </row>
    <row r="1975">
      <c r="A1975" s="580">
        <v>1971.0</v>
      </c>
      <c r="B1975" s="725">
        <v>57.0</v>
      </c>
      <c r="C1975" s="726" t="s">
        <v>222</v>
      </c>
      <c r="D1975" s="583">
        <v>44068.0</v>
      </c>
      <c r="E1975" s="725" t="s">
        <v>95</v>
      </c>
      <c r="F1975" s="727" t="s">
        <v>287</v>
      </c>
    </row>
    <row r="1976">
      <c r="A1976" s="580">
        <v>1972.0</v>
      </c>
      <c r="B1976" s="725">
        <v>70.0</v>
      </c>
      <c r="C1976" s="726" t="s">
        <v>222</v>
      </c>
      <c r="D1976" s="583">
        <v>44068.0</v>
      </c>
      <c r="E1976" s="725" t="s">
        <v>95</v>
      </c>
      <c r="F1976" s="727" t="s">
        <v>287</v>
      </c>
    </row>
    <row r="1977">
      <c r="A1977" s="580">
        <v>1973.0</v>
      </c>
      <c r="B1977" s="725">
        <v>71.0</v>
      </c>
      <c r="C1977" s="735" t="s">
        <v>224</v>
      </c>
      <c r="D1977" s="583">
        <v>44068.0</v>
      </c>
      <c r="E1977" s="725" t="s">
        <v>85</v>
      </c>
      <c r="F1977" s="727" t="s">
        <v>284</v>
      </c>
    </row>
    <row r="1978">
      <c r="A1978" s="580">
        <v>1974.0</v>
      </c>
      <c r="B1978" s="725">
        <v>67.0</v>
      </c>
      <c r="C1978" s="735" t="s">
        <v>224</v>
      </c>
      <c r="D1978" s="583">
        <v>44068.0</v>
      </c>
      <c r="E1978" s="725" t="s">
        <v>85</v>
      </c>
      <c r="F1978" s="727" t="s">
        <v>396</v>
      </c>
    </row>
    <row r="1979">
      <c r="A1979" s="580">
        <v>1975.0</v>
      </c>
      <c r="B1979" s="725">
        <v>89.0</v>
      </c>
      <c r="C1979" s="735" t="s">
        <v>224</v>
      </c>
      <c r="D1979" s="583">
        <v>44068.0</v>
      </c>
      <c r="E1979" s="725" t="s">
        <v>82</v>
      </c>
      <c r="F1979" s="727" t="s">
        <v>397</v>
      </c>
    </row>
    <row r="1980">
      <c r="A1980" s="580">
        <v>1976.0</v>
      </c>
      <c r="B1980" s="725">
        <v>91.0</v>
      </c>
      <c r="C1980" s="735" t="s">
        <v>224</v>
      </c>
      <c r="D1980" s="583">
        <v>44068.0</v>
      </c>
      <c r="E1980" s="725" t="s">
        <v>89</v>
      </c>
      <c r="F1980" s="727" t="s">
        <v>282</v>
      </c>
    </row>
    <row r="1981">
      <c r="A1981" s="580">
        <v>1977.0</v>
      </c>
      <c r="B1981" s="725">
        <v>96.0</v>
      </c>
      <c r="C1981" s="726" t="s">
        <v>222</v>
      </c>
      <c r="D1981" s="583">
        <v>44068.0</v>
      </c>
      <c r="E1981" s="725" t="s">
        <v>83</v>
      </c>
      <c r="F1981" s="727" t="s">
        <v>279</v>
      </c>
    </row>
    <row r="1982">
      <c r="A1982" s="580">
        <v>1978.0</v>
      </c>
      <c r="B1982" s="725">
        <v>69.0</v>
      </c>
      <c r="C1982" s="735" t="s">
        <v>224</v>
      </c>
      <c r="D1982" s="583">
        <v>44068.0</v>
      </c>
      <c r="E1982" s="725" t="s">
        <v>83</v>
      </c>
      <c r="F1982" s="727" t="s">
        <v>279</v>
      </c>
    </row>
    <row r="1983">
      <c r="A1983" s="580">
        <v>1979.0</v>
      </c>
      <c r="B1983" s="725">
        <v>52.0</v>
      </c>
      <c r="C1983" s="735" t="s">
        <v>224</v>
      </c>
      <c r="D1983" s="583">
        <v>44068.0</v>
      </c>
      <c r="E1983" s="725" t="s">
        <v>83</v>
      </c>
      <c r="F1983" s="727" t="s">
        <v>398</v>
      </c>
    </row>
    <row r="1984">
      <c r="A1984" s="580">
        <v>1980.0</v>
      </c>
      <c r="B1984" s="725">
        <v>83.0</v>
      </c>
      <c r="C1984" s="726" t="s">
        <v>222</v>
      </c>
      <c r="D1984" s="583">
        <v>44068.0</v>
      </c>
      <c r="E1984" s="725" t="s">
        <v>87</v>
      </c>
      <c r="F1984" s="727" t="s">
        <v>278</v>
      </c>
    </row>
    <row r="1985">
      <c r="A1985" s="580">
        <v>1981.0</v>
      </c>
      <c r="B1985" s="725">
        <v>65.0</v>
      </c>
      <c r="C1985" s="735" t="s">
        <v>224</v>
      </c>
      <c r="D1985" s="589">
        <v>44069.0</v>
      </c>
      <c r="E1985" s="725" t="s">
        <v>81</v>
      </c>
      <c r="F1985" s="727" t="s">
        <v>235</v>
      </c>
    </row>
    <row r="1986">
      <c r="A1986" s="580">
        <v>1982.0</v>
      </c>
      <c r="B1986" s="725">
        <v>90.0</v>
      </c>
      <c r="C1986" s="726" t="s">
        <v>222</v>
      </c>
      <c r="D1986" s="589">
        <v>44069.0</v>
      </c>
      <c r="E1986" s="725" t="s">
        <v>81</v>
      </c>
      <c r="F1986" s="727" t="s">
        <v>239</v>
      </c>
    </row>
    <row r="1987">
      <c r="A1987" s="580">
        <v>1983.0</v>
      </c>
      <c r="B1987" s="725">
        <v>50.0</v>
      </c>
      <c r="C1987" s="735" t="s">
        <v>224</v>
      </c>
      <c r="D1987" s="589">
        <v>44069.0</v>
      </c>
      <c r="E1987" s="725" t="s">
        <v>81</v>
      </c>
      <c r="F1987" s="727" t="s">
        <v>262</v>
      </c>
    </row>
    <row r="1988">
      <c r="A1988" s="580">
        <v>1984.0</v>
      </c>
      <c r="B1988" s="725">
        <v>74.0</v>
      </c>
      <c r="C1988" s="735" t="s">
        <v>224</v>
      </c>
      <c r="D1988" s="589">
        <v>44069.0</v>
      </c>
      <c r="E1988" s="725" t="s">
        <v>81</v>
      </c>
      <c r="F1988" s="727" t="s">
        <v>262</v>
      </c>
    </row>
    <row r="1989">
      <c r="A1989" s="580">
        <v>1985.0</v>
      </c>
      <c r="B1989" s="725">
        <v>78.0</v>
      </c>
      <c r="C1989" s="735" t="s">
        <v>224</v>
      </c>
      <c r="D1989" s="589">
        <v>44069.0</v>
      </c>
      <c r="E1989" s="725" t="s">
        <v>87</v>
      </c>
      <c r="F1989" s="727" t="s">
        <v>278</v>
      </c>
    </row>
    <row r="1990">
      <c r="A1990" s="580">
        <v>1986.0</v>
      </c>
      <c r="B1990" s="725">
        <v>68.0</v>
      </c>
      <c r="C1990" s="726" t="s">
        <v>222</v>
      </c>
      <c r="D1990" s="589">
        <v>44069.0</v>
      </c>
      <c r="E1990" s="725" t="s">
        <v>82</v>
      </c>
      <c r="F1990" s="727" t="s">
        <v>246</v>
      </c>
    </row>
    <row r="1991">
      <c r="A1991" s="580">
        <v>1987.0</v>
      </c>
      <c r="B1991" s="725">
        <v>90.0</v>
      </c>
      <c r="C1991" s="735" t="s">
        <v>224</v>
      </c>
      <c r="D1991" s="589">
        <v>44069.0</v>
      </c>
      <c r="E1991" s="725" t="s">
        <v>82</v>
      </c>
      <c r="F1991" s="727" t="s">
        <v>246</v>
      </c>
    </row>
    <row r="1992">
      <c r="A1992" s="580">
        <v>1988.0</v>
      </c>
      <c r="B1992" s="725">
        <v>74.0</v>
      </c>
      <c r="C1992" s="735" t="s">
        <v>224</v>
      </c>
      <c r="D1992" s="589">
        <v>44069.0</v>
      </c>
      <c r="E1992" s="725" t="s">
        <v>85</v>
      </c>
      <c r="F1992" s="727" t="s">
        <v>276</v>
      </c>
    </row>
    <row r="1993">
      <c r="A1993" s="580">
        <v>1989.0</v>
      </c>
      <c r="B1993" s="725">
        <v>89.0</v>
      </c>
      <c r="C1993" s="726" t="s">
        <v>222</v>
      </c>
      <c r="D1993" s="589">
        <v>44069.0</v>
      </c>
      <c r="E1993" s="725" t="s">
        <v>85</v>
      </c>
      <c r="F1993" s="727" t="s">
        <v>276</v>
      </c>
    </row>
    <row r="1994">
      <c r="A1994" s="580">
        <v>1990.0</v>
      </c>
      <c r="B1994" s="725">
        <v>63.0</v>
      </c>
      <c r="C1994" s="726" t="s">
        <v>222</v>
      </c>
      <c r="D1994" s="589">
        <v>44069.0</v>
      </c>
      <c r="E1994" s="725" t="s">
        <v>90</v>
      </c>
      <c r="F1994" s="727" t="s">
        <v>227</v>
      </c>
    </row>
    <row r="1995">
      <c r="A1995" s="580">
        <v>1991.0</v>
      </c>
      <c r="B1995" s="725">
        <v>90.0</v>
      </c>
      <c r="C1995" s="735" t="s">
        <v>224</v>
      </c>
      <c r="D1995" s="589">
        <v>44069.0</v>
      </c>
      <c r="E1995" s="725" t="s">
        <v>83</v>
      </c>
      <c r="F1995" s="727" t="s">
        <v>279</v>
      </c>
    </row>
    <row r="1996">
      <c r="A1996" s="580">
        <v>1992.0</v>
      </c>
      <c r="B1996" s="725">
        <v>91.0</v>
      </c>
      <c r="C1996" s="735" t="s">
        <v>224</v>
      </c>
      <c r="D1996" s="589">
        <v>44069.0</v>
      </c>
      <c r="E1996" s="725" t="s">
        <v>83</v>
      </c>
      <c r="F1996" s="727" t="s">
        <v>279</v>
      </c>
    </row>
    <row r="1997">
      <c r="A1997" s="580">
        <v>1993.0</v>
      </c>
      <c r="B1997" s="725">
        <v>82.0</v>
      </c>
      <c r="C1997" s="726" t="s">
        <v>222</v>
      </c>
      <c r="D1997" s="589">
        <v>44069.0</v>
      </c>
      <c r="E1997" s="725" t="s">
        <v>83</v>
      </c>
      <c r="F1997" s="727" t="s">
        <v>279</v>
      </c>
    </row>
    <row r="1998">
      <c r="A1998" s="580">
        <v>1994.0</v>
      </c>
      <c r="B1998" s="725">
        <v>54.0</v>
      </c>
      <c r="C1998" s="726" t="s">
        <v>222</v>
      </c>
      <c r="D1998" s="589">
        <v>44069.0</v>
      </c>
      <c r="E1998" s="725" t="s">
        <v>83</v>
      </c>
      <c r="F1998" s="727" t="s">
        <v>279</v>
      </c>
    </row>
    <row r="1999">
      <c r="A1999" s="580">
        <v>1995.0</v>
      </c>
      <c r="B1999" s="725">
        <v>77.0</v>
      </c>
      <c r="C1999" s="735" t="s">
        <v>224</v>
      </c>
      <c r="D1999" s="589">
        <v>44069.0</v>
      </c>
      <c r="E1999" s="725" t="s">
        <v>83</v>
      </c>
      <c r="F1999" s="727" t="s">
        <v>399</v>
      </c>
    </row>
    <row r="2000">
      <c r="A2000" s="580">
        <v>1996.0</v>
      </c>
      <c r="B2000" s="725">
        <v>88.0</v>
      </c>
      <c r="C2000" s="735" t="s">
        <v>224</v>
      </c>
      <c r="D2000" s="589">
        <v>44069.0</v>
      </c>
      <c r="E2000" s="725" t="s">
        <v>83</v>
      </c>
      <c r="F2000" s="727" t="s">
        <v>382</v>
      </c>
    </row>
    <row r="2001">
      <c r="A2001" s="580">
        <v>1997.0</v>
      </c>
      <c r="B2001" s="725">
        <v>88.0</v>
      </c>
      <c r="C2001" s="735" t="s">
        <v>224</v>
      </c>
      <c r="D2001" s="589">
        <v>44069.0</v>
      </c>
      <c r="E2001" s="725" t="s">
        <v>87</v>
      </c>
      <c r="F2001" s="727" t="s">
        <v>225</v>
      </c>
    </row>
    <row r="2002">
      <c r="A2002" s="580">
        <v>1998.0</v>
      </c>
      <c r="B2002" s="725">
        <v>55.0</v>
      </c>
      <c r="C2002" s="735" t="s">
        <v>224</v>
      </c>
      <c r="D2002" s="583">
        <v>44070.0</v>
      </c>
      <c r="E2002" s="725" t="s">
        <v>87</v>
      </c>
      <c r="F2002" s="727" t="s">
        <v>225</v>
      </c>
    </row>
    <row r="2003">
      <c r="A2003" s="580">
        <v>1999.0</v>
      </c>
      <c r="B2003" s="725">
        <v>95.0</v>
      </c>
      <c r="C2003" s="726" t="s">
        <v>222</v>
      </c>
      <c r="D2003" s="583">
        <v>44070.0</v>
      </c>
      <c r="E2003" s="725" t="s">
        <v>87</v>
      </c>
      <c r="F2003" s="727" t="s">
        <v>225</v>
      </c>
    </row>
    <row r="2004">
      <c r="A2004" s="580">
        <v>2000.0</v>
      </c>
      <c r="B2004" s="725">
        <v>67.0</v>
      </c>
      <c r="C2004" s="726" t="s">
        <v>222</v>
      </c>
      <c r="D2004" s="583">
        <v>44070.0</v>
      </c>
      <c r="E2004" s="725" t="s">
        <v>88</v>
      </c>
      <c r="F2004" s="727" t="s">
        <v>227</v>
      </c>
    </row>
    <row r="2005">
      <c r="A2005" s="580">
        <v>2001.0</v>
      </c>
      <c r="B2005" s="725">
        <v>85.0</v>
      </c>
      <c r="C2005" s="726" t="s">
        <v>222</v>
      </c>
      <c r="D2005" s="583">
        <v>44070.0</v>
      </c>
      <c r="E2005" s="725" t="s">
        <v>88</v>
      </c>
      <c r="F2005" s="727" t="s">
        <v>228</v>
      </c>
    </row>
    <row r="2006">
      <c r="A2006" s="580">
        <v>2002.0</v>
      </c>
      <c r="B2006" s="725">
        <v>79.0</v>
      </c>
      <c r="C2006" s="735" t="s">
        <v>224</v>
      </c>
      <c r="D2006" s="583">
        <v>44070.0</v>
      </c>
      <c r="E2006" s="725" t="s">
        <v>81</v>
      </c>
      <c r="F2006" s="727" t="s">
        <v>350</v>
      </c>
    </row>
    <row r="2007">
      <c r="A2007" s="580">
        <v>2003.0</v>
      </c>
      <c r="B2007" s="725">
        <v>75.0</v>
      </c>
      <c r="C2007" s="726" t="s">
        <v>222</v>
      </c>
      <c r="D2007" s="583">
        <v>44070.0</v>
      </c>
      <c r="E2007" s="725" t="s">
        <v>81</v>
      </c>
      <c r="F2007" s="727" t="s">
        <v>332</v>
      </c>
    </row>
    <row r="2008">
      <c r="A2008" s="580">
        <v>2004.0</v>
      </c>
      <c r="B2008" s="725">
        <v>49.0</v>
      </c>
      <c r="C2008" s="735" t="s">
        <v>224</v>
      </c>
      <c r="D2008" s="583">
        <v>44070.0</v>
      </c>
      <c r="E2008" s="725" t="s">
        <v>81</v>
      </c>
      <c r="F2008" s="727" t="s">
        <v>262</v>
      </c>
    </row>
    <row r="2009">
      <c r="A2009" s="580">
        <v>2005.0</v>
      </c>
      <c r="B2009" s="725">
        <v>87.0</v>
      </c>
      <c r="C2009" s="726" t="s">
        <v>222</v>
      </c>
      <c r="D2009" s="583">
        <v>44070.0</v>
      </c>
      <c r="E2009" s="725" t="s">
        <v>81</v>
      </c>
      <c r="F2009" s="727" t="s">
        <v>235</v>
      </c>
    </row>
    <row r="2010">
      <c r="A2010" s="580">
        <v>2006.0</v>
      </c>
      <c r="B2010" s="725">
        <v>72.0</v>
      </c>
      <c r="C2010" s="735" t="s">
        <v>224</v>
      </c>
      <c r="D2010" s="583">
        <v>44070.0</v>
      </c>
      <c r="E2010" s="725" t="s">
        <v>96</v>
      </c>
      <c r="F2010" s="727" t="s">
        <v>375</v>
      </c>
    </row>
    <row r="2011">
      <c r="A2011" s="580">
        <v>2007.0</v>
      </c>
      <c r="B2011" s="725">
        <v>86.0</v>
      </c>
      <c r="C2011" s="726" t="s">
        <v>222</v>
      </c>
      <c r="D2011" s="583">
        <v>44070.0</v>
      </c>
      <c r="E2011" s="725" t="s">
        <v>85</v>
      </c>
      <c r="F2011" s="727" t="s">
        <v>284</v>
      </c>
    </row>
    <row r="2012">
      <c r="A2012" s="580">
        <v>2008.0</v>
      </c>
      <c r="B2012" s="725">
        <v>85.0</v>
      </c>
      <c r="C2012" s="726" t="s">
        <v>222</v>
      </c>
      <c r="D2012" s="583">
        <v>44070.0</v>
      </c>
      <c r="E2012" s="725" t="s">
        <v>85</v>
      </c>
      <c r="F2012" s="727" t="s">
        <v>276</v>
      </c>
    </row>
    <row r="2013">
      <c r="A2013" s="580">
        <v>2009.0</v>
      </c>
      <c r="B2013" s="725">
        <v>79.0</v>
      </c>
      <c r="C2013" s="726" t="s">
        <v>222</v>
      </c>
      <c r="D2013" s="583">
        <v>44070.0</v>
      </c>
      <c r="E2013" s="725" t="s">
        <v>95</v>
      </c>
      <c r="F2013" s="727" t="s">
        <v>282</v>
      </c>
    </row>
    <row r="2014">
      <c r="A2014" s="580">
        <v>2010.0</v>
      </c>
      <c r="B2014" s="725">
        <v>53.0</v>
      </c>
      <c r="C2014" s="735" t="s">
        <v>224</v>
      </c>
      <c r="D2014" s="583">
        <v>44070.0</v>
      </c>
      <c r="E2014" s="725" t="s">
        <v>83</v>
      </c>
      <c r="F2014" s="727" t="s">
        <v>279</v>
      </c>
    </row>
    <row r="2015">
      <c r="A2015" s="580">
        <v>2011.0</v>
      </c>
      <c r="B2015" s="725">
        <v>78.0</v>
      </c>
      <c r="C2015" s="726" t="s">
        <v>222</v>
      </c>
      <c r="D2015" s="583">
        <v>44070.0</v>
      </c>
      <c r="E2015" s="725" t="s">
        <v>83</v>
      </c>
      <c r="F2015" s="727" t="s">
        <v>279</v>
      </c>
    </row>
    <row r="2016">
      <c r="A2016" s="580">
        <v>2012.0</v>
      </c>
      <c r="B2016" s="725">
        <v>84.0</v>
      </c>
      <c r="C2016" s="726" t="s">
        <v>222</v>
      </c>
      <c r="D2016" s="583">
        <v>44070.0</v>
      </c>
      <c r="E2016" s="725" t="s">
        <v>83</v>
      </c>
      <c r="F2016" s="727" t="s">
        <v>279</v>
      </c>
    </row>
    <row r="2017">
      <c r="A2017" s="580">
        <v>2013.0</v>
      </c>
      <c r="B2017" s="725">
        <v>81.0</v>
      </c>
      <c r="C2017" s="726" t="s">
        <v>222</v>
      </c>
      <c r="D2017" s="589">
        <v>44071.0</v>
      </c>
      <c r="E2017" s="725" t="s">
        <v>93</v>
      </c>
      <c r="F2017" s="727" t="s">
        <v>400</v>
      </c>
    </row>
    <row r="2018">
      <c r="A2018" s="580">
        <v>2014.0</v>
      </c>
      <c r="B2018" s="725">
        <v>77.0</v>
      </c>
      <c r="C2018" s="735" t="s">
        <v>224</v>
      </c>
      <c r="D2018" s="589">
        <v>44071.0</v>
      </c>
      <c r="E2018" s="725" t="s">
        <v>81</v>
      </c>
      <c r="F2018" s="727" t="s">
        <v>341</v>
      </c>
    </row>
    <row r="2019">
      <c r="A2019" s="580">
        <v>2015.0</v>
      </c>
      <c r="B2019" s="725">
        <v>45.0</v>
      </c>
      <c r="C2019" s="735" t="s">
        <v>224</v>
      </c>
      <c r="D2019" s="589">
        <v>44071.0</v>
      </c>
      <c r="E2019" s="725" t="s">
        <v>84</v>
      </c>
      <c r="F2019" s="727" t="s">
        <v>223</v>
      </c>
    </row>
    <row r="2020">
      <c r="A2020" s="580">
        <v>2016.0</v>
      </c>
      <c r="B2020" s="725">
        <v>83.0</v>
      </c>
      <c r="C2020" s="726" t="s">
        <v>222</v>
      </c>
      <c r="D2020" s="589">
        <v>44071.0</v>
      </c>
      <c r="E2020" s="725" t="s">
        <v>89</v>
      </c>
      <c r="F2020" s="727" t="s">
        <v>282</v>
      </c>
    </row>
    <row r="2021">
      <c r="A2021" s="580">
        <v>2017.0</v>
      </c>
      <c r="B2021" s="725">
        <v>60.0</v>
      </c>
      <c r="C2021" s="726" t="s">
        <v>222</v>
      </c>
      <c r="D2021" s="589">
        <v>44071.0</v>
      </c>
      <c r="E2021" s="725" t="s">
        <v>82</v>
      </c>
      <c r="F2021" s="727" t="s">
        <v>233</v>
      </c>
    </row>
    <row r="2022">
      <c r="A2022" s="580">
        <v>2018.0</v>
      </c>
      <c r="B2022" s="725">
        <v>86.0</v>
      </c>
      <c r="C2022" s="735" t="s">
        <v>224</v>
      </c>
      <c r="D2022" s="589">
        <v>44071.0</v>
      </c>
      <c r="E2022" s="725" t="s">
        <v>83</v>
      </c>
      <c r="F2022" s="727" t="s">
        <v>279</v>
      </c>
    </row>
    <row r="2023">
      <c r="A2023" s="580">
        <v>2019.0</v>
      </c>
      <c r="B2023" s="725">
        <v>73.0</v>
      </c>
      <c r="C2023" s="735" t="s">
        <v>224</v>
      </c>
      <c r="D2023" s="589">
        <v>44071.0</v>
      </c>
      <c r="E2023" s="725" t="s">
        <v>83</v>
      </c>
      <c r="F2023" s="727" t="s">
        <v>279</v>
      </c>
    </row>
    <row r="2024">
      <c r="A2024" s="580">
        <v>2020.0</v>
      </c>
      <c r="B2024" s="725">
        <v>72.0</v>
      </c>
      <c r="C2024" s="735" t="s">
        <v>224</v>
      </c>
      <c r="D2024" s="589">
        <v>44071.0</v>
      </c>
      <c r="E2024" s="725" t="s">
        <v>83</v>
      </c>
      <c r="F2024" s="727" t="s">
        <v>279</v>
      </c>
    </row>
    <row r="2025">
      <c r="A2025" s="580">
        <v>2021.0</v>
      </c>
      <c r="B2025" s="725">
        <v>85.0</v>
      </c>
      <c r="C2025" s="735" t="s">
        <v>224</v>
      </c>
      <c r="D2025" s="589">
        <v>44071.0</v>
      </c>
      <c r="E2025" s="725" t="s">
        <v>83</v>
      </c>
      <c r="F2025" s="727" t="s">
        <v>279</v>
      </c>
    </row>
    <row r="2026">
      <c r="A2026" s="580">
        <v>2022.0</v>
      </c>
      <c r="B2026" s="725">
        <v>49.0</v>
      </c>
      <c r="C2026" s="726" t="s">
        <v>222</v>
      </c>
      <c r="D2026" s="583">
        <v>44072.0</v>
      </c>
      <c r="E2026" s="725" t="s">
        <v>95</v>
      </c>
      <c r="F2026" s="727" t="s">
        <v>287</v>
      </c>
    </row>
    <row r="2027">
      <c r="A2027" s="580">
        <v>2023.0</v>
      </c>
      <c r="B2027" s="725">
        <v>69.0</v>
      </c>
      <c r="C2027" s="726" t="s">
        <v>222</v>
      </c>
      <c r="D2027" s="583">
        <v>44072.0</v>
      </c>
      <c r="E2027" s="725" t="s">
        <v>83</v>
      </c>
      <c r="F2027" s="727" t="s">
        <v>279</v>
      </c>
    </row>
    <row r="2028">
      <c r="A2028" s="580">
        <v>2024.0</v>
      </c>
      <c r="B2028" s="725">
        <v>76.0</v>
      </c>
      <c r="C2028" s="735" t="s">
        <v>224</v>
      </c>
      <c r="D2028" s="583">
        <v>44072.0</v>
      </c>
      <c r="E2028" s="725" t="s">
        <v>401</v>
      </c>
      <c r="F2028" s="727" t="s">
        <v>223</v>
      </c>
    </row>
    <row r="2029">
      <c r="A2029" s="580">
        <v>2025.0</v>
      </c>
      <c r="B2029" s="725">
        <v>87.0</v>
      </c>
      <c r="C2029" s="726" t="s">
        <v>222</v>
      </c>
      <c r="D2029" s="583">
        <v>44072.0</v>
      </c>
      <c r="E2029" s="725" t="s">
        <v>401</v>
      </c>
      <c r="F2029" s="727" t="s">
        <v>223</v>
      </c>
    </row>
    <row r="2030">
      <c r="A2030" s="580">
        <v>2026.0</v>
      </c>
      <c r="B2030" s="725">
        <v>72.0</v>
      </c>
      <c r="C2030" s="735" t="s">
        <v>224</v>
      </c>
      <c r="D2030" s="583">
        <v>44072.0</v>
      </c>
      <c r="E2030" s="725" t="s">
        <v>401</v>
      </c>
      <c r="F2030" s="727" t="s">
        <v>223</v>
      </c>
    </row>
    <row r="2031">
      <c r="A2031" s="580">
        <v>2027.0</v>
      </c>
      <c r="B2031" s="725">
        <v>66.0</v>
      </c>
      <c r="C2031" s="735" t="s">
        <v>224</v>
      </c>
      <c r="D2031" s="583">
        <v>44072.0</v>
      </c>
      <c r="E2031" s="725" t="s">
        <v>401</v>
      </c>
      <c r="F2031" s="727" t="s">
        <v>223</v>
      </c>
    </row>
    <row r="2032">
      <c r="A2032" s="580">
        <v>2028.0</v>
      </c>
      <c r="B2032" s="725">
        <v>80.0</v>
      </c>
      <c r="C2032" s="735" t="s">
        <v>224</v>
      </c>
      <c r="D2032" s="583">
        <v>44072.0</v>
      </c>
      <c r="E2032" s="725" t="s">
        <v>81</v>
      </c>
      <c r="F2032" s="727" t="s">
        <v>262</v>
      </c>
    </row>
    <row r="2033">
      <c r="A2033" s="580">
        <v>2029.0</v>
      </c>
      <c r="B2033" s="725">
        <v>84.0</v>
      </c>
      <c r="C2033" s="735" t="s">
        <v>224</v>
      </c>
      <c r="D2033" s="583">
        <v>44072.0</v>
      </c>
      <c r="E2033" s="725" t="s">
        <v>81</v>
      </c>
      <c r="F2033" s="727" t="s">
        <v>262</v>
      </c>
    </row>
    <row r="2034">
      <c r="A2034" s="580">
        <v>2030.0</v>
      </c>
      <c r="B2034" s="725">
        <v>71.0</v>
      </c>
      <c r="C2034" s="735" t="s">
        <v>224</v>
      </c>
      <c r="D2034" s="583">
        <v>44072.0</v>
      </c>
      <c r="E2034" s="725" t="s">
        <v>81</v>
      </c>
      <c r="F2034" s="727" t="s">
        <v>235</v>
      </c>
    </row>
    <row r="2035">
      <c r="A2035" s="736">
        <v>2031.0</v>
      </c>
      <c r="B2035" s="725">
        <v>75.0</v>
      </c>
      <c r="C2035" s="735" t="s">
        <v>224</v>
      </c>
      <c r="D2035" s="583">
        <v>44072.0</v>
      </c>
      <c r="E2035" s="725" t="s">
        <v>83</v>
      </c>
      <c r="F2035" s="727" t="s">
        <v>228</v>
      </c>
    </row>
    <row r="2036">
      <c r="A2036" s="736">
        <v>2032.0</v>
      </c>
      <c r="B2036" s="725">
        <v>63.0</v>
      </c>
      <c r="C2036" s="735" t="s">
        <v>224</v>
      </c>
      <c r="D2036" s="583">
        <v>44072.0</v>
      </c>
      <c r="E2036" s="725" t="s">
        <v>88</v>
      </c>
      <c r="F2036" s="727" t="s">
        <v>228</v>
      </c>
    </row>
    <row r="2037">
      <c r="A2037" s="580">
        <v>2033.0</v>
      </c>
      <c r="B2037" s="725">
        <v>93.0</v>
      </c>
      <c r="C2037" s="735" t="s">
        <v>224</v>
      </c>
      <c r="D2037" s="583">
        <v>44072.0</v>
      </c>
      <c r="E2037" s="725" t="s">
        <v>82</v>
      </c>
      <c r="F2037" s="727" t="s">
        <v>233</v>
      </c>
    </row>
    <row r="2038">
      <c r="A2038" s="580">
        <v>2034.0</v>
      </c>
      <c r="B2038" s="725">
        <v>69.0</v>
      </c>
      <c r="C2038" s="735" t="s">
        <v>224</v>
      </c>
      <c r="D2038" s="583">
        <v>44072.0</v>
      </c>
      <c r="E2038" s="725" t="s">
        <v>82</v>
      </c>
      <c r="F2038" s="727" t="s">
        <v>310</v>
      </c>
    </row>
    <row r="2039">
      <c r="A2039" s="580">
        <v>2035.0</v>
      </c>
      <c r="B2039" s="725">
        <v>83.0</v>
      </c>
      <c r="C2039" s="726" t="s">
        <v>222</v>
      </c>
      <c r="D2039" s="583">
        <v>44072.0</v>
      </c>
      <c r="E2039" s="725" t="s">
        <v>92</v>
      </c>
      <c r="F2039" s="727" t="s">
        <v>307</v>
      </c>
    </row>
    <row r="2040">
      <c r="A2040" s="580">
        <v>2036.0</v>
      </c>
      <c r="B2040" s="725">
        <v>69.0</v>
      </c>
      <c r="C2040" s="735" t="s">
        <v>224</v>
      </c>
      <c r="D2040" s="589">
        <v>44073.0</v>
      </c>
      <c r="E2040" s="725" t="s">
        <v>82</v>
      </c>
      <c r="F2040" s="727" t="s">
        <v>246</v>
      </c>
    </row>
    <row r="2041">
      <c r="A2041" s="580">
        <v>2037.0</v>
      </c>
      <c r="B2041" s="725">
        <v>73.0</v>
      </c>
      <c r="C2041" s="726" t="s">
        <v>222</v>
      </c>
      <c r="D2041" s="583">
        <v>44074.0</v>
      </c>
      <c r="E2041" s="725" t="s">
        <v>91</v>
      </c>
      <c r="F2041" s="727" t="s">
        <v>277</v>
      </c>
    </row>
    <row r="2042">
      <c r="A2042" s="580">
        <v>2038.0</v>
      </c>
      <c r="B2042" s="725">
        <v>75.0</v>
      </c>
      <c r="C2042" s="735" t="s">
        <v>224</v>
      </c>
      <c r="D2042" s="583">
        <v>44074.0</v>
      </c>
      <c r="E2042" s="728" t="s">
        <v>83</v>
      </c>
      <c r="F2042" s="729" t="s">
        <v>228</v>
      </c>
    </row>
    <row r="2043">
      <c r="A2043" s="580">
        <v>2039.0</v>
      </c>
      <c r="B2043" s="725">
        <v>92.0</v>
      </c>
      <c r="C2043" s="726" t="s">
        <v>222</v>
      </c>
      <c r="D2043" s="583">
        <v>44074.0</v>
      </c>
      <c r="E2043" s="725" t="s">
        <v>81</v>
      </c>
      <c r="F2043" s="727" t="s">
        <v>402</v>
      </c>
    </row>
    <row r="2044">
      <c r="A2044" s="580">
        <v>2040.0</v>
      </c>
      <c r="B2044" s="725">
        <v>72.0</v>
      </c>
      <c r="C2044" s="735" t="s">
        <v>224</v>
      </c>
      <c r="D2044" s="583">
        <v>44074.0</v>
      </c>
      <c r="E2044" s="725" t="s">
        <v>86</v>
      </c>
      <c r="F2044" s="727" t="s">
        <v>304</v>
      </c>
    </row>
    <row r="2045">
      <c r="A2045" s="580">
        <v>2041.0</v>
      </c>
      <c r="B2045" s="725">
        <v>87.0</v>
      </c>
      <c r="C2045" s="735" t="s">
        <v>224</v>
      </c>
      <c r="D2045" s="583">
        <v>44074.0</v>
      </c>
      <c r="E2045" s="725" t="s">
        <v>86</v>
      </c>
      <c r="F2045" s="727" t="s">
        <v>304</v>
      </c>
    </row>
    <row r="2046">
      <c r="A2046" s="580">
        <v>2042.0</v>
      </c>
      <c r="B2046" s="725">
        <v>85.0</v>
      </c>
      <c r="C2046" s="726" t="s">
        <v>222</v>
      </c>
      <c r="D2046" s="583">
        <v>44074.0</v>
      </c>
      <c r="E2046" s="725" t="s">
        <v>86</v>
      </c>
      <c r="F2046" s="727" t="s">
        <v>304</v>
      </c>
    </row>
    <row r="2047">
      <c r="A2047" s="580">
        <v>2043.0</v>
      </c>
      <c r="B2047" s="725">
        <v>84.0</v>
      </c>
      <c r="C2047" s="735" t="s">
        <v>224</v>
      </c>
      <c r="D2047" s="589">
        <v>44075.0</v>
      </c>
      <c r="E2047" s="725" t="s">
        <v>82</v>
      </c>
      <c r="F2047" s="727" t="s">
        <v>233</v>
      </c>
    </row>
    <row r="2048">
      <c r="A2048" s="580">
        <v>2044.0</v>
      </c>
      <c r="B2048" s="725">
        <v>79.0</v>
      </c>
      <c r="C2048" s="726" t="s">
        <v>222</v>
      </c>
      <c r="D2048" s="589">
        <v>44075.0</v>
      </c>
      <c r="E2048" s="725" t="s">
        <v>82</v>
      </c>
      <c r="F2048" s="727" t="s">
        <v>233</v>
      </c>
    </row>
    <row r="2049">
      <c r="A2049" s="580">
        <v>2045.0</v>
      </c>
      <c r="B2049" s="725">
        <v>51.0</v>
      </c>
      <c r="C2049" s="735" t="s">
        <v>224</v>
      </c>
      <c r="D2049" s="589">
        <v>44075.0</v>
      </c>
      <c r="E2049" s="725" t="s">
        <v>82</v>
      </c>
      <c r="F2049" s="727" t="s">
        <v>233</v>
      </c>
    </row>
    <row r="2050">
      <c r="A2050" s="580">
        <v>2046.0</v>
      </c>
      <c r="B2050" s="725">
        <v>86.0</v>
      </c>
      <c r="C2050" s="726" t="s">
        <v>222</v>
      </c>
      <c r="D2050" s="589">
        <v>44075.0</v>
      </c>
      <c r="E2050" s="725" t="s">
        <v>82</v>
      </c>
      <c r="F2050" s="727" t="s">
        <v>246</v>
      </c>
    </row>
    <row r="2051">
      <c r="A2051" s="580">
        <v>2047.0</v>
      </c>
      <c r="B2051" s="725">
        <v>86.0</v>
      </c>
      <c r="C2051" s="735" t="s">
        <v>224</v>
      </c>
      <c r="D2051" s="589">
        <v>44075.0</v>
      </c>
      <c r="E2051" s="725" t="s">
        <v>91</v>
      </c>
      <c r="F2051" s="727" t="s">
        <v>277</v>
      </c>
    </row>
    <row r="2052">
      <c r="A2052" s="580">
        <v>2048.0</v>
      </c>
      <c r="B2052" s="725">
        <v>70.0</v>
      </c>
      <c r="C2052" s="735" t="s">
        <v>224</v>
      </c>
      <c r="D2052" s="589">
        <v>44075.0</v>
      </c>
      <c r="E2052" s="725" t="s">
        <v>85</v>
      </c>
      <c r="F2052" s="727" t="s">
        <v>284</v>
      </c>
    </row>
    <row r="2053">
      <c r="A2053" s="580">
        <v>2049.0</v>
      </c>
      <c r="B2053" s="725">
        <v>89.0</v>
      </c>
      <c r="C2053" s="726" t="s">
        <v>222</v>
      </c>
      <c r="D2053" s="589">
        <v>44075.0</v>
      </c>
      <c r="E2053" s="725" t="s">
        <v>81</v>
      </c>
      <c r="F2053" s="727" t="s">
        <v>350</v>
      </c>
    </row>
    <row r="2054">
      <c r="A2054" s="580">
        <v>2050.0</v>
      </c>
      <c r="B2054" s="725">
        <v>96.0</v>
      </c>
      <c r="C2054" s="726" t="s">
        <v>222</v>
      </c>
      <c r="D2054" s="589">
        <v>44075.0</v>
      </c>
      <c r="E2054" s="725" t="s">
        <v>81</v>
      </c>
      <c r="F2054" s="727" t="s">
        <v>235</v>
      </c>
    </row>
    <row r="2055">
      <c r="A2055" s="580">
        <v>2051.0</v>
      </c>
      <c r="B2055" s="725">
        <v>89.0</v>
      </c>
      <c r="C2055" s="726" t="s">
        <v>222</v>
      </c>
      <c r="D2055" s="589">
        <v>44075.0</v>
      </c>
      <c r="E2055" s="725" t="s">
        <v>81</v>
      </c>
      <c r="F2055" s="727" t="s">
        <v>235</v>
      </c>
    </row>
    <row r="2056">
      <c r="A2056" s="580">
        <v>2052.0</v>
      </c>
      <c r="B2056" s="725">
        <v>91.0</v>
      </c>
      <c r="C2056" s="726" t="s">
        <v>222</v>
      </c>
      <c r="D2056" s="589">
        <v>44075.0</v>
      </c>
      <c r="E2056" s="725" t="s">
        <v>81</v>
      </c>
      <c r="F2056" s="727" t="s">
        <v>262</v>
      </c>
    </row>
    <row r="2057">
      <c r="A2057" s="580">
        <v>2053.0</v>
      </c>
      <c r="B2057" s="725">
        <v>81.0</v>
      </c>
      <c r="C2057" s="735" t="s">
        <v>224</v>
      </c>
      <c r="D2057" s="589">
        <v>44075.0</v>
      </c>
      <c r="E2057" s="725" t="s">
        <v>81</v>
      </c>
      <c r="F2057" s="727" t="s">
        <v>262</v>
      </c>
    </row>
    <row r="2058">
      <c r="A2058" s="580">
        <v>2054.0</v>
      </c>
      <c r="B2058" s="725">
        <v>83.0</v>
      </c>
      <c r="C2058" s="735" t="s">
        <v>224</v>
      </c>
      <c r="D2058" s="589">
        <v>44075.0</v>
      </c>
      <c r="E2058" s="725" t="s">
        <v>81</v>
      </c>
      <c r="F2058" s="727" t="s">
        <v>262</v>
      </c>
    </row>
    <row r="2059">
      <c r="A2059" s="580">
        <v>2055.0</v>
      </c>
      <c r="B2059" s="725">
        <v>74.0</v>
      </c>
      <c r="C2059" s="726" t="s">
        <v>222</v>
      </c>
      <c r="D2059" s="589">
        <v>44075.0</v>
      </c>
      <c r="E2059" s="725" t="s">
        <v>81</v>
      </c>
      <c r="F2059" s="727" t="s">
        <v>262</v>
      </c>
    </row>
    <row r="2060">
      <c r="A2060" s="580">
        <v>2056.0</v>
      </c>
      <c r="B2060" s="725">
        <v>97.0</v>
      </c>
      <c r="C2060" s="735" t="s">
        <v>224</v>
      </c>
      <c r="D2060" s="589">
        <v>44075.0</v>
      </c>
      <c r="E2060" s="725" t="s">
        <v>93</v>
      </c>
      <c r="F2060" s="727" t="s">
        <v>295</v>
      </c>
    </row>
    <row r="2061">
      <c r="A2061" s="580">
        <v>2057.0</v>
      </c>
      <c r="B2061" s="725">
        <v>82.0</v>
      </c>
      <c r="C2061" s="735" t="s">
        <v>224</v>
      </c>
      <c r="D2061" s="589">
        <v>44075.0</v>
      </c>
      <c r="E2061" s="725" t="s">
        <v>87</v>
      </c>
      <c r="F2061" s="727" t="s">
        <v>278</v>
      </c>
    </row>
    <row r="2062">
      <c r="A2062" s="580">
        <v>2058.0</v>
      </c>
      <c r="B2062" s="725">
        <v>68.0</v>
      </c>
      <c r="C2062" s="735" t="s">
        <v>224</v>
      </c>
      <c r="D2062" s="589">
        <v>44075.0</v>
      </c>
      <c r="E2062" s="725" t="s">
        <v>87</v>
      </c>
      <c r="F2062" s="727" t="s">
        <v>225</v>
      </c>
    </row>
    <row r="2063">
      <c r="A2063" s="580">
        <v>2059.0</v>
      </c>
      <c r="B2063" s="725">
        <v>63.0</v>
      </c>
      <c r="C2063" s="735" t="s">
        <v>224</v>
      </c>
      <c r="D2063" s="589">
        <v>44075.0</v>
      </c>
      <c r="E2063" s="725" t="s">
        <v>83</v>
      </c>
      <c r="F2063" s="727" t="s">
        <v>403</v>
      </c>
    </row>
    <row r="2064">
      <c r="A2064" s="580">
        <v>2060.0</v>
      </c>
      <c r="B2064" s="725">
        <v>87.0</v>
      </c>
      <c r="C2064" s="726" t="s">
        <v>222</v>
      </c>
      <c r="D2064" s="589">
        <v>44075.0</v>
      </c>
      <c r="E2064" s="725" t="s">
        <v>83</v>
      </c>
      <c r="F2064" s="727" t="s">
        <v>279</v>
      </c>
    </row>
    <row r="2065">
      <c r="A2065" s="580">
        <v>2061.0</v>
      </c>
      <c r="B2065" s="725">
        <v>86.0</v>
      </c>
      <c r="C2065" s="735" t="s">
        <v>224</v>
      </c>
      <c r="D2065" s="589">
        <v>44075.0</v>
      </c>
      <c r="E2065" s="725" t="s">
        <v>83</v>
      </c>
      <c r="F2065" s="727" t="s">
        <v>279</v>
      </c>
    </row>
    <row r="2066">
      <c r="A2066" s="580">
        <v>2062.0</v>
      </c>
      <c r="B2066" s="725">
        <v>89.0</v>
      </c>
      <c r="C2066" s="726" t="s">
        <v>222</v>
      </c>
      <c r="D2066" s="583">
        <v>44076.0</v>
      </c>
      <c r="E2066" s="725" t="s">
        <v>81</v>
      </c>
      <c r="F2066" s="727" t="s">
        <v>262</v>
      </c>
    </row>
    <row r="2067">
      <c r="A2067" s="580">
        <v>2063.0</v>
      </c>
      <c r="B2067" s="725">
        <v>88.0</v>
      </c>
      <c r="C2067" s="735" t="s">
        <v>224</v>
      </c>
      <c r="D2067" s="583">
        <v>44076.0</v>
      </c>
      <c r="E2067" s="725" t="s">
        <v>81</v>
      </c>
      <c r="F2067" s="727" t="s">
        <v>262</v>
      </c>
    </row>
    <row r="2068">
      <c r="A2068" s="580">
        <v>2064.0</v>
      </c>
      <c r="B2068" s="725">
        <v>69.0</v>
      </c>
      <c r="C2068" s="726" t="s">
        <v>222</v>
      </c>
      <c r="D2068" s="583">
        <v>44076.0</v>
      </c>
      <c r="E2068" s="725" t="s">
        <v>81</v>
      </c>
      <c r="F2068" s="727" t="s">
        <v>262</v>
      </c>
    </row>
    <row r="2069">
      <c r="A2069" s="580">
        <v>2065.0</v>
      </c>
      <c r="B2069" s="725">
        <v>69.0</v>
      </c>
      <c r="C2069" s="735" t="s">
        <v>224</v>
      </c>
      <c r="D2069" s="583">
        <v>44076.0</v>
      </c>
      <c r="E2069" s="725" t="s">
        <v>81</v>
      </c>
      <c r="F2069" s="727" t="s">
        <v>235</v>
      </c>
    </row>
    <row r="2070">
      <c r="A2070" s="580">
        <v>2066.0</v>
      </c>
      <c r="B2070" s="725">
        <v>85.0</v>
      </c>
      <c r="C2070" s="735" t="s">
        <v>224</v>
      </c>
      <c r="D2070" s="583">
        <v>44076.0</v>
      </c>
      <c r="E2070" s="725" t="s">
        <v>81</v>
      </c>
      <c r="F2070" s="727" t="s">
        <v>235</v>
      </c>
    </row>
    <row r="2071">
      <c r="A2071" s="580">
        <v>2067.0</v>
      </c>
      <c r="B2071" s="725">
        <v>84.0</v>
      </c>
      <c r="C2071" s="726" t="s">
        <v>222</v>
      </c>
      <c r="D2071" s="583">
        <v>44076.0</v>
      </c>
      <c r="E2071" s="725" t="s">
        <v>81</v>
      </c>
      <c r="F2071" s="727" t="s">
        <v>235</v>
      </c>
    </row>
    <row r="2072">
      <c r="A2072" s="580">
        <v>2068.0</v>
      </c>
      <c r="B2072" s="725">
        <v>90.0</v>
      </c>
      <c r="C2072" s="726" t="s">
        <v>222</v>
      </c>
      <c r="D2072" s="583">
        <v>44076.0</v>
      </c>
      <c r="E2072" s="725" t="s">
        <v>81</v>
      </c>
      <c r="F2072" s="727" t="s">
        <v>239</v>
      </c>
    </row>
    <row r="2073">
      <c r="A2073" s="580">
        <v>2069.0</v>
      </c>
      <c r="B2073" s="725">
        <v>78.0</v>
      </c>
      <c r="C2073" s="735" t="s">
        <v>224</v>
      </c>
      <c r="D2073" s="583">
        <v>44076.0</v>
      </c>
      <c r="E2073" s="725" t="s">
        <v>81</v>
      </c>
      <c r="F2073" s="727" t="s">
        <v>332</v>
      </c>
    </row>
    <row r="2074">
      <c r="A2074" s="580">
        <v>2070.0</v>
      </c>
      <c r="B2074" s="725">
        <v>82.0</v>
      </c>
      <c r="C2074" s="726" t="s">
        <v>222</v>
      </c>
      <c r="D2074" s="583">
        <v>44076.0</v>
      </c>
      <c r="E2074" s="725" t="s">
        <v>92</v>
      </c>
      <c r="F2074" s="727" t="s">
        <v>307</v>
      </c>
    </row>
    <row r="2075">
      <c r="A2075" s="580">
        <v>2071.0</v>
      </c>
      <c r="B2075" s="725">
        <v>70.0</v>
      </c>
      <c r="C2075" s="726" t="s">
        <v>222</v>
      </c>
      <c r="D2075" s="583">
        <v>44076.0</v>
      </c>
      <c r="E2075" s="725" t="s">
        <v>93</v>
      </c>
      <c r="F2075" s="727" t="s">
        <v>359</v>
      </c>
    </row>
    <row r="2076">
      <c r="A2076" s="580">
        <v>2072.0</v>
      </c>
      <c r="B2076" s="725">
        <v>52.0</v>
      </c>
      <c r="C2076" s="735" t="s">
        <v>224</v>
      </c>
      <c r="D2076" s="583">
        <v>44076.0</v>
      </c>
      <c r="E2076" s="725" t="s">
        <v>91</v>
      </c>
      <c r="F2076" s="727" t="s">
        <v>277</v>
      </c>
    </row>
    <row r="2077">
      <c r="A2077" s="580">
        <v>2073.0</v>
      </c>
      <c r="B2077" s="725">
        <v>95.0</v>
      </c>
      <c r="C2077" s="726" t="s">
        <v>222</v>
      </c>
      <c r="D2077" s="583">
        <v>44076.0</v>
      </c>
      <c r="E2077" s="725" t="s">
        <v>401</v>
      </c>
      <c r="F2077" s="727" t="s">
        <v>223</v>
      </c>
    </row>
    <row r="2078">
      <c r="A2078" s="580">
        <v>2074.0</v>
      </c>
      <c r="B2078" s="725">
        <v>74.0</v>
      </c>
      <c r="C2078" s="735" t="s">
        <v>224</v>
      </c>
      <c r="D2078" s="583">
        <v>44076.0</v>
      </c>
      <c r="E2078" s="725" t="s">
        <v>88</v>
      </c>
      <c r="F2078" s="727" t="s">
        <v>228</v>
      </c>
    </row>
    <row r="2079">
      <c r="A2079" s="580">
        <v>2075.0</v>
      </c>
      <c r="B2079" s="725">
        <v>89.0</v>
      </c>
      <c r="C2079" s="735" t="s">
        <v>224</v>
      </c>
      <c r="D2079" s="583">
        <v>44076.0</v>
      </c>
      <c r="E2079" s="725" t="s">
        <v>88</v>
      </c>
      <c r="F2079" s="727" t="s">
        <v>228</v>
      </c>
    </row>
    <row r="2080">
      <c r="A2080" s="580">
        <v>2076.0</v>
      </c>
      <c r="B2080" s="725">
        <v>81.0</v>
      </c>
      <c r="C2080" s="735" t="s">
        <v>224</v>
      </c>
      <c r="D2080" s="583">
        <v>44076.0</v>
      </c>
      <c r="E2080" s="725" t="s">
        <v>83</v>
      </c>
      <c r="F2080" s="727" t="s">
        <v>279</v>
      </c>
    </row>
    <row r="2081">
      <c r="A2081" s="580">
        <v>2077.0</v>
      </c>
      <c r="B2081" s="725">
        <v>75.0</v>
      </c>
      <c r="C2081" s="735" t="s">
        <v>224</v>
      </c>
      <c r="D2081" s="583">
        <v>44076.0</v>
      </c>
      <c r="E2081" s="725" t="s">
        <v>83</v>
      </c>
      <c r="F2081" s="727" t="s">
        <v>279</v>
      </c>
    </row>
    <row r="2082">
      <c r="A2082" s="580">
        <v>2078.0</v>
      </c>
      <c r="B2082" s="725">
        <v>85.0</v>
      </c>
      <c r="C2082" s="726" t="s">
        <v>222</v>
      </c>
      <c r="D2082" s="583">
        <v>44076.0</v>
      </c>
      <c r="E2082" s="725" t="s">
        <v>83</v>
      </c>
      <c r="F2082" s="727" t="s">
        <v>279</v>
      </c>
    </row>
    <row r="2083">
      <c r="A2083" s="580">
        <v>2079.0</v>
      </c>
      <c r="B2083" s="725">
        <v>74.0</v>
      </c>
      <c r="C2083" s="735" t="s">
        <v>224</v>
      </c>
      <c r="D2083" s="583">
        <v>44076.0</v>
      </c>
      <c r="E2083" s="725" t="s">
        <v>83</v>
      </c>
      <c r="F2083" s="727" t="s">
        <v>279</v>
      </c>
    </row>
    <row r="2084">
      <c r="A2084" s="580">
        <v>2080.0</v>
      </c>
      <c r="B2084" s="725">
        <v>44.0</v>
      </c>
      <c r="C2084" s="726" t="s">
        <v>222</v>
      </c>
      <c r="D2084" s="583">
        <v>44076.0</v>
      </c>
      <c r="E2084" s="725" t="s">
        <v>83</v>
      </c>
      <c r="F2084" s="727" t="s">
        <v>382</v>
      </c>
    </row>
    <row r="2085">
      <c r="A2085" s="580">
        <v>2081.0</v>
      </c>
      <c r="B2085" s="725">
        <v>89.0</v>
      </c>
      <c r="C2085" s="726" t="s">
        <v>222</v>
      </c>
      <c r="D2085" s="583">
        <v>44076.0</v>
      </c>
      <c r="E2085" s="725" t="s">
        <v>85</v>
      </c>
      <c r="F2085" s="727" t="s">
        <v>284</v>
      </c>
    </row>
    <row r="2086">
      <c r="A2086" s="580">
        <v>2082.0</v>
      </c>
      <c r="B2086" s="725">
        <v>58.0</v>
      </c>
      <c r="C2086" s="735" t="s">
        <v>224</v>
      </c>
      <c r="D2086" s="589">
        <v>44077.0</v>
      </c>
      <c r="E2086" s="725" t="s">
        <v>88</v>
      </c>
      <c r="F2086" s="727" t="s">
        <v>228</v>
      </c>
    </row>
    <row r="2087">
      <c r="A2087" s="580">
        <v>2083.0</v>
      </c>
      <c r="B2087" s="725">
        <v>71.0</v>
      </c>
      <c r="C2087" s="735" t="s">
        <v>224</v>
      </c>
      <c r="D2087" s="589">
        <v>44077.0</v>
      </c>
      <c r="E2087" s="725" t="s">
        <v>88</v>
      </c>
      <c r="F2087" s="727" t="s">
        <v>404</v>
      </c>
    </row>
    <row r="2088">
      <c r="A2088" s="580">
        <v>2084.0</v>
      </c>
      <c r="B2088" s="725">
        <v>82.0</v>
      </c>
      <c r="C2088" s="735" t="s">
        <v>224</v>
      </c>
      <c r="D2088" s="589">
        <v>44077.0</v>
      </c>
      <c r="E2088" s="725" t="s">
        <v>81</v>
      </c>
      <c r="F2088" s="727" t="s">
        <v>262</v>
      </c>
    </row>
    <row r="2089">
      <c r="A2089" s="580">
        <v>2085.0</v>
      </c>
      <c r="B2089" s="725">
        <v>74.0</v>
      </c>
      <c r="C2089" s="735" t="s">
        <v>224</v>
      </c>
      <c r="D2089" s="589">
        <v>44077.0</v>
      </c>
      <c r="E2089" s="725" t="s">
        <v>81</v>
      </c>
      <c r="F2089" s="727" t="s">
        <v>235</v>
      </c>
    </row>
    <row r="2090">
      <c r="A2090" s="580">
        <v>2086.0</v>
      </c>
      <c r="B2090" s="725">
        <v>75.0</v>
      </c>
      <c r="C2090" s="726" t="s">
        <v>222</v>
      </c>
      <c r="D2090" s="589">
        <v>44077.0</v>
      </c>
      <c r="E2090" s="725" t="s">
        <v>81</v>
      </c>
      <c r="F2090" s="727" t="s">
        <v>235</v>
      </c>
    </row>
    <row r="2091">
      <c r="A2091" s="580">
        <v>2087.0</v>
      </c>
      <c r="B2091" s="725">
        <v>83.0</v>
      </c>
      <c r="C2091" s="735" t="s">
        <v>224</v>
      </c>
      <c r="D2091" s="589">
        <v>44077.0</v>
      </c>
      <c r="E2091" s="725" t="s">
        <v>96</v>
      </c>
      <c r="F2091" s="727" t="s">
        <v>375</v>
      </c>
    </row>
    <row r="2092">
      <c r="A2092" s="580">
        <v>2088.0</v>
      </c>
      <c r="B2092" s="725">
        <v>94.0</v>
      </c>
      <c r="C2092" s="726" t="s">
        <v>222</v>
      </c>
      <c r="D2092" s="589">
        <v>44077.0</v>
      </c>
      <c r="E2092" s="725" t="s">
        <v>82</v>
      </c>
      <c r="F2092" s="727" t="s">
        <v>310</v>
      </c>
    </row>
    <row r="2093">
      <c r="A2093" s="580">
        <v>2089.0</v>
      </c>
      <c r="B2093" s="725">
        <v>76.0</v>
      </c>
      <c r="C2093" s="735" t="s">
        <v>224</v>
      </c>
      <c r="D2093" s="589">
        <v>44077.0</v>
      </c>
      <c r="E2093" s="725" t="s">
        <v>82</v>
      </c>
      <c r="F2093" s="727" t="s">
        <v>246</v>
      </c>
    </row>
    <row r="2094">
      <c r="A2094" s="580">
        <v>2090.0</v>
      </c>
      <c r="B2094" s="725">
        <v>86.0</v>
      </c>
      <c r="C2094" s="726" t="s">
        <v>222</v>
      </c>
      <c r="D2094" s="589">
        <v>44077.0</v>
      </c>
      <c r="E2094" s="725" t="s">
        <v>90</v>
      </c>
      <c r="F2094" s="727" t="s">
        <v>275</v>
      </c>
    </row>
    <row r="2095">
      <c r="A2095" s="580">
        <v>2091.0</v>
      </c>
      <c r="B2095" s="725">
        <v>74.0</v>
      </c>
      <c r="C2095" s="735" t="s">
        <v>224</v>
      </c>
      <c r="D2095" s="589">
        <v>44077.0</v>
      </c>
      <c r="E2095" s="725" t="s">
        <v>86</v>
      </c>
      <c r="F2095" s="727" t="s">
        <v>304</v>
      </c>
    </row>
    <row r="2096">
      <c r="A2096" s="580">
        <v>2092.0</v>
      </c>
      <c r="B2096" s="725">
        <v>62.0</v>
      </c>
      <c r="C2096" s="735" t="s">
        <v>224</v>
      </c>
      <c r="D2096" s="589">
        <v>44077.0</v>
      </c>
      <c r="E2096" s="725" t="s">
        <v>83</v>
      </c>
      <c r="F2096" s="727" t="s">
        <v>279</v>
      </c>
    </row>
    <row r="2097">
      <c r="A2097" s="580">
        <v>2093.0</v>
      </c>
      <c r="B2097" s="725">
        <v>72.0</v>
      </c>
      <c r="C2097" s="735" t="s">
        <v>224</v>
      </c>
      <c r="D2097" s="589">
        <v>44077.0</v>
      </c>
      <c r="E2097" s="725" t="s">
        <v>83</v>
      </c>
      <c r="F2097" s="727" t="s">
        <v>279</v>
      </c>
    </row>
    <row r="2098">
      <c r="A2098" s="580">
        <v>2094.0</v>
      </c>
      <c r="B2098" s="725">
        <v>87.0</v>
      </c>
      <c r="C2098" s="735" t="s">
        <v>224</v>
      </c>
      <c r="D2098" s="589">
        <v>44077.0</v>
      </c>
      <c r="E2098" s="725" t="s">
        <v>83</v>
      </c>
      <c r="F2098" s="727" t="s">
        <v>279</v>
      </c>
    </row>
    <row r="2099">
      <c r="A2099" s="580">
        <v>2095.0</v>
      </c>
      <c r="B2099" s="725">
        <v>83.0</v>
      </c>
      <c r="C2099" s="735" t="s">
        <v>224</v>
      </c>
      <c r="D2099" s="589">
        <v>44077.0</v>
      </c>
      <c r="E2099" s="725" t="s">
        <v>85</v>
      </c>
      <c r="F2099" s="727" t="s">
        <v>327</v>
      </c>
    </row>
    <row r="2100">
      <c r="A2100" s="580">
        <v>2096.0</v>
      </c>
      <c r="B2100" s="725">
        <v>79.0</v>
      </c>
      <c r="C2100" s="735" t="s">
        <v>224</v>
      </c>
      <c r="D2100" s="583">
        <v>44078.0</v>
      </c>
      <c r="E2100" s="725" t="s">
        <v>401</v>
      </c>
      <c r="F2100" s="727" t="s">
        <v>223</v>
      </c>
    </row>
    <row r="2101">
      <c r="A2101" s="580">
        <v>2097.0</v>
      </c>
      <c r="B2101" s="725">
        <v>58.0</v>
      </c>
      <c r="C2101" s="735" t="s">
        <v>224</v>
      </c>
      <c r="D2101" s="718">
        <v>44078.0</v>
      </c>
      <c r="E2101" s="725" t="s">
        <v>401</v>
      </c>
      <c r="F2101" s="727" t="s">
        <v>223</v>
      </c>
    </row>
    <row r="2102">
      <c r="A2102" s="580">
        <v>2098.0</v>
      </c>
      <c r="B2102" s="725">
        <v>74.0</v>
      </c>
      <c r="C2102" s="735" t="s">
        <v>224</v>
      </c>
      <c r="D2102" s="583">
        <v>44078.0</v>
      </c>
      <c r="E2102" s="725" t="s">
        <v>94</v>
      </c>
      <c r="F2102" s="727" t="s">
        <v>245</v>
      </c>
    </row>
    <row r="2103">
      <c r="A2103" s="580">
        <v>2099.0</v>
      </c>
      <c r="B2103" s="725">
        <v>87.0</v>
      </c>
      <c r="C2103" s="726" t="s">
        <v>222</v>
      </c>
      <c r="D2103" s="583">
        <v>44078.0</v>
      </c>
      <c r="E2103" s="725" t="s">
        <v>81</v>
      </c>
      <c r="F2103" s="727" t="s">
        <v>350</v>
      </c>
    </row>
    <row r="2104">
      <c r="A2104" s="580">
        <v>2100.0</v>
      </c>
      <c r="B2104" s="725">
        <v>87.0</v>
      </c>
      <c r="C2104" s="735" t="s">
        <v>224</v>
      </c>
      <c r="D2104" s="583">
        <v>44078.0</v>
      </c>
      <c r="E2104" s="725" t="s">
        <v>92</v>
      </c>
      <c r="F2104" s="727" t="s">
        <v>307</v>
      </c>
    </row>
    <row r="2105">
      <c r="A2105" s="580">
        <v>2101.0</v>
      </c>
      <c r="B2105" s="725">
        <v>79.0</v>
      </c>
      <c r="C2105" s="726" t="s">
        <v>222</v>
      </c>
      <c r="D2105" s="583">
        <v>44078.0</v>
      </c>
      <c r="E2105" s="725" t="s">
        <v>83</v>
      </c>
      <c r="F2105" s="727" t="s">
        <v>279</v>
      </c>
    </row>
    <row r="2106">
      <c r="A2106" s="580">
        <v>2102.0</v>
      </c>
      <c r="B2106" s="725">
        <v>95.0</v>
      </c>
      <c r="C2106" s="735" t="s">
        <v>224</v>
      </c>
      <c r="D2106" s="583">
        <v>44078.0</v>
      </c>
      <c r="E2106" s="725" t="s">
        <v>83</v>
      </c>
      <c r="F2106" s="727" t="s">
        <v>279</v>
      </c>
    </row>
    <row r="2107">
      <c r="A2107" s="580">
        <v>2103.0</v>
      </c>
      <c r="B2107" s="725">
        <v>89.0</v>
      </c>
      <c r="C2107" s="726" t="s">
        <v>222</v>
      </c>
      <c r="D2107" s="583">
        <v>44078.0</v>
      </c>
      <c r="E2107" s="725" t="s">
        <v>83</v>
      </c>
      <c r="F2107" s="727" t="s">
        <v>279</v>
      </c>
    </row>
    <row r="2108">
      <c r="A2108" s="580">
        <v>2104.0</v>
      </c>
      <c r="B2108" s="725">
        <v>81.0</v>
      </c>
      <c r="C2108" s="726" t="s">
        <v>222</v>
      </c>
      <c r="D2108" s="589">
        <v>44079.0</v>
      </c>
      <c r="E2108" s="725" t="s">
        <v>91</v>
      </c>
      <c r="F2108" s="727" t="s">
        <v>262</v>
      </c>
    </row>
    <row r="2109">
      <c r="A2109" s="580">
        <v>2105.0</v>
      </c>
      <c r="B2109" s="725">
        <v>86.0</v>
      </c>
      <c r="C2109" s="726" t="s">
        <v>222</v>
      </c>
      <c r="D2109" s="589">
        <v>44079.0</v>
      </c>
      <c r="E2109" s="725" t="s">
        <v>401</v>
      </c>
      <c r="F2109" s="727" t="s">
        <v>223</v>
      </c>
    </row>
    <row r="2110">
      <c r="A2110" s="580">
        <v>2106.0</v>
      </c>
      <c r="B2110" s="725">
        <v>73.0</v>
      </c>
      <c r="C2110" s="726" t="s">
        <v>222</v>
      </c>
      <c r="D2110" s="589">
        <v>44079.0</v>
      </c>
      <c r="E2110" s="725" t="s">
        <v>85</v>
      </c>
      <c r="F2110" s="727" t="s">
        <v>276</v>
      </c>
    </row>
    <row r="2111">
      <c r="A2111" s="580">
        <v>2107.0</v>
      </c>
      <c r="B2111" s="725">
        <v>80.0</v>
      </c>
      <c r="C2111" s="735" t="s">
        <v>224</v>
      </c>
      <c r="D2111" s="589">
        <v>44079.0</v>
      </c>
      <c r="E2111" s="725" t="s">
        <v>88</v>
      </c>
      <c r="F2111" s="727" t="s">
        <v>296</v>
      </c>
    </row>
    <row r="2112">
      <c r="A2112" s="580">
        <v>2108.0</v>
      </c>
      <c r="B2112" s="725">
        <v>56.0</v>
      </c>
      <c r="C2112" s="726" t="s">
        <v>222</v>
      </c>
      <c r="D2112" s="589">
        <v>44079.0</v>
      </c>
      <c r="E2112" s="725" t="s">
        <v>88</v>
      </c>
      <c r="F2112" s="727" t="s">
        <v>405</v>
      </c>
    </row>
    <row r="2113">
      <c r="A2113" s="580">
        <v>2109.0</v>
      </c>
      <c r="B2113" s="725">
        <v>72.0</v>
      </c>
      <c r="C2113" s="735" t="s">
        <v>224</v>
      </c>
      <c r="D2113" s="589">
        <v>44079.0</v>
      </c>
      <c r="E2113" s="725" t="s">
        <v>86</v>
      </c>
      <c r="F2113" s="727" t="s">
        <v>406</v>
      </c>
    </row>
    <row r="2114">
      <c r="A2114" s="580">
        <v>2110.0</v>
      </c>
      <c r="B2114" s="725">
        <v>80.0</v>
      </c>
      <c r="C2114" s="726" t="s">
        <v>222</v>
      </c>
      <c r="D2114" s="589">
        <v>44079.0</v>
      </c>
      <c r="E2114" s="725" t="s">
        <v>83</v>
      </c>
      <c r="F2114" s="727" t="s">
        <v>279</v>
      </c>
    </row>
    <row r="2115">
      <c r="A2115" s="580">
        <v>2111.0</v>
      </c>
      <c r="B2115" s="725">
        <v>94.0</v>
      </c>
      <c r="C2115" s="735" t="s">
        <v>224</v>
      </c>
      <c r="D2115" s="589">
        <v>44079.0</v>
      </c>
      <c r="E2115" s="725" t="s">
        <v>83</v>
      </c>
      <c r="F2115" s="727" t="s">
        <v>279</v>
      </c>
    </row>
    <row r="2116">
      <c r="A2116" s="580">
        <v>2112.0</v>
      </c>
      <c r="B2116" s="725">
        <v>75.0</v>
      </c>
      <c r="C2116" s="735" t="s">
        <v>224</v>
      </c>
      <c r="D2116" s="589">
        <v>44079.0</v>
      </c>
      <c r="E2116" s="725" t="s">
        <v>83</v>
      </c>
      <c r="F2116" s="727" t="s">
        <v>279</v>
      </c>
    </row>
    <row r="2117">
      <c r="A2117" s="580">
        <v>2113.0</v>
      </c>
      <c r="B2117" s="725">
        <v>80.0</v>
      </c>
      <c r="C2117" s="726" t="s">
        <v>222</v>
      </c>
      <c r="D2117" s="589">
        <v>44079.0</v>
      </c>
      <c r="E2117" s="725" t="s">
        <v>83</v>
      </c>
      <c r="F2117" s="727" t="s">
        <v>279</v>
      </c>
    </row>
    <row r="2118">
      <c r="A2118" s="580">
        <v>2114.0</v>
      </c>
      <c r="B2118" s="725">
        <v>75.0</v>
      </c>
      <c r="C2118" s="735" t="s">
        <v>224</v>
      </c>
      <c r="D2118" s="589">
        <v>44079.0</v>
      </c>
      <c r="E2118" s="725" t="s">
        <v>83</v>
      </c>
      <c r="F2118" s="727" t="s">
        <v>279</v>
      </c>
    </row>
    <row r="2119">
      <c r="A2119" s="580">
        <v>2115.0</v>
      </c>
      <c r="B2119" s="725">
        <v>60.0</v>
      </c>
      <c r="C2119" s="735" t="s">
        <v>224</v>
      </c>
      <c r="D2119" s="589">
        <v>44079.0</v>
      </c>
      <c r="E2119" s="725" t="s">
        <v>83</v>
      </c>
      <c r="F2119" s="727" t="s">
        <v>279</v>
      </c>
    </row>
    <row r="2120">
      <c r="A2120" s="580">
        <v>2116.0</v>
      </c>
      <c r="B2120" s="725">
        <v>73.0</v>
      </c>
      <c r="C2120" s="735" t="s">
        <v>224</v>
      </c>
      <c r="D2120" s="589">
        <v>44079.0</v>
      </c>
      <c r="E2120" s="725" t="s">
        <v>83</v>
      </c>
      <c r="F2120" s="727" t="s">
        <v>279</v>
      </c>
    </row>
    <row r="2121">
      <c r="A2121" s="580">
        <v>2117.0</v>
      </c>
      <c r="B2121" s="725">
        <v>68.0</v>
      </c>
      <c r="C2121" s="726" t="s">
        <v>222</v>
      </c>
      <c r="D2121" s="718">
        <v>44080.0</v>
      </c>
      <c r="E2121" s="725" t="s">
        <v>82</v>
      </c>
      <c r="F2121" s="727" t="s">
        <v>246</v>
      </c>
    </row>
    <row r="2122">
      <c r="A2122" s="580">
        <v>2118.0</v>
      </c>
      <c r="B2122" s="725">
        <v>87.0</v>
      </c>
      <c r="C2122" s="726" t="s">
        <v>222</v>
      </c>
      <c r="D2122" s="718">
        <v>44080.0</v>
      </c>
      <c r="E2122" s="725" t="s">
        <v>88</v>
      </c>
      <c r="F2122" s="727" t="s">
        <v>228</v>
      </c>
    </row>
    <row r="2123">
      <c r="A2123" s="580">
        <v>2119.0</v>
      </c>
      <c r="B2123" s="725">
        <v>73.0</v>
      </c>
      <c r="C2123" s="726" t="s">
        <v>222</v>
      </c>
      <c r="D2123" s="718">
        <v>44080.0</v>
      </c>
      <c r="E2123" s="725" t="s">
        <v>401</v>
      </c>
      <c r="F2123" s="727" t="s">
        <v>223</v>
      </c>
    </row>
    <row r="2124">
      <c r="A2124" s="580">
        <v>2120.0</v>
      </c>
      <c r="B2124" s="725">
        <v>73.0</v>
      </c>
      <c r="C2124" s="735" t="s">
        <v>224</v>
      </c>
      <c r="D2124" s="718">
        <v>44080.0</v>
      </c>
      <c r="E2124" s="725" t="s">
        <v>81</v>
      </c>
      <c r="F2124" s="727" t="s">
        <v>262</v>
      </c>
    </row>
    <row r="2125">
      <c r="A2125" s="580">
        <v>2121.0</v>
      </c>
      <c r="B2125" s="725">
        <v>74.0</v>
      </c>
      <c r="C2125" s="726" t="s">
        <v>222</v>
      </c>
      <c r="D2125" s="718">
        <v>44080.0</v>
      </c>
      <c r="E2125" s="725" t="s">
        <v>81</v>
      </c>
      <c r="F2125" s="727" t="s">
        <v>262</v>
      </c>
    </row>
    <row r="2126">
      <c r="A2126" s="580">
        <v>2122.0</v>
      </c>
      <c r="B2126" s="725">
        <v>59.0</v>
      </c>
      <c r="C2126" s="726" t="s">
        <v>222</v>
      </c>
      <c r="D2126" s="718">
        <v>44080.0</v>
      </c>
      <c r="E2126" s="725" t="s">
        <v>81</v>
      </c>
      <c r="F2126" s="727" t="s">
        <v>262</v>
      </c>
    </row>
    <row r="2127">
      <c r="A2127" s="580">
        <v>2123.0</v>
      </c>
      <c r="B2127" s="725">
        <v>73.0</v>
      </c>
      <c r="C2127" s="726" t="s">
        <v>222</v>
      </c>
      <c r="D2127" s="718">
        <v>44080.0</v>
      </c>
      <c r="E2127" s="725" t="s">
        <v>81</v>
      </c>
      <c r="F2127" s="727" t="s">
        <v>235</v>
      </c>
    </row>
    <row r="2128">
      <c r="A2128" s="580">
        <v>2124.0</v>
      </c>
      <c r="B2128" s="725">
        <v>87.0</v>
      </c>
      <c r="C2128" s="735" t="s">
        <v>224</v>
      </c>
      <c r="D2128" s="589">
        <v>44081.0</v>
      </c>
      <c r="E2128" s="725" t="s">
        <v>85</v>
      </c>
      <c r="F2128" s="727" t="s">
        <v>407</v>
      </c>
    </row>
    <row r="2129">
      <c r="A2129" s="580">
        <v>2125.0</v>
      </c>
      <c r="B2129" s="725">
        <v>41.0</v>
      </c>
      <c r="C2129" s="735" t="s">
        <v>224</v>
      </c>
      <c r="D2129" s="589">
        <v>44081.0</v>
      </c>
      <c r="E2129" s="725" t="s">
        <v>90</v>
      </c>
      <c r="F2129" s="727" t="s">
        <v>237</v>
      </c>
    </row>
    <row r="2130">
      <c r="A2130" s="580">
        <v>2126.0</v>
      </c>
      <c r="B2130" s="725">
        <v>82.0</v>
      </c>
      <c r="C2130" s="735" t="s">
        <v>224</v>
      </c>
      <c r="D2130" s="589">
        <v>44081.0</v>
      </c>
      <c r="E2130" s="725" t="s">
        <v>88</v>
      </c>
      <c r="F2130" s="727" t="s">
        <v>228</v>
      </c>
    </row>
    <row r="2131">
      <c r="A2131" s="580">
        <v>2127.0</v>
      </c>
      <c r="B2131" s="725">
        <v>69.0</v>
      </c>
      <c r="C2131" s="735" t="s">
        <v>224</v>
      </c>
      <c r="D2131" s="583">
        <v>44082.0</v>
      </c>
      <c r="E2131" s="725" t="s">
        <v>81</v>
      </c>
      <c r="F2131" s="727" t="s">
        <v>341</v>
      </c>
    </row>
    <row r="2132">
      <c r="A2132" s="580">
        <v>2128.0</v>
      </c>
      <c r="B2132" s="725">
        <v>57.0</v>
      </c>
      <c r="C2132" s="735" t="s">
        <v>224</v>
      </c>
      <c r="D2132" s="583">
        <v>44082.0</v>
      </c>
      <c r="E2132" s="725" t="s">
        <v>81</v>
      </c>
      <c r="F2132" s="727" t="s">
        <v>262</v>
      </c>
    </row>
    <row r="2133">
      <c r="A2133" s="731">
        <v>2129.0</v>
      </c>
      <c r="B2133" s="725">
        <v>75.0</v>
      </c>
      <c r="C2133" s="735" t="s">
        <v>224</v>
      </c>
      <c r="D2133" s="583">
        <v>44082.0</v>
      </c>
      <c r="E2133" s="725" t="s">
        <v>88</v>
      </c>
      <c r="F2133" s="727" t="s">
        <v>319</v>
      </c>
    </row>
    <row r="2134">
      <c r="A2134" s="580">
        <v>2130.0</v>
      </c>
      <c r="B2134" s="725">
        <v>93.0</v>
      </c>
      <c r="C2134" s="726" t="s">
        <v>222</v>
      </c>
      <c r="D2134" s="583">
        <v>44082.0</v>
      </c>
      <c r="E2134" s="725" t="s">
        <v>88</v>
      </c>
      <c r="F2134" s="727" t="s">
        <v>408</v>
      </c>
    </row>
    <row r="2135">
      <c r="A2135" s="580">
        <v>2131.0</v>
      </c>
      <c r="B2135" s="725">
        <v>81.0</v>
      </c>
      <c r="C2135" s="735" t="s">
        <v>224</v>
      </c>
      <c r="D2135" s="583">
        <v>44082.0</v>
      </c>
      <c r="E2135" s="725" t="s">
        <v>85</v>
      </c>
      <c r="F2135" s="727" t="s">
        <v>284</v>
      </c>
    </row>
    <row r="2136">
      <c r="A2136" s="580">
        <v>2132.0</v>
      </c>
      <c r="B2136" s="725">
        <v>85.0</v>
      </c>
      <c r="C2136" s="735" t="s">
        <v>224</v>
      </c>
      <c r="D2136" s="583">
        <v>44082.0</v>
      </c>
      <c r="E2136" s="725" t="s">
        <v>82</v>
      </c>
      <c r="F2136" s="727" t="s">
        <v>246</v>
      </c>
    </row>
    <row r="2137">
      <c r="A2137" s="580">
        <v>2133.0</v>
      </c>
      <c r="B2137" s="725">
        <v>70.0</v>
      </c>
      <c r="C2137" s="735" t="s">
        <v>224</v>
      </c>
      <c r="D2137" s="583">
        <v>44082.0</v>
      </c>
      <c r="E2137" s="725" t="s">
        <v>82</v>
      </c>
      <c r="F2137" s="727" t="s">
        <v>246</v>
      </c>
    </row>
    <row r="2138">
      <c r="A2138" s="580">
        <v>2134.0</v>
      </c>
      <c r="B2138" s="725">
        <v>63.0</v>
      </c>
      <c r="C2138" s="735" t="s">
        <v>224</v>
      </c>
      <c r="D2138" s="583">
        <v>44082.0</v>
      </c>
      <c r="E2138" s="725" t="s">
        <v>82</v>
      </c>
      <c r="F2138" s="727" t="s">
        <v>246</v>
      </c>
    </row>
    <row r="2139">
      <c r="A2139" s="580">
        <v>2135.0</v>
      </c>
      <c r="B2139" s="725">
        <v>75.0</v>
      </c>
      <c r="C2139" s="735" t="s">
        <v>224</v>
      </c>
      <c r="D2139" s="583">
        <v>44082.0</v>
      </c>
      <c r="E2139" s="725" t="s">
        <v>82</v>
      </c>
      <c r="F2139" s="727" t="s">
        <v>246</v>
      </c>
    </row>
    <row r="2140">
      <c r="A2140" s="580">
        <v>2136.0</v>
      </c>
      <c r="B2140" s="725">
        <v>83.0</v>
      </c>
      <c r="C2140" s="726" t="s">
        <v>222</v>
      </c>
      <c r="D2140" s="583">
        <v>44082.0</v>
      </c>
      <c r="E2140" s="725" t="s">
        <v>83</v>
      </c>
      <c r="F2140" s="727" t="s">
        <v>279</v>
      </c>
    </row>
    <row r="2141">
      <c r="A2141" s="580">
        <v>2137.0</v>
      </c>
      <c r="B2141" s="725">
        <v>52.0</v>
      </c>
      <c r="C2141" s="726" t="s">
        <v>222</v>
      </c>
      <c r="D2141" s="583">
        <v>44082.0</v>
      </c>
      <c r="E2141" s="725" t="s">
        <v>83</v>
      </c>
      <c r="F2141" s="727" t="s">
        <v>279</v>
      </c>
    </row>
    <row r="2142">
      <c r="A2142" s="580">
        <v>2138.0</v>
      </c>
      <c r="B2142" s="725">
        <v>88.0</v>
      </c>
      <c r="C2142" s="735" t="s">
        <v>224</v>
      </c>
      <c r="D2142" s="583">
        <v>44082.0</v>
      </c>
      <c r="E2142" s="725" t="s">
        <v>83</v>
      </c>
      <c r="F2142" s="727" t="s">
        <v>409</v>
      </c>
    </row>
    <row r="2143">
      <c r="A2143" s="580">
        <v>2139.0</v>
      </c>
      <c r="B2143" s="725">
        <v>78.0</v>
      </c>
      <c r="C2143" s="735" t="s">
        <v>224</v>
      </c>
      <c r="D2143" s="589">
        <v>44083.0</v>
      </c>
      <c r="E2143" s="725" t="s">
        <v>92</v>
      </c>
      <c r="F2143" s="727" t="s">
        <v>307</v>
      </c>
    </row>
    <row r="2144">
      <c r="A2144" s="580">
        <v>2140.0</v>
      </c>
      <c r="B2144" s="725">
        <v>79.0</v>
      </c>
      <c r="C2144" s="735" t="s">
        <v>224</v>
      </c>
      <c r="D2144" s="589">
        <v>44083.0</v>
      </c>
      <c r="E2144" s="725" t="s">
        <v>83</v>
      </c>
      <c r="F2144" s="727" t="s">
        <v>279</v>
      </c>
    </row>
    <row r="2145">
      <c r="A2145" s="580">
        <v>2141.0</v>
      </c>
      <c r="B2145" s="725">
        <v>66.0</v>
      </c>
      <c r="C2145" s="726" t="s">
        <v>222</v>
      </c>
      <c r="D2145" s="589">
        <v>44083.0</v>
      </c>
      <c r="E2145" s="725" t="s">
        <v>88</v>
      </c>
      <c r="F2145" s="727" t="s">
        <v>228</v>
      </c>
    </row>
    <row r="2146">
      <c r="A2146" s="580">
        <v>2142.0</v>
      </c>
      <c r="B2146" s="725">
        <v>82.0</v>
      </c>
      <c r="C2146" s="735" t="s">
        <v>224</v>
      </c>
      <c r="D2146" s="589">
        <v>44083.0</v>
      </c>
      <c r="E2146" s="725" t="s">
        <v>81</v>
      </c>
      <c r="F2146" s="727" t="s">
        <v>332</v>
      </c>
    </row>
    <row r="2147">
      <c r="A2147" s="580">
        <v>2143.0</v>
      </c>
      <c r="B2147" s="725">
        <v>58.0</v>
      </c>
      <c r="C2147" s="726" t="s">
        <v>222</v>
      </c>
      <c r="D2147" s="589">
        <v>44083.0</v>
      </c>
      <c r="E2147" s="725" t="s">
        <v>81</v>
      </c>
      <c r="F2147" s="727" t="s">
        <v>235</v>
      </c>
    </row>
    <row r="2148">
      <c r="A2148" s="580">
        <v>2144.0</v>
      </c>
      <c r="B2148" s="725">
        <v>86.0</v>
      </c>
      <c r="C2148" s="726" t="s">
        <v>222</v>
      </c>
      <c r="D2148" s="589">
        <v>44083.0</v>
      </c>
      <c r="E2148" s="725" t="s">
        <v>81</v>
      </c>
      <c r="F2148" s="727" t="s">
        <v>235</v>
      </c>
    </row>
    <row r="2149">
      <c r="A2149" s="580">
        <v>2145.0</v>
      </c>
      <c r="B2149" s="725">
        <v>82.0</v>
      </c>
      <c r="C2149" s="726" t="s">
        <v>222</v>
      </c>
      <c r="D2149" s="589">
        <v>44083.0</v>
      </c>
      <c r="E2149" s="725" t="s">
        <v>96</v>
      </c>
      <c r="F2149" s="727" t="s">
        <v>375</v>
      </c>
    </row>
    <row r="2150">
      <c r="A2150" s="580">
        <v>2146.0</v>
      </c>
      <c r="B2150" s="725">
        <v>68.0</v>
      </c>
      <c r="C2150" s="735" t="s">
        <v>224</v>
      </c>
      <c r="D2150" s="589">
        <v>44083.0</v>
      </c>
      <c r="E2150" s="725" t="s">
        <v>90</v>
      </c>
      <c r="F2150" s="727" t="s">
        <v>310</v>
      </c>
    </row>
    <row r="2151">
      <c r="A2151" s="580">
        <v>2147.0</v>
      </c>
      <c r="B2151" s="725">
        <v>70.0</v>
      </c>
      <c r="C2151" s="726" t="s">
        <v>222</v>
      </c>
      <c r="D2151" s="589">
        <v>44083.0</v>
      </c>
      <c r="E2151" s="725" t="s">
        <v>401</v>
      </c>
      <c r="F2151" s="727" t="s">
        <v>223</v>
      </c>
    </row>
    <row r="2152">
      <c r="A2152" s="580">
        <v>2148.0</v>
      </c>
      <c r="B2152" s="725">
        <v>84.0</v>
      </c>
      <c r="C2152" s="735" t="s">
        <v>224</v>
      </c>
      <c r="D2152" s="589">
        <v>44083.0</v>
      </c>
      <c r="E2152" s="725" t="s">
        <v>82</v>
      </c>
      <c r="F2152" s="727" t="s">
        <v>246</v>
      </c>
    </row>
    <row r="2153">
      <c r="A2153" s="580">
        <v>2149.0</v>
      </c>
      <c r="B2153" s="725">
        <v>73.0</v>
      </c>
      <c r="C2153" s="735" t="s">
        <v>224</v>
      </c>
      <c r="D2153" s="589">
        <v>44083.0</v>
      </c>
      <c r="E2153" s="725" t="s">
        <v>86</v>
      </c>
      <c r="F2153" s="727" t="s">
        <v>304</v>
      </c>
    </row>
    <row r="2154">
      <c r="A2154" s="580">
        <v>2150.0</v>
      </c>
      <c r="B2154" s="725">
        <v>66.0</v>
      </c>
      <c r="C2154" s="735" t="s">
        <v>224</v>
      </c>
      <c r="D2154" s="583">
        <v>44084.0</v>
      </c>
      <c r="E2154" s="725" t="s">
        <v>82</v>
      </c>
      <c r="F2154" s="727" t="s">
        <v>246</v>
      </c>
    </row>
    <row r="2155">
      <c r="A2155" s="580">
        <v>2151.0</v>
      </c>
      <c r="B2155" s="725">
        <v>67.0</v>
      </c>
      <c r="C2155" s="726" t="s">
        <v>222</v>
      </c>
      <c r="D2155" s="583">
        <v>44084.0</v>
      </c>
      <c r="E2155" s="725" t="s">
        <v>401</v>
      </c>
      <c r="F2155" s="727" t="s">
        <v>223</v>
      </c>
    </row>
    <row r="2156">
      <c r="A2156" s="580">
        <v>2152.0</v>
      </c>
      <c r="B2156" s="725">
        <v>55.0</v>
      </c>
      <c r="C2156" s="735" t="s">
        <v>224</v>
      </c>
      <c r="D2156" s="583">
        <v>44084.0</v>
      </c>
      <c r="E2156" s="725" t="s">
        <v>401</v>
      </c>
      <c r="F2156" s="727" t="s">
        <v>223</v>
      </c>
    </row>
    <row r="2157">
      <c r="A2157" s="580">
        <v>2153.0</v>
      </c>
      <c r="B2157" s="725">
        <v>93.0</v>
      </c>
      <c r="C2157" s="726" t="s">
        <v>222</v>
      </c>
      <c r="D2157" s="583">
        <v>44084.0</v>
      </c>
      <c r="E2157" s="725" t="s">
        <v>401</v>
      </c>
      <c r="F2157" s="727" t="s">
        <v>223</v>
      </c>
    </row>
    <row r="2158">
      <c r="A2158" s="580">
        <v>2154.0</v>
      </c>
      <c r="B2158" s="725">
        <v>84.0</v>
      </c>
      <c r="C2158" s="726" t="s">
        <v>222</v>
      </c>
      <c r="D2158" s="583">
        <v>44084.0</v>
      </c>
      <c r="E2158" s="725" t="s">
        <v>401</v>
      </c>
      <c r="F2158" s="727" t="s">
        <v>223</v>
      </c>
    </row>
    <row r="2159">
      <c r="A2159" s="580">
        <v>2155.0</v>
      </c>
      <c r="B2159" s="725">
        <v>91.0</v>
      </c>
      <c r="C2159" s="726" t="s">
        <v>222</v>
      </c>
      <c r="D2159" s="583">
        <v>44084.0</v>
      </c>
      <c r="E2159" s="725" t="s">
        <v>401</v>
      </c>
      <c r="F2159" s="727" t="s">
        <v>410</v>
      </c>
    </row>
    <row r="2160">
      <c r="A2160" s="580">
        <v>2156.0</v>
      </c>
      <c r="B2160" s="725">
        <v>87.0</v>
      </c>
      <c r="C2160" s="726" t="s">
        <v>222</v>
      </c>
      <c r="D2160" s="583">
        <v>44084.0</v>
      </c>
      <c r="E2160" s="725" t="s">
        <v>90</v>
      </c>
      <c r="F2160" s="727" t="s">
        <v>237</v>
      </c>
    </row>
    <row r="2161">
      <c r="A2161" s="580">
        <v>2157.0</v>
      </c>
      <c r="B2161" s="725">
        <v>76.0</v>
      </c>
      <c r="C2161" s="735" t="s">
        <v>224</v>
      </c>
      <c r="D2161" s="583">
        <v>44084.0</v>
      </c>
      <c r="E2161" s="725" t="s">
        <v>85</v>
      </c>
      <c r="F2161" s="727" t="s">
        <v>276</v>
      </c>
    </row>
    <row r="2162">
      <c r="A2162" s="580">
        <v>2158.0</v>
      </c>
      <c r="B2162" s="725">
        <v>89.0</v>
      </c>
      <c r="C2162" s="735" t="s">
        <v>224</v>
      </c>
      <c r="D2162" s="583">
        <v>44084.0</v>
      </c>
      <c r="E2162" s="725" t="s">
        <v>85</v>
      </c>
      <c r="F2162" s="727" t="s">
        <v>276</v>
      </c>
    </row>
    <row r="2163">
      <c r="A2163" s="580">
        <v>2159.0</v>
      </c>
      <c r="B2163" s="725">
        <v>87.0</v>
      </c>
      <c r="C2163" s="735" t="s">
        <v>224</v>
      </c>
      <c r="D2163" s="583">
        <v>44084.0</v>
      </c>
      <c r="E2163" s="725" t="s">
        <v>81</v>
      </c>
      <c r="F2163" s="727" t="s">
        <v>235</v>
      </c>
    </row>
    <row r="2164">
      <c r="A2164" s="580">
        <v>2160.0</v>
      </c>
      <c r="B2164" s="725">
        <v>69.0</v>
      </c>
      <c r="C2164" s="735" t="s">
        <v>224</v>
      </c>
      <c r="D2164" s="583">
        <v>44084.0</v>
      </c>
      <c r="E2164" s="725" t="s">
        <v>93</v>
      </c>
      <c r="F2164" s="727" t="s">
        <v>359</v>
      </c>
    </row>
    <row r="2165">
      <c r="A2165" s="580">
        <v>2161.0</v>
      </c>
      <c r="B2165" s="725">
        <v>76.0</v>
      </c>
      <c r="C2165" s="735" t="s">
        <v>224</v>
      </c>
      <c r="D2165" s="583">
        <v>44084.0</v>
      </c>
      <c r="E2165" s="725" t="s">
        <v>87</v>
      </c>
      <c r="F2165" s="727" t="s">
        <v>345</v>
      </c>
    </row>
    <row r="2166">
      <c r="A2166" s="580">
        <v>2162.0</v>
      </c>
      <c r="B2166" s="725">
        <v>94.0</v>
      </c>
      <c r="C2166" s="726" t="s">
        <v>222</v>
      </c>
      <c r="D2166" s="589">
        <v>44085.0</v>
      </c>
      <c r="E2166" s="725" t="s">
        <v>82</v>
      </c>
      <c r="F2166" s="727" t="s">
        <v>233</v>
      </c>
    </row>
    <row r="2167">
      <c r="A2167" s="580">
        <v>2163.0</v>
      </c>
      <c r="B2167" s="725">
        <v>74.0</v>
      </c>
      <c r="C2167" s="726" t="s">
        <v>222</v>
      </c>
      <c r="D2167" s="589">
        <v>44085.0</v>
      </c>
      <c r="E2167" s="725" t="s">
        <v>90</v>
      </c>
      <c r="F2167" s="727" t="s">
        <v>227</v>
      </c>
    </row>
    <row r="2168">
      <c r="A2168" s="580">
        <v>2164.0</v>
      </c>
      <c r="B2168" s="725">
        <v>65.0</v>
      </c>
      <c r="C2168" s="735" t="s">
        <v>224</v>
      </c>
      <c r="D2168" s="589">
        <v>44085.0</v>
      </c>
      <c r="E2168" s="725" t="s">
        <v>85</v>
      </c>
      <c r="F2168" s="727" t="s">
        <v>276</v>
      </c>
    </row>
    <row r="2169">
      <c r="A2169" s="580">
        <v>2165.0</v>
      </c>
      <c r="B2169" s="725">
        <v>75.0</v>
      </c>
      <c r="C2169" s="726" t="s">
        <v>222</v>
      </c>
      <c r="D2169" s="589">
        <v>44085.0</v>
      </c>
      <c r="E2169" s="725" t="s">
        <v>401</v>
      </c>
      <c r="F2169" s="727" t="s">
        <v>223</v>
      </c>
    </row>
    <row r="2170">
      <c r="A2170" s="580">
        <v>2166.0</v>
      </c>
      <c r="B2170" s="725">
        <v>71.0</v>
      </c>
      <c r="C2170" s="726" t="s">
        <v>222</v>
      </c>
      <c r="D2170" s="589">
        <v>44085.0</v>
      </c>
      <c r="E2170" s="725" t="s">
        <v>401</v>
      </c>
      <c r="F2170" s="727" t="s">
        <v>308</v>
      </c>
    </row>
    <row r="2171">
      <c r="A2171" s="580">
        <v>2167.0</v>
      </c>
      <c r="B2171" s="725">
        <v>81.0</v>
      </c>
      <c r="C2171" s="735" t="s">
        <v>224</v>
      </c>
      <c r="D2171" s="589">
        <v>44085.0</v>
      </c>
      <c r="E2171" s="725" t="s">
        <v>83</v>
      </c>
      <c r="F2171" s="727" t="s">
        <v>279</v>
      </c>
    </row>
    <row r="2172">
      <c r="A2172" s="580">
        <v>2168.0</v>
      </c>
      <c r="B2172" s="725">
        <v>48.0</v>
      </c>
      <c r="C2172" s="735" t="s">
        <v>224</v>
      </c>
      <c r="D2172" s="589">
        <v>44085.0</v>
      </c>
      <c r="E2172" s="725" t="s">
        <v>83</v>
      </c>
      <c r="F2172" s="727" t="s">
        <v>279</v>
      </c>
    </row>
    <row r="2173">
      <c r="A2173" s="580">
        <v>2169.0</v>
      </c>
      <c r="B2173" s="725">
        <v>91.0</v>
      </c>
      <c r="C2173" s="726" t="s">
        <v>222</v>
      </c>
      <c r="D2173" s="589">
        <v>44085.0</v>
      </c>
      <c r="E2173" s="725" t="s">
        <v>83</v>
      </c>
      <c r="F2173" s="727" t="s">
        <v>279</v>
      </c>
    </row>
    <row r="2174">
      <c r="A2174" s="580">
        <v>2170.0</v>
      </c>
      <c r="B2174" s="725">
        <v>77.0</v>
      </c>
      <c r="C2174" s="735" t="s">
        <v>224</v>
      </c>
      <c r="D2174" s="589">
        <v>44085.0</v>
      </c>
      <c r="E2174" s="725" t="s">
        <v>81</v>
      </c>
      <c r="F2174" s="727" t="s">
        <v>235</v>
      </c>
    </row>
    <row r="2175">
      <c r="A2175" s="580">
        <v>2171.0</v>
      </c>
      <c r="B2175" s="725">
        <v>62.0</v>
      </c>
      <c r="C2175" s="735" t="s">
        <v>224</v>
      </c>
      <c r="D2175" s="589">
        <v>44085.0</v>
      </c>
      <c r="E2175" s="725" t="s">
        <v>81</v>
      </c>
      <c r="F2175" s="727" t="s">
        <v>235</v>
      </c>
    </row>
    <row r="2176">
      <c r="A2176" s="580">
        <v>2172.0</v>
      </c>
      <c r="B2176" s="725">
        <v>65.0</v>
      </c>
      <c r="C2176" s="735" t="s">
        <v>224</v>
      </c>
      <c r="D2176" s="583">
        <v>44086.0</v>
      </c>
      <c r="E2176" s="725" t="s">
        <v>89</v>
      </c>
      <c r="F2176" s="727" t="s">
        <v>282</v>
      </c>
    </row>
    <row r="2177">
      <c r="A2177" s="580">
        <v>2173.0</v>
      </c>
      <c r="B2177" s="725">
        <v>73.0</v>
      </c>
      <c r="C2177" s="735" t="s">
        <v>224</v>
      </c>
      <c r="D2177" s="583">
        <v>44086.0</v>
      </c>
      <c r="E2177" s="725" t="s">
        <v>85</v>
      </c>
      <c r="F2177" s="727" t="s">
        <v>335</v>
      </c>
    </row>
    <row r="2178">
      <c r="A2178" s="580">
        <v>2174.0</v>
      </c>
      <c r="B2178" s="725">
        <v>82.0</v>
      </c>
      <c r="C2178" s="726" t="s">
        <v>222</v>
      </c>
      <c r="D2178" s="583">
        <v>44086.0</v>
      </c>
      <c r="E2178" s="725" t="s">
        <v>81</v>
      </c>
      <c r="F2178" s="727" t="s">
        <v>332</v>
      </c>
    </row>
    <row r="2179">
      <c r="A2179" s="580">
        <v>2175.0</v>
      </c>
      <c r="B2179" s="725">
        <v>88.0</v>
      </c>
      <c r="C2179" s="735" t="s">
        <v>224</v>
      </c>
      <c r="D2179" s="583">
        <v>44086.0</v>
      </c>
      <c r="E2179" s="725" t="s">
        <v>81</v>
      </c>
      <c r="F2179" s="727" t="s">
        <v>332</v>
      </c>
    </row>
    <row r="2180">
      <c r="A2180" s="580">
        <v>2176.0</v>
      </c>
      <c r="B2180" s="725">
        <v>85.0</v>
      </c>
      <c r="C2180" s="726" t="s">
        <v>222</v>
      </c>
      <c r="D2180" s="583">
        <v>44086.0</v>
      </c>
      <c r="E2180" s="725" t="s">
        <v>81</v>
      </c>
      <c r="F2180" s="727" t="s">
        <v>411</v>
      </c>
    </row>
    <row r="2181">
      <c r="A2181" s="580">
        <v>2177.0</v>
      </c>
      <c r="B2181" s="725">
        <v>65.0</v>
      </c>
      <c r="C2181" s="726" t="s">
        <v>222</v>
      </c>
      <c r="D2181" s="583">
        <v>44086.0</v>
      </c>
      <c r="E2181" s="725" t="s">
        <v>401</v>
      </c>
      <c r="F2181" s="727" t="s">
        <v>223</v>
      </c>
    </row>
    <row r="2182">
      <c r="A2182" s="580">
        <v>2178.0</v>
      </c>
      <c r="B2182" s="725">
        <v>84.0</v>
      </c>
      <c r="C2182" s="726" t="s">
        <v>222</v>
      </c>
      <c r="D2182" s="583">
        <v>44086.0</v>
      </c>
      <c r="E2182" s="725" t="s">
        <v>87</v>
      </c>
      <c r="F2182" s="727" t="s">
        <v>225</v>
      </c>
    </row>
    <row r="2183">
      <c r="A2183" s="580">
        <v>2179.0</v>
      </c>
      <c r="B2183" s="725">
        <v>72.0</v>
      </c>
      <c r="C2183" s="735" t="s">
        <v>224</v>
      </c>
      <c r="D2183" s="583">
        <v>44086.0</v>
      </c>
      <c r="E2183" s="725" t="s">
        <v>87</v>
      </c>
      <c r="F2183" s="727" t="s">
        <v>225</v>
      </c>
    </row>
    <row r="2184">
      <c r="A2184" s="580">
        <v>2180.0</v>
      </c>
      <c r="B2184" s="725">
        <v>95.0</v>
      </c>
      <c r="C2184" s="735" t="s">
        <v>224</v>
      </c>
      <c r="D2184" s="583">
        <v>44086.0</v>
      </c>
      <c r="E2184" s="725" t="s">
        <v>82</v>
      </c>
      <c r="F2184" s="727" t="s">
        <v>233</v>
      </c>
    </row>
    <row r="2185">
      <c r="A2185" s="580">
        <v>2181.0</v>
      </c>
      <c r="B2185" s="725">
        <v>81.0</v>
      </c>
      <c r="C2185" s="726" t="s">
        <v>222</v>
      </c>
      <c r="D2185" s="583">
        <v>44086.0</v>
      </c>
      <c r="E2185" s="725" t="s">
        <v>82</v>
      </c>
      <c r="F2185" s="727" t="s">
        <v>246</v>
      </c>
    </row>
    <row r="2186">
      <c r="A2186" s="580">
        <v>2182.0</v>
      </c>
      <c r="B2186" s="725">
        <v>92.0</v>
      </c>
      <c r="C2186" s="726" t="s">
        <v>222</v>
      </c>
      <c r="D2186" s="583">
        <v>44086.0</v>
      </c>
      <c r="E2186" s="725" t="s">
        <v>88</v>
      </c>
      <c r="F2186" s="727" t="s">
        <v>412</v>
      </c>
    </row>
    <row r="2187">
      <c r="A2187" s="580">
        <v>2183.0</v>
      </c>
      <c r="B2187" s="725">
        <v>85.0</v>
      </c>
      <c r="C2187" s="726" t="s">
        <v>222</v>
      </c>
      <c r="D2187" s="583">
        <v>44086.0</v>
      </c>
      <c r="E2187" s="725" t="s">
        <v>91</v>
      </c>
      <c r="F2187" s="727" t="s">
        <v>277</v>
      </c>
    </row>
    <row r="2188">
      <c r="A2188" s="580">
        <v>2184.0</v>
      </c>
      <c r="B2188" s="725">
        <v>88.0</v>
      </c>
      <c r="C2188" s="726" t="s">
        <v>222</v>
      </c>
      <c r="D2188" s="583">
        <v>44086.0</v>
      </c>
      <c r="E2188" s="725" t="s">
        <v>91</v>
      </c>
      <c r="F2188" s="727" t="s">
        <v>277</v>
      </c>
    </row>
    <row r="2189">
      <c r="A2189" s="580">
        <v>2185.0</v>
      </c>
      <c r="B2189" s="725">
        <v>82.0</v>
      </c>
      <c r="C2189" s="735" t="s">
        <v>224</v>
      </c>
      <c r="D2189" s="589">
        <v>44087.0</v>
      </c>
      <c r="E2189" s="725" t="s">
        <v>90</v>
      </c>
      <c r="F2189" s="727" t="s">
        <v>275</v>
      </c>
    </row>
    <row r="2190">
      <c r="A2190" s="580">
        <v>2186.0</v>
      </c>
      <c r="B2190" s="725">
        <v>67.0</v>
      </c>
      <c r="C2190" s="735" t="s">
        <v>224</v>
      </c>
      <c r="D2190" s="589">
        <v>44087.0</v>
      </c>
      <c r="E2190" s="725" t="s">
        <v>83</v>
      </c>
      <c r="F2190" s="727" t="s">
        <v>382</v>
      </c>
    </row>
    <row r="2191">
      <c r="A2191" s="580">
        <v>2187.0</v>
      </c>
      <c r="B2191" s="725">
        <v>72.0</v>
      </c>
      <c r="C2191" s="726" t="s">
        <v>222</v>
      </c>
      <c r="D2191" s="589">
        <v>44087.0</v>
      </c>
      <c r="E2191" s="725" t="s">
        <v>82</v>
      </c>
      <c r="F2191" s="727" t="s">
        <v>233</v>
      </c>
    </row>
    <row r="2192">
      <c r="A2192" s="580">
        <v>2188.0</v>
      </c>
      <c r="B2192" s="725">
        <v>85.0</v>
      </c>
      <c r="C2192" s="735" t="s">
        <v>224</v>
      </c>
      <c r="D2192" s="589">
        <v>44087.0</v>
      </c>
      <c r="E2192" s="725" t="s">
        <v>88</v>
      </c>
      <c r="F2192" s="727" t="s">
        <v>228</v>
      </c>
    </row>
    <row r="2193">
      <c r="A2193" s="580">
        <v>2189.0</v>
      </c>
      <c r="B2193" s="725">
        <v>71.0</v>
      </c>
      <c r="C2193" s="726" t="s">
        <v>222</v>
      </c>
      <c r="D2193" s="589">
        <v>44087.0</v>
      </c>
      <c r="E2193" s="728" t="s">
        <v>83</v>
      </c>
      <c r="F2193" s="729" t="s">
        <v>228</v>
      </c>
    </row>
    <row r="2194">
      <c r="A2194" s="580">
        <v>2190.0</v>
      </c>
      <c r="B2194" s="725">
        <v>54.0</v>
      </c>
      <c r="C2194" s="735" t="s">
        <v>224</v>
      </c>
      <c r="D2194" s="589">
        <v>44087.0</v>
      </c>
      <c r="E2194" s="725" t="s">
        <v>88</v>
      </c>
      <c r="F2194" s="727" t="s">
        <v>228</v>
      </c>
    </row>
    <row r="2195">
      <c r="A2195" s="580">
        <v>2191.0</v>
      </c>
      <c r="B2195" s="725">
        <v>88.0</v>
      </c>
      <c r="C2195" s="735" t="s">
        <v>224</v>
      </c>
      <c r="D2195" s="583">
        <v>44088.0</v>
      </c>
      <c r="E2195" s="725" t="s">
        <v>87</v>
      </c>
      <c r="F2195" s="727" t="s">
        <v>225</v>
      </c>
    </row>
    <row r="2196">
      <c r="A2196" s="580">
        <v>2192.0</v>
      </c>
      <c r="B2196" s="725">
        <v>75.0</v>
      </c>
      <c r="C2196" s="726" t="s">
        <v>222</v>
      </c>
      <c r="D2196" s="583">
        <v>44088.0</v>
      </c>
      <c r="E2196" s="725" t="s">
        <v>88</v>
      </c>
      <c r="F2196" s="727" t="s">
        <v>228</v>
      </c>
    </row>
    <row r="2197">
      <c r="A2197" s="580">
        <v>2193.0</v>
      </c>
      <c r="B2197" s="725">
        <v>79.0</v>
      </c>
      <c r="C2197" s="726" t="s">
        <v>222</v>
      </c>
      <c r="D2197" s="583">
        <v>44088.0</v>
      </c>
      <c r="E2197" s="725" t="s">
        <v>88</v>
      </c>
      <c r="F2197" s="727" t="s">
        <v>228</v>
      </c>
    </row>
    <row r="2198">
      <c r="A2198" s="580">
        <v>2194.0</v>
      </c>
      <c r="B2198" s="725">
        <v>76.0</v>
      </c>
      <c r="C2198" s="726" t="s">
        <v>222</v>
      </c>
      <c r="D2198" s="583">
        <v>44088.0</v>
      </c>
      <c r="E2198" s="725" t="s">
        <v>88</v>
      </c>
      <c r="F2198" s="727" t="s">
        <v>228</v>
      </c>
    </row>
    <row r="2199">
      <c r="A2199" s="580">
        <v>2195.0</v>
      </c>
      <c r="B2199" s="725">
        <v>85.0</v>
      </c>
      <c r="C2199" s="735" t="s">
        <v>224</v>
      </c>
      <c r="D2199" s="583">
        <v>44088.0</v>
      </c>
      <c r="E2199" s="725" t="s">
        <v>88</v>
      </c>
      <c r="F2199" s="727" t="s">
        <v>228</v>
      </c>
    </row>
    <row r="2200">
      <c r="A2200" s="580">
        <v>2196.0</v>
      </c>
      <c r="B2200" s="725">
        <v>89.0</v>
      </c>
      <c r="C2200" s="726" t="s">
        <v>222</v>
      </c>
      <c r="D2200" s="583">
        <v>44088.0</v>
      </c>
      <c r="E2200" s="725" t="s">
        <v>93</v>
      </c>
      <c r="F2200" s="727" t="s">
        <v>413</v>
      </c>
    </row>
    <row r="2201">
      <c r="A2201" s="580">
        <v>2197.0</v>
      </c>
      <c r="B2201" s="725">
        <v>100.0</v>
      </c>
      <c r="C2201" s="726" t="s">
        <v>222</v>
      </c>
      <c r="D2201" s="583">
        <v>44088.0</v>
      </c>
      <c r="E2201" s="725" t="s">
        <v>93</v>
      </c>
      <c r="F2201" s="727" t="s">
        <v>413</v>
      </c>
    </row>
    <row r="2202">
      <c r="A2202" s="580">
        <v>2198.0</v>
      </c>
      <c r="B2202" s="725">
        <v>63.0</v>
      </c>
      <c r="C2202" s="726" t="s">
        <v>222</v>
      </c>
      <c r="D2202" s="583">
        <v>44088.0</v>
      </c>
      <c r="E2202" s="725" t="s">
        <v>93</v>
      </c>
      <c r="F2202" s="727" t="s">
        <v>414</v>
      </c>
    </row>
    <row r="2203">
      <c r="A2203" s="580">
        <v>2199.0</v>
      </c>
      <c r="B2203" s="725">
        <v>78.0</v>
      </c>
      <c r="C2203" s="735" t="s">
        <v>224</v>
      </c>
      <c r="D2203" s="583">
        <v>44088.0</v>
      </c>
      <c r="E2203" s="725" t="s">
        <v>401</v>
      </c>
      <c r="F2203" s="727" t="s">
        <v>223</v>
      </c>
    </row>
    <row r="2204">
      <c r="A2204" s="580">
        <v>2200.0</v>
      </c>
      <c r="B2204" s="725">
        <v>76.0</v>
      </c>
      <c r="C2204" s="735" t="s">
        <v>224</v>
      </c>
      <c r="D2204" s="583">
        <v>44088.0</v>
      </c>
      <c r="E2204" s="725" t="s">
        <v>401</v>
      </c>
      <c r="F2204" s="727" t="s">
        <v>223</v>
      </c>
    </row>
    <row r="2205">
      <c r="A2205" s="580">
        <v>2201.0</v>
      </c>
      <c r="B2205" s="725">
        <v>70.0</v>
      </c>
      <c r="C2205" s="726" t="s">
        <v>222</v>
      </c>
      <c r="D2205" s="583">
        <v>44088.0</v>
      </c>
      <c r="E2205" s="725" t="s">
        <v>82</v>
      </c>
      <c r="F2205" s="727" t="s">
        <v>246</v>
      </c>
    </row>
    <row r="2206">
      <c r="A2206" s="580">
        <v>2202.0</v>
      </c>
      <c r="B2206" s="725">
        <v>91.0</v>
      </c>
      <c r="C2206" s="726" t="s">
        <v>222</v>
      </c>
      <c r="D2206" s="583">
        <v>44088.0</v>
      </c>
      <c r="E2206" s="725" t="s">
        <v>83</v>
      </c>
      <c r="F2206" s="727" t="s">
        <v>279</v>
      </c>
    </row>
    <row r="2207">
      <c r="A2207" s="580">
        <v>2203.0</v>
      </c>
      <c r="B2207" s="725">
        <v>76.0</v>
      </c>
      <c r="C2207" s="735" t="s">
        <v>224</v>
      </c>
      <c r="D2207" s="583">
        <v>44088.0</v>
      </c>
      <c r="E2207" s="725" t="s">
        <v>83</v>
      </c>
      <c r="F2207" s="727" t="s">
        <v>279</v>
      </c>
    </row>
    <row r="2208">
      <c r="A2208" s="580">
        <v>2204.0</v>
      </c>
      <c r="B2208" s="725">
        <v>88.0</v>
      </c>
      <c r="C2208" s="735" t="s">
        <v>224</v>
      </c>
      <c r="D2208" s="583">
        <v>44088.0</v>
      </c>
      <c r="E2208" s="725" t="s">
        <v>83</v>
      </c>
      <c r="F2208" s="727" t="s">
        <v>279</v>
      </c>
    </row>
    <row r="2209">
      <c r="A2209" s="580">
        <v>2205.0</v>
      </c>
      <c r="B2209" s="725">
        <v>67.0</v>
      </c>
      <c r="C2209" s="735" t="s">
        <v>224</v>
      </c>
      <c r="D2209" s="583">
        <v>44088.0</v>
      </c>
      <c r="E2209" s="725" t="s">
        <v>91</v>
      </c>
      <c r="F2209" s="727" t="s">
        <v>277</v>
      </c>
    </row>
    <row r="2210">
      <c r="A2210" s="580">
        <v>2206.0</v>
      </c>
      <c r="B2210" s="725">
        <v>77.0</v>
      </c>
      <c r="C2210" s="735" t="s">
        <v>224</v>
      </c>
      <c r="D2210" s="589">
        <v>44089.0</v>
      </c>
      <c r="E2210" s="725" t="s">
        <v>89</v>
      </c>
      <c r="F2210" s="727" t="s">
        <v>282</v>
      </c>
    </row>
    <row r="2211">
      <c r="A2211" s="580">
        <v>2207.0</v>
      </c>
      <c r="B2211" s="725">
        <v>87.0</v>
      </c>
      <c r="C2211" s="726" t="s">
        <v>222</v>
      </c>
      <c r="D2211" s="589">
        <v>44089.0</v>
      </c>
      <c r="E2211" s="725" t="s">
        <v>89</v>
      </c>
      <c r="F2211" s="727" t="s">
        <v>282</v>
      </c>
    </row>
    <row r="2212">
      <c r="A2212" s="580">
        <v>2208.0</v>
      </c>
      <c r="B2212" s="725">
        <v>66.0</v>
      </c>
      <c r="C2212" s="726" t="s">
        <v>222</v>
      </c>
      <c r="D2212" s="589">
        <v>44089.0</v>
      </c>
      <c r="E2212" s="725" t="s">
        <v>91</v>
      </c>
      <c r="F2212" s="727" t="s">
        <v>277</v>
      </c>
    </row>
    <row r="2213">
      <c r="A2213" s="580">
        <v>2209.0</v>
      </c>
      <c r="B2213" s="725">
        <v>90.0</v>
      </c>
      <c r="C2213" s="726" t="s">
        <v>222</v>
      </c>
      <c r="D2213" s="589">
        <v>44089.0</v>
      </c>
      <c r="E2213" s="725" t="s">
        <v>91</v>
      </c>
      <c r="F2213" s="727" t="s">
        <v>277</v>
      </c>
    </row>
    <row r="2214">
      <c r="A2214" s="580">
        <v>2210.0</v>
      </c>
      <c r="B2214" s="725">
        <v>82.0</v>
      </c>
      <c r="C2214" s="726" t="s">
        <v>222</v>
      </c>
      <c r="D2214" s="589">
        <v>44089.0</v>
      </c>
      <c r="E2214" s="725" t="s">
        <v>91</v>
      </c>
      <c r="F2214" s="727" t="s">
        <v>332</v>
      </c>
    </row>
    <row r="2215">
      <c r="A2215" s="580">
        <v>2211.0</v>
      </c>
      <c r="B2215" s="725">
        <v>54.0</v>
      </c>
      <c r="C2215" s="735" t="s">
        <v>224</v>
      </c>
      <c r="D2215" s="589">
        <v>44089.0</v>
      </c>
      <c r="E2215" s="725" t="s">
        <v>82</v>
      </c>
      <c r="F2215" s="727" t="s">
        <v>338</v>
      </c>
    </row>
    <row r="2216">
      <c r="A2216" s="580">
        <v>2212.0</v>
      </c>
      <c r="B2216" s="725">
        <v>78.0</v>
      </c>
      <c r="C2216" s="726" t="s">
        <v>222</v>
      </c>
      <c r="D2216" s="589">
        <v>44089.0</v>
      </c>
      <c r="E2216" s="725" t="s">
        <v>85</v>
      </c>
      <c r="F2216" s="727" t="s">
        <v>284</v>
      </c>
    </row>
    <row r="2217">
      <c r="A2217" s="580">
        <v>2213.0</v>
      </c>
      <c r="B2217" s="725">
        <v>80.0</v>
      </c>
      <c r="C2217" s="735" t="s">
        <v>224</v>
      </c>
      <c r="D2217" s="589">
        <v>44089.0</v>
      </c>
      <c r="E2217" s="725" t="s">
        <v>85</v>
      </c>
      <c r="F2217" s="727" t="s">
        <v>276</v>
      </c>
    </row>
    <row r="2218">
      <c r="A2218" s="580">
        <v>2214.0</v>
      </c>
      <c r="B2218" s="725">
        <v>69.0</v>
      </c>
      <c r="C2218" s="726" t="s">
        <v>222</v>
      </c>
      <c r="D2218" s="589">
        <v>44089.0</v>
      </c>
      <c r="E2218" s="725" t="s">
        <v>85</v>
      </c>
      <c r="F2218" s="727" t="s">
        <v>327</v>
      </c>
    </row>
    <row r="2219">
      <c r="A2219" s="580">
        <v>2215.0</v>
      </c>
      <c r="B2219" s="725">
        <v>84.0</v>
      </c>
      <c r="C2219" s="726" t="s">
        <v>222</v>
      </c>
      <c r="D2219" s="589">
        <v>44089.0</v>
      </c>
      <c r="E2219" s="725" t="s">
        <v>81</v>
      </c>
      <c r="F2219" s="727" t="s">
        <v>332</v>
      </c>
    </row>
    <row r="2220">
      <c r="A2220" s="580">
        <v>2216.0</v>
      </c>
      <c r="B2220" s="725">
        <v>84.0</v>
      </c>
      <c r="C2220" s="735" t="s">
        <v>224</v>
      </c>
      <c r="D2220" s="589">
        <v>44089.0</v>
      </c>
      <c r="E2220" s="725" t="s">
        <v>81</v>
      </c>
      <c r="F2220" s="727" t="s">
        <v>350</v>
      </c>
    </row>
    <row r="2221">
      <c r="A2221" s="580">
        <v>2217.0</v>
      </c>
      <c r="B2221" s="725">
        <v>80.0</v>
      </c>
      <c r="C2221" s="735" t="s">
        <v>224</v>
      </c>
      <c r="D2221" s="589">
        <v>44089.0</v>
      </c>
      <c r="E2221" s="725" t="s">
        <v>81</v>
      </c>
      <c r="F2221" s="727" t="s">
        <v>262</v>
      </c>
    </row>
    <row r="2222">
      <c r="A2222" s="580">
        <v>2218.0</v>
      </c>
      <c r="B2222" s="725">
        <v>81.0</v>
      </c>
      <c r="C2222" s="735" t="s">
        <v>224</v>
      </c>
      <c r="D2222" s="589">
        <v>44089.0</v>
      </c>
      <c r="E2222" s="725" t="s">
        <v>401</v>
      </c>
      <c r="F2222" s="727" t="s">
        <v>223</v>
      </c>
    </row>
    <row r="2223">
      <c r="A2223" s="580">
        <v>2219.0</v>
      </c>
      <c r="B2223" s="725">
        <v>64.0</v>
      </c>
      <c r="C2223" s="726" t="s">
        <v>222</v>
      </c>
      <c r="D2223" s="589">
        <v>44089.0</v>
      </c>
      <c r="E2223" s="725" t="s">
        <v>401</v>
      </c>
      <c r="F2223" s="727" t="s">
        <v>223</v>
      </c>
    </row>
    <row r="2224">
      <c r="A2224" s="580">
        <v>2220.0</v>
      </c>
      <c r="B2224" s="725">
        <v>75.0</v>
      </c>
      <c r="C2224" s="726" t="s">
        <v>222</v>
      </c>
      <c r="D2224" s="589">
        <v>44089.0</v>
      </c>
      <c r="E2224" s="725" t="s">
        <v>401</v>
      </c>
      <c r="F2224" s="727" t="s">
        <v>223</v>
      </c>
    </row>
    <row r="2225">
      <c r="A2225" s="580">
        <v>2221.0</v>
      </c>
      <c r="B2225" s="725">
        <v>85.0</v>
      </c>
      <c r="C2225" s="726" t="s">
        <v>222</v>
      </c>
      <c r="D2225" s="589">
        <v>44089.0</v>
      </c>
      <c r="E2225" s="725" t="s">
        <v>88</v>
      </c>
      <c r="F2225" s="727" t="s">
        <v>296</v>
      </c>
    </row>
    <row r="2226">
      <c r="A2226" s="580">
        <v>2222.0</v>
      </c>
      <c r="B2226" s="725">
        <v>100.0</v>
      </c>
      <c r="C2226" s="726" t="s">
        <v>222</v>
      </c>
      <c r="D2226" s="589">
        <v>44089.0</v>
      </c>
      <c r="E2226" s="725" t="s">
        <v>93</v>
      </c>
      <c r="F2226" s="727" t="s">
        <v>413</v>
      </c>
    </row>
    <row r="2227">
      <c r="A2227" s="580">
        <v>2223.0</v>
      </c>
      <c r="B2227" s="725">
        <v>85.0</v>
      </c>
      <c r="C2227" s="735" t="s">
        <v>224</v>
      </c>
      <c r="D2227" s="589">
        <v>44089.0</v>
      </c>
      <c r="E2227" s="725" t="s">
        <v>83</v>
      </c>
      <c r="F2227" s="727" t="s">
        <v>279</v>
      </c>
    </row>
    <row r="2228">
      <c r="A2228" s="580">
        <v>2224.0</v>
      </c>
      <c r="B2228" s="725">
        <v>81.0</v>
      </c>
      <c r="C2228" s="726" t="s">
        <v>222</v>
      </c>
      <c r="D2228" s="589">
        <v>44089.0</v>
      </c>
      <c r="E2228" s="725" t="s">
        <v>83</v>
      </c>
      <c r="F2228" s="727" t="s">
        <v>279</v>
      </c>
    </row>
    <row r="2229">
      <c r="A2229" s="580">
        <v>2225.0</v>
      </c>
      <c r="B2229" s="725">
        <v>74.0</v>
      </c>
      <c r="C2229" s="726" t="s">
        <v>222</v>
      </c>
      <c r="D2229" s="589">
        <v>44089.0</v>
      </c>
      <c r="E2229" s="725" t="s">
        <v>83</v>
      </c>
      <c r="F2229" s="727" t="s">
        <v>279</v>
      </c>
    </row>
    <row r="2230">
      <c r="A2230" s="580">
        <v>2226.0</v>
      </c>
      <c r="B2230" s="725">
        <v>75.0</v>
      </c>
      <c r="C2230" s="735" t="s">
        <v>224</v>
      </c>
      <c r="D2230" s="589">
        <v>44089.0</v>
      </c>
      <c r="E2230" s="725" t="s">
        <v>83</v>
      </c>
      <c r="F2230" s="727" t="s">
        <v>279</v>
      </c>
    </row>
    <row r="2231">
      <c r="A2231" s="580">
        <v>2227.0</v>
      </c>
      <c r="B2231" s="725">
        <v>90.0</v>
      </c>
      <c r="C2231" s="735" t="s">
        <v>224</v>
      </c>
      <c r="D2231" s="589">
        <v>44089.0</v>
      </c>
      <c r="E2231" s="725" t="s">
        <v>86</v>
      </c>
      <c r="F2231" s="727" t="s">
        <v>282</v>
      </c>
    </row>
    <row r="2232">
      <c r="A2232" s="580">
        <v>2228.0</v>
      </c>
      <c r="B2232" s="725">
        <v>70.0</v>
      </c>
      <c r="C2232" s="735" t="s">
        <v>224</v>
      </c>
      <c r="D2232" s="589">
        <v>44089.0</v>
      </c>
      <c r="E2232" s="725" t="s">
        <v>94</v>
      </c>
      <c r="F2232" s="727" t="s">
        <v>331</v>
      </c>
    </row>
    <row r="2233">
      <c r="A2233" s="580">
        <v>2229.0</v>
      </c>
      <c r="B2233" s="725">
        <v>72.0</v>
      </c>
      <c r="C2233" s="735" t="s">
        <v>224</v>
      </c>
      <c r="D2233" s="589">
        <v>44089.0</v>
      </c>
      <c r="E2233" s="725" t="s">
        <v>94</v>
      </c>
      <c r="F2233" s="727" t="s">
        <v>331</v>
      </c>
    </row>
    <row r="2234">
      <c r="A2234" s="580">
        <v>2230.0</v>
      </c>
      <c r="B2234" s="725">
        <v>65.0</v>
      </c>
      <c r="C2234" s="735" t="s">
        <v>224</v>
      </c>
      <c r="D2234" s="583">
        <v>44090.0</v>
      </c>
      <c r="E2234" s="725" t="s">
        <v>91</v>
      </c>
      <c r="F2234" s="727" t="s">
        <v>352</v>
      </c>
    </row>
    <row r="2235">
      <c r="A2235" s="580">
        <v>2231.0</v>
      </c>
      <c r="B2235" s="725">
        <v>84.0</v>
      </c>
      <c r="C2235" s="735" t="s">
        <v>224</v>
      </c>
      <c r="D2235" s="583">
        <v>44090.0</v>
      </c>
      <c r="E2235" s="725" t="s">
        <v>82</v>
      </c>
      <c r="F2235" s="727" t="s">
        <v>246</v>
      </c>
    </row>
    <row r="2236">
      <c r="A2236" s="580">
        <v>2232.0</v>
      </c>
      <c r="B2236" s="725">
        <v>86.0</v>
      </c>
      <c r="C2236" s="726" t="s">
        <v>222</v>
      </c>
      <c r="D2236" s="583">
        <v>44090.0</v>
      </c>
      <c r="E2236" s="725" t="s">
        <v>85</v>
      </c>
      <c r="F2236" s="727" t="s">
        <v>284</v>
      </c>
    </row>
    <row r="2237">
      <c r="A2237" s="580">
        <v>2233.0</v>
      </c>
      <c r="B2237" s="725">
        <v>54.0</v>
      </c>
      <c r="C2237" s="735" t="s">
        <v>224</v>
      </c>
      <c r="D2237" s="583">
        <v>44090.0</v>
      </c>
      <c r="E2237" s="725" t="s">
        <v>85</v>
      </c>
      <c r="F2237" s="727" t="s">
        <v>284</v>
      </c>
    </row>
    <row r="2238">
      <c r="A2238" s="580">
        <v>2234.0</v>
      </c>
      <c r="B2238" s="725">
        <v>63.0</v>
      </c>
      <c r="C2238" s="735" t="s">
        <v>224</v>
      </c>
      <c r="D2238" s="583">
        <v>44090.0</v>
      </c>
      <c r="E2238" s="725" t="s">
        <v>81</v>
      </c>
      <c r="F2238" s="727" t="s">
        <v>239</v>
      </c>
    </row>
    <row r="2239">
      <c r="A2239" s="580">
        <v>2235.0</v>
      </c>
      <c r="B2239" s="725">
        <v>88.0</v>
      </c>
      <c r="C2239" s="726" t="s">
        <v>222</v>
      </c>
      <c r="D2239" s="583">
        <v>44090.0</v>
      </c>
      <c r="E2239" s="725" t="s">
        <v>81</v>
      </c>
      <c r="F2239" s="727" t="s">
        <v>235</v>
      </c>
    </row>
    <row r="2240">
      <c r="A2240" s="580">
        <v>2236.0</v>
      </c>
      <c r="B2240" s="725">
        <v>64.0</v>
      </c>
      <c r="C2240" s="726" t="s">
        <v>222</v>
      </c>
      <c r="D2240" s="583">
        <v>44090.0</v>
      </c>
      <c r="E2240" s="725" t="s">
        <v>88</v>
      </c>
      <c r="F2240" s="727" t="s">
        <v>296</v>
      </c>
    </row>
    <row r="2241">
      <c r="A2241" s="580">
        <v>2237.0</v>
      </c>
      <c r="B2241" s="725">
        <v>94.0</v>
      </c>
      <c r="C2241" s="726" t="s">
        <v>222</v>
      </c>
      <c r="D2241" s="583">
        <v>44090.0</v>
      </c>
      <c r="E2241" s="725" t="s">
        <v>88</v>
      </c>
      <c r="F2241" s="727" t="s">
        <v>228</v>
      </c>
    </row>
    <row r="2242">
      <c r="A2242" s="580">
        <v>2238.0</v>
      </c>
      <c r="B2242" s="725">
        <v>65.0</v>
      </c>
      <c r="C2242" s="735" t="s">
        <v>224</v>
      </c>
      <c r="D2242" s="583">
        <v>44090.0</v>
      </c>
      <c r="E2242" s="725" t="s">
        <v>401</v>
      </c>
      <c r="F2242" s="727" t="s">
        <v>343</v>
      </c>
    </row>
    <row r="2243">
      <c r="A2243" s="580">
        <v>2239.0</v>
      </c>
      <c r="B2243" s="725">
        <v>68.0</v>
      </c>
      <c r="C2243" s="735" t="s">
        <v>224</v>
      </c>
      <c r="D2243" s="583">
        <v>44090.0</v>
      </c>
      <c r="E2243" s="725" t="s">
        <v>86</v>
      </c>
      <c r="F2243" s="727" t="s">
        <v>304</v>
      </c>
    </row>
    <row r="2244">
      <c r="A2244" s="580">
        <v>2240.0</v>
      </c>
      <c r="B2244" s="725">
        <v>81.0</v>
      </c>
      <c r="C2244" s="735" t="s">
        <v>224</v>
      </c>
      <c r="D2244" s="589">
        <v>44091.0</v>
      </c>
      <c r="E2244" s="725" t="s">
        <v>83</v>
      </c>
      <c r="F2244" s="727" t="s">
        <v>279</v>
      </c>
    </row>
    <row r="2245">
      <c r="A2245" s="580">
        <v>2241.0</v>
      </c>
      <c r="B2245" s="725">
        <v>85.0</v>
      </c>
      <c r="C2245" s="726" t="s">
        <v>222</v>
      </c>
      <c r="D2245" s="589">
        <v>44091.0</v>
      </c>
      <c r="E2245" s="725" t="s">
        <v>83</v>
      </c>
      <c r="F2245" s="727" t="s">
        <v>279</v>
      </c>
    </row>
    <row r="2246">
      <c r="A2246" s="580">
        <v>2242.0</v>
      </c>
      <c r="B2246" s="725">
        <v>68.0</v>
      </c>
      <c r="C2246" s="735" t="s">
        <v>224</v>
      </c>
      <c r="D2246" s="589">
        <v>44091.0</v>
      </c>
      <c r="E2246" s="725" t="s">
        <v>83</v>
      </c>
      <c r="F2246" s="727" t="s">
        <v>279</v>
      </c>
    </row>
    <row r="2247">
      <c r="A2247" s="580">
        <v>2243.0</v>
      </c>
      <c r="B2247" s="725">
        <v>51.0</v>
      </c>
      <c r="C2247" s="735" t="s">
        <v>224</v>
      </c>
      <c r="D2247" s="589">
        <v>44091.0</v>
      </c>
      <c r="E2247" s="725" t="s">
        <v>83</v>
      </c>
      <c r="F2247" s="727" t="s">
        <v>279</v>
      </c>
    </row>
    <row r="2248">
      <c r="A2248" s="580">
        <v>2244.0</v>
      </c>
      <c r="B2248" s="725">
        <v>76.0</v>
      </c>
      <c r="C2248" s="735" t="s">
        <v>224</v>
      </c>
      <c r="D2248" s="589">
        <v>44091.0</v>
      </c>
      <c r="E2248" s="725" t="s">
        <v>85</v>
      </c>
      <c r="F2248" s="727" t="s">
        <v>276</v>
      </c>
    </row>
    <row r="2249">
      <c r="A2249" s="580">
        <v>2245.0</v>
      </c>
      <c r="B2249" s="725">
        <v>66.0</v>
      </c>
      <c r="C2249" s="735" t="s">
        <v>224</v>
      </c>
      <c r="D2249" s="589">
        <v>44091.0</v>
      </c>
      <c r="E2249" s="725" t="s">
        <v>85</v>
      </c>
      <c r="F2249" s="727" t="s">
        <v>276</v>
      </c>
    </row>
    <row r="2250">
      <c r="A2250" s="580">
        <v>2246.0</v>
      </c>
      <c r="B2250" s="725">
        <v>72.0</v>
      </c>
      <c r="C2250" s="735" t="s">
        <v>224</v>
      </c>
      <c r="D2250" s="589">
        <v>44091.0</v>
      </c>
      <c r="E2250" s="725" t="s">
        <v>85</v>
      </c>
      <c r="F2250" s="727" t="s">
        <v>276</v>
      </c>
    </row>
    <row r="2251">
      <c r="A2251" s="580">
        <v>2247.0</v>
      </c>
      <c r="B2251" s="725">
        <v>89.0</v>
      </c>
      <c r="C2251" s="726" t="s">
        <v>222</v>
      </c>
      <c r="D2251" s="589">
        <v>44091.0</v>
      </c>
      <c r="E2251" s="725" t="s">
        <v>81</v>
      </c>
      <c r="F2251" s="727" t="s">
        <v>334</v>
      </c>
    </row>
    <row r="2252">
      <c r="A2252" s="580">
        <v>2248.0</v>
      </c>
      <c r="B2252" s="725">
        <v>58.0</v>
      </c>
      <c r="C2252" s="735" t="s">
        <v>224</v>
      </c>
      <c r="D2252" s="589">
        <v>44091.0</v>
      </c>
      <c r="E2252" s="725" t="s">
        <v>81</v>
      </c>
      <c r="F2252" s="727" t="s">
        <v>235</v>
      </c>
    </row>
    <row r="2253">
      <c r="A2253" s="580">
        <v>2249.0</v>
      </c>
      <c r="B2253" s="725">
        <v>74.0</v>
      </c>
      <c r="C2253" s="726" t="s">
        <v>222</v>
      </c>
      <c r="D2253" s="589">
        <v>44091.0</v>
      </c>
      <c r="E2253" s="725" t="s">
        <v>81</v>
      </c>
      <c r="F2253" s="727" t="s">
        <v>225</v>
      </c>
    </row>
    <row r="2254">
      <c r="A2254" s="580">
        <v>2250.0</v>
      </c>
      <c r="B2254" s="725">
        <v>82.0</v>
      </c>
      <c r="C2254" s="726" t="s">
        <v>222</v>
      </c>
      <c r="D2254" s="589">
        <v>44091.0</v>
      </c>
      <c r="E2254" s="725" t="s">
        <v>88</v>
      </c>
      <c r="F2254" s="727" t="s">
        <v>228</v>
      </c>
    </row>
    <row r="2255">
      <c r="A2255" s="580">
        <v>2251.0</v>
      </c>
      <c r="B2255" s="725">
        <v>84.0</v>
      </c>
      <c r="C2255" s="735" t="s">
        <v>224</v>
      </c>
      <c r="D2255" s="589">
        <v>44091.0</v>
      </c>
      <c r="E2255" s="725" t="s">
        <v>92</v>
      </c>
      <c r="F2255" s="727" t="s">
        <v>415</v>
      </c>
    </row>
    <row r="2256">
      <c r="A2256" s="580">
        <v>2252.0</v>
      </c>
      <c r="B2256" s="725">
        <v>73.0</v>
      </c>
      <c r="C2256" s="735" t="s">
        <v>224</v>
      </c>
      <c r="D2256" s="589">
        <v>44091.0</v>
      </c>
      <c r="E2256" s="725" t="s">
        <v>401</v>
      </c>
      <c r="F2256" s="727" t="s">
        <v>223</v>
      </c>
    </row>
    <row r="2257">
      <c r="A2257" s="580">
        <v>2253.0</v>
      </c>
      <c r="B2257" s="725">
        <v>75.0</v>
      </c>
      <c r="C2257" s="735" t="s">
        <v>224</v>
      </c>
      <c r="D2257" s="589">
        <v>44091.0</v>
      </c>
      <c r="E2257" s="725" t="s">
        <v>401</v>
      </c>
      <c r="F2257" s="727" t="s">
        <v>223</v>
      </c>
    </row>
    <row r="2258">
      <c r="A2258" s="580">
        <v>2254.0</v>
      </c>
      <c r="B2258" s="725">
        <v>63.0</v>
      </c>
      <c r="C2258" s="726" t="s">
        <v>222</v>
      </c>
      <c r="D2258" s="589">
        <v>44091.0</v>
      </c>
      <c r="E2258" s="725" t="s">
        <v>401</v>
      </c>
      <c r="F2258" s="727" t="s">
        <v>223</v>
      </c>
    </row>
    <row r="2259">
      <c r="A2259" s="580">
        <v>2255.0</v>
      </c>
      <c r="B2259" s="725">
        <v>86.0</v>
      </c>
      <c r="C2259" s="726" t="s">
        <v>222</v>
      </c>
      <c r="D2259" s="589">
        <v>44091.0</v>
      </c>
      <c r="E2259" s="725" t="s">
        <v>401</v>
      </c>
      <c r="F2259" s="727" t="s">
        <v>223</v>
      </c>
    </row>
    <row r="2260">
      <c r="A2260" s="580">
        <v>2256.0</v>
      </c>
      <c r="B2260" s="725">
        <v>89.0</v>
      </c>
      <c r="C2260" s="726" t="s">
        <v>222</v>
      </c>
      <c r="D2260" s="583">
        <v>44092.0</v>
      </c>
      <c r="E2260" s="725" t="s">
        <v>82</v>
      </c>
      <c r="F2260" s="727" t="s">
        <v>233</v>
      </c>
    </row>
    <row r="2261">
      <c r="A2261" s="580">
        <v>2257.0</v>
      </c>
      <c r="B2261" s="725">
        <v>87.0</v>
      </c>
      <c r="C2261" s="726" t="s">
        <v>222</v>
      </c>
      <c r="D2261" s="583">
        <v>44092.0</v>
      </c>
      <c r="E2261" s="725" t="s">
        <v>82</v>
      </c>
      <c r="F2261" s="727" t="s">
        <v>246</v>
      </c>
    </row>
    <row r="2262">
      <c r="A2262" s="580">
        <v>2258.0</v>
      </c>
      <c r="B2262" s="725">
        <v>86.0</v>
      </c>
      <c r="C2262" s="735" t="s">
        <v>224</v>
      </c>
      <c r="D2262" s="583">
        <v>44092.0</v>
      </c>
      <c r="E2262" s="725" t="s">
        <v>82</v>
      </c>
      <c r="F2262" s="727" t="s">
        <v>246</v>
      </c>
    </row>
    <row r="2263">
      <c r="A2263" s="580">
        <v>2259.0</v>
      </c>
      <c r="B2263" s="725">
        <v>82.0</v>
      </c>
      <c r="C2263" s="726" t="s">
        <v>222</v>
      </c>
      <c r="D2263" s="583">
        <v>44092.0</v>
      </c>
      <c r="E2263" s="725" t="s">
        <v>95</v>
      </c>
      <c r="F2263" s="727" t="s">
        <v>391</v>
      </c>
    </row>
    <row r="2264">
      <c r="A2264" s="580">
        <v>2260.0</v>
      </c>
      <c r="B2264" s="725">
        <v>68.0</v>
      </c>
      <c r="C2264" s="735" t="s">
        <v>224</v>
      </c>
      <c r="D2264" s="583">
        <v>44092.0</v>
      </c>
      <c r="E2264" s="725" t="s">
        <v>401</v>
      </c>
      <c r="F2264" s="727" t="s">
        <v>223</v>
      </c>
    </row>
    <row r="2265">
      <c r="A2265" s="580">
        <v>2261.0</v>
      </c>
      <c r="B2265" s="725">
        <v>75.0</v>
      </c>
      <c r="C2265" s="735" t="s">
        <v>224</v>
      </c>
      <c r="D2265" s="583">
        <v>44092.0</v>
      </c>
      <c r="E2265" s="725" t="s">
        <v>85</v>
      </c>
      <c r="F2265" s="727" t="s">
        <v>276</v>
      </c>
    </row>
    <row r="2266">
      <c r="A2266" s="580">
        <v>2262.0</v>
      </c>
      <c r="B2266" s="725">
        <v>77.0</v>
      </c>
      <c r="C2266" s="735" t="s">
        <v>224</v>
      </c>
      <c r="D2266" s="583">
        <v>44092.0</v>
      </c>
      <c r="E2266" s="725" t="s">
        <v>88</v>
      </c>
      <c r="F2266" s="727" t="s">
        <v>228</v>
      </c>
    </row>
    <row r="2267">
      <c r="A2267" s="580">
        <v>2263.0</v>
      </c>
      <c r="B2267" s="725">
        <v>65.0</v>
      </c>
      <c r="C2267" s="735" t="s">
        <v>224</v>
      </c>
      <c r="D2267" s="583">
        <v>44092.0</v>
      </c>
      <c r="E2267" s="725" t="s">
        <v>88</v>
      </c>
      <c r="F2267" s="727" t="s">
        <v>228</v>
      </c>
    </row>
    <row r="2268">
      <c r="A2268" s="580">
        <v>2264.0</v>
      </c>
      <c r="B2268" s="725">
        <v>73.0</v>
      </c>
      <c r="C2268" s="735" t="s">
        <v>224</v>
      </c>
      <c r="D2268" s="583">
        <v>44092.0</v>
      </c>
      <c r="E2268" s="725" t="s">
        <v>88</v>
      </c>
      <c r="F2268" s="727" t="s">
        <v>228</v>
      </c>
    </row>
    <row r="2269">
      <c r="A2269" s="580">
        <v>2265.0</v>
      </c>
      <c r="B2269" s="725">
        <v>86.0</v>
      </c>
      <c r="C2269" s="726" t="s">
        <v>222</v>
      </c>
      <c r="D2269" s="583">
        <v>44092.0</v>
      </c>
      <c r="E2269" s="725" t="s">
        <v>88</v>
      </c>
      <c r="F2269" s="727" t="s">
        <v>404</v>
      </c>
    </row>
    <row r="2270">
      <c r="A2270" s="580">
        <v>2266.0</v>
      </c>
      <c r="B2270" s="725">
        <v>87.0</v>
      </c>
      <c r="C2270" s="726" t="s">
        <v>222</v>
      </c>
      <c r="D2270" s="583">
        <v>44092.0</v>
      </c>
      <c r="E2270" s="725" t="s">
        <v>81</v>
      </c>
      <c r="F2270" s="727" t="s">
        <v>260</v>
      </c>
    </row>
    <row r="2271">
      <c r="A2271" s="580">
        <v>2267.0</v>
      </c>
      <c r="B2271" s="725">
        <v>79.0</v>
      </c>
      <c r="C2271" s="735" t="s">
        <v>224</v>
      </c>
      <c r="D2271" s="583">
        <v>44092.0</v>
      </c>
      <c r="E2271" s="725" t="s">
        <v>81</v>
      </c>
      <c r="F2271" s="727" t="s">
        <v>235</v>
      </c>
    </row>
    <row r="2272">
      <c r="A2272" s="580">
        <v>2268.0</v>
      </c>
      <c r="B2272" s="725">
        <v>81.0</v>
      </c>
      <c r="C2272" s="735" t="s">
        <v>224</v>
      </c>
      <c r="D2272" s="583">
        <v>44092.0</v>
      </c>
      <c r="E2272" s="725" t="s">
        <v>81</v>
      </c>
      <c r="F2272" s="727" t="s">
        <v>235</v>
      </c>
    </row>
    <row r="2273">
      <c r="A2273" s="580">
        <v>2269.0</v>
      </c>
      <c r="B2273" s="725">
        <v>82.0</v>
      </c>
      <c r="C2273" s="735" t="s">
        <v>224</v>
      </c>
      <c r="D2273" s="583">
        <v>44092.0</v>
      </c>
      <c r="E2273" s="725" t="s">
        <v>93</v>
      </c>
      <c r="F2273" s="727" t="s">
        <v>413</v>
      </c>
    </row>
    <row r="2274">
      <c r="A2274" s="580">
        <v>2270.0</v>
      </c>
      <c r="B2274" s="725">
        <v>72.0</v>
      </c>
      <c r="C2274" s="735" t="s">
        <v>224</v>
      </c>
      <c r="D2274" s="583">
        <v>44092.0</v>
      </c>
      <c r="E2274" s="725" t="s">
        <v>87</v>
      </c>
      <c r="F2274" s="727" t="s">
        <v>278</v>
      </c>
    </row>
    <row r="2275">
      <c r="A2275" s="580">
        <v>2271.0</v>
      </c>
      <c r="B2275" s="725">
        <v>60.0</v>
      </c>
      <c r="C2275" s="726" t="s">
        <v>222</v>
      </c>
      <c r="D2275" s="583">
        <v>44092.0</v>
      </c>
      <c r="E2275" s="725" t="s">
        <v>90</v>
      </c>
      <c r="F2275" s="727" t="s">
        <v>227</v>
      </c>
    </row>
    <row r="2276">
      <c r="A2276" s="580">
        <v>2272.0</v>
      </c>
      <c r="B2276" s="725">
        <v>70.0</v>
      </c>
      <c r="C2276" s="726" t="s">
        <v>222</v>
      </c>
      <c r="D2276" s="583">
        <v>44092.0</v>
      </c>
      <c r="E2276" s="725" t="s">
        <v>83</v>
      </c>
      <c r="F2276" s="727" t="s">
        <v>279</v>
      </c>
    </row>
    <row r="2277">
      <c r="A2277" s="580">
        <v>2273.0</v>
      </c>
      <c r="B2277" s="725">
        <v>77.0</v>
      </c>
      <c r="C2277" s="735" t="s">
        <v>224</v>
      </c>
      <c r="D2277" s="589">
        <v>44093.0</v>
      </c>
      <c r="E2277" s="725" t="s">
        <v>81</v>
      </c>
      <c r="F2277" s="727" t="s">
        <v>262</v>
      </c>
    </row>
    <row r="2278">
      <c r="A2278" s="580">
        <v>2274.0</v>
      </c>
      <c r="B2278" s="725">
        <v>70.0</v>
      </c>
      <c r="C2278" s="735" t="s">
        <v>224</v>
      </c>
      <c r="D2278" s="589">
        <v>44093.0</v>
      </c>
      <c r="E2278" s="725" t="s">
        <v>89</v>
      </c>
      <c r="F2278" s="727" t="s">
        <v>416</v>
      </c>
    </row>
    <row r="2279">
      <c r="A2279" s="580">
        <v>2275.0</v>
      </c>
      <c r="B2279" s="725">
        <v>92.0</v>
      </c>
      <c r="C2279" s="726" t="s">
        <v>222</v>
      </c>
      <c r="D2279" s="589">
        <v>44093.0</v>
      </c>
      <c r="E2279" s="725" t="s">
        <v>89</v>
      </c>
      <c r="F2279" s="727" t="s">
        <v>282</v>
      </c>
    </row>
    <row r="2280">
      <c r="A2280" s="580">
        <v>2276.0</v>
      </c>
      <c r="B2280" s="725">
        <v>81.0</v>
      </c>
      <c r="C2280" s="726" t="s">
        <v>222</v>
      </c>
      <c r="D2280" s="589">
        <v>44093.0</v>
      </c>
      <c r="E2280" s="725" t="s">
        <v>401</v>
      </c>
      <c r="F2280" s="727" t="s">
        <v>223</v>
      </c>
    </row>
    <row r="2281">
      <c r="A2281" s="580">
        <v>2277.0</v>
      </c>
      <c r="B2281" s="725">
        <v>46.0</v>
      </c>
      <c r="C2281" s="735" t="s">
        <v>224</v>
      </c>
      <c r="D2281" s="589">
        <v>44093.0</v>
      </c>
      <c r="E2281" s="725" t="s">
        <v>90</v>
      </c>
      <c r="F2281" s="727" t="s">
        <v>227</v>
      </c>
    </row>
    <row r="2282">
      <c r="A2282" s="580">
        <v>2278.0</v>
      </c>
      <c r="B2282" s="725">
        <v>73.0</v>
      </c>
      <c r="C2282" s="726" t="s">
        <v>222</v>
      </c>
      <c r="D2282" s="589">
        <v>44093.0</v>
      </c>
      <c r="E2282" s="725" t="s">
        <v>85</v>
      </c>
      <c r="F2282" s="727" t="s">
        <v>335</v>
      </c>
    </row>
    <row r="2283">
      <c r="A2283" s="580">
        <v>2279.0</v>
      </c>
      <c r="B2283" s="725">
        <v>64.0</v>
      </c>
      <c r="C2283" s="735" t="s">
        <v>224</v>
      </c>
      <c r="D2283" s="589">
        <v>44093.0</v>
      </c>
      <c r="E2283" s="725" t="s">
        <v>85</v>
      </c>
      <c r="F2283" s="727" t="s">
        <v>246</v>
      </c>
    </row>
    <row r="2284">
      <c r="A2284" s="580">
        <v>2280.0</v>
      </c>
      <c r="B2284" s="725">
        <v>67.0</v>
      </c>
      <c r="C2284" s="735" t="s">
        <v>224</v>
      </c>
      <c r="D2284" s="589">
        <v>44093.0</v>
      </c>
      <c r="E2284" s="725" t="s">
        <v>82</v>
      </c>
      <c r="F2284" s="727" t="s">
        <v>246</v>
      </c>
    </row>
    <row r="2285">
      <c r="A2285" s="580">
        <v>2281.0</v>
      </c>
      <c r="B2285" s="725">
        <v>67.0</v>
      </c>
      <c r="C2285" s="726" t="s">
        <v>222</v>
      </c>
      <c r="D2285" s="589">
        <v>44093.0</v>
      </c>
      <c r="E2285" s="725" t="s">
        <v>82</v>
      </c>
      <c r="F2285" s="727" t="s">
        <v>246</v>
      </c>
    </row>
    <row r="2286">
      <c r="A2286" s="580">
        <v>2282.0</v>
      </c>
      <c r="B2286" s="725">
        <v>66.0</v>
      </c>
      <c r="C2286" s="735" t="s">
        <v>224</v>
      </c>
      <c r="D2286" s="589">
        <v>44093.0</v>
      </c>
      <c r="E2286" s="725" t="s">
        <v>91</v>
      </c>
      <c r="F2286" s="727" t="s">
        <v>277</v>
      </c>
    </row>
    <row r="2287">
      <c r="A2287" s="580">
        <v>2283.0</v>
      </c>
      <c r="B2287" s="725">
        <v>69.0</v>
      </c>
      <c r="C2287" s="735" t="s">
        <v>224</v>
      </c>
      <c r="D2287" s="589">
        <v>44093.0</v>
      </c>
      <c r="E2287" s="725" t="s">
        <v>86</v>
      </c>
      <c r="F2287" s="727" t="s">
        <v>304</v>
      </c>
    </row>
    <row r="2288">
      <c r="A2288" s="580">
        <v>2284.0</v>
      </c>
      <c r="B2288" s="725">
        <v>68.0</v>
      </c>
      <c r="C2288" s="735" t="s">
        <v>224</v>
      </c>
      <c r="D2288" s="589">
        <v>44093.0</v>
      </c>
      <c r="E2288" s="725" t="s">
        <v>86</v>
      </c>
      <c r="F2288" s="727" t="s">
        <v>417</v>
      </c>
    </row>
    <row r="2289">
      <c r="A2289" s="580">
        <v>2285.0</v>
      </c>
      <c r="B2289" s="725">
        <v>82.0</v>
      </c>
      <c r="C2289" s="726" t="s">
        <v>222</v>
      </c>
      <c r="D2289" s="583">
        <v>44094.0</v>
      </c>
      <c r="E2289" s="725" t="s">
        <v>88</v>
      </c>
      <c r="F2289" s="727" t="s">
        <v>228</v>
      </c>
    </row>
    <row r="2290">
      <c r="A2290" s="580">
        <v>2286.0</v>
      </c>
      <c r="B2290" s="725">
        <v>86.0</v>
      </c>
      <c r="C2290" s="735" t="s">
        <v>224</v>
      </c>
      <c r="D2290" s="583">
        <v>44094.0</v>
      </c>
      <c r="E2290" s="725" t="s">
        <v>88</v>
      </c>
      <c r="F2290" s="727" t="s">
        <v>228</v>
      </c>
    </row>
    <row r="2291">
      <c r="A2291" s="580">
        <v>2287.0</v>
      </c>
      <c r="B2291" s="725">
        <v>67.0</v>
      </c>
      <c r="C2291" s="735" t="s">
        <v>224</v>
      </c>
      <c r="D2291" s="583">
        <v>44094.0</v>
      </c>
      <c r="E2291" s="725" t="s">
        <v>88</v>
      </c>
      <c r="F2291" s="727" t="s">
        <v>228</v>
      </c>
    </row>
    <row r="2292">
      <c r="A2292" s="580">
        <v>2288.0</v>
      </c>
      <c r="B2292" s="725">
        <v>81.0</v>
      </c>
      <c r="C2292" s="735" t="s">
        <v>224</v>
      </c>
      <c r="D2292" s="583">
        <v>44094.0</v>
      </c>
      <c r="E2292" s="725" t="s">
        <v>83</v>
      </c>
      <c r="F2292" s="727" t="s">
        <v>279</v>
      </c>
    </row>
    <row r="2293">
      <c r="A2293" s="580">
        <v>2289.0</v>
      </c>
      <c r="B2293" s="725">
        <v>83.0</v>
      </c>
      <c r="C2293" s="735" t="s">
        <v>224</v>
      </c>
      <c r="D2293" s="583">
        <v>44094.0</v>
      </c>
      <c r="E2293" s="725" t="s">
        <v>83</v>
      </c>
      <c r="F2293" s="727" t="s">
        <v>398</v>
      </c>
    </row>
    <row r="2294">
      <c r="A2294" s="580">
        <v>2290.0</v>
      </c>
      <c r="B2294" s="725">
        <v>85.0</v>
      </c>
      <c r="C2294" s="726" t="s">
        <v>222</v>
      </c>
      <c r="D2294" s="583">
        <v>44094.0</v>
      </c>
      <c r="E2294" s="725" t="s">
        <v>401</v>
      </c>
      <c r="F2294" s="727" t="s">
        <v>223</v>
      </c>
    </row>
    <row r="2295">
      <c r="A2295" s="580">
        <v>2291.0</v>
      </c>
      <c r="B2295" s="725">
        <v>85.0</v>
      </c>
      <c r="C2295" s="726" t="s">
        <v>222</v>
      </c>
      <c r="D2295" s="583">
        <v>44094.0</v>
      </c>
      <c r="E2295" s="725" t="s">
        <v>401</v>
      </c>
      <c r="F2295" s="727" t="s">
        <v>223</v>
      </c>
    </row>
    <row r="2296">
      <c r="A2296" s="580">
        <v>2292.0</v>
      </c>
      <c r="B2296" s="725">
        <v>93.0</v>
      </c>
      <c r="C2296" s="735" t="s">
        <v>224</v>
      </c>
      <c r="D2296" s="583">
        <v>44094.0</v>
      </c>
      <c r="E2296" s="725" t="s">
        <v>90</v>
      </c>
      <c r="F2296" s="727" t="s">
        <v>227</v>
      </c>
    </row>
    <row r="2297">
      <c r="A2297" s="580">
        <v>2293.0</v>
      </c>
      <c r="B2297" s="725">
        <v>90.0</v>
      </c>
      <c r="C2297" s="726" t="s">
        <v>222</v>
      </c>
      <c r="D2297" s="583">
        <v>44094.0</v>
      </c>
      <c r="E2297" s="725" t="s">
        <v>93</v>
      </c>
      <c r="F2297" s="727" t="s">
        <v>413</v>
      </c>
    </row>
    <row r="2298">
      <c r="A2298" s="580">
        <v>2294.0</v>
      </c>
      <c r="B2298" s="725">
        <v>79.0</v>
      </c>
      <c r="C2298" s="735" t="s">
        <v>224</v>
      </c>
      <c r="D2298" s="583">
        <v>44094.0</v>
      </c>
      <c r="E2298" s="725" t="s">
        <v>81</v>
      </c>
      <c r="F2298" s="727" t="s">
        <v>262</v>
      </c>
    </row>
    <row r="2299">
      <c r="A2299" s="580">
        <v>2295.0</v>
      </c>
      <c r="B2299" s="725">
        <v>88.0</v>
      </c>
      <c r="C2299" s="735" t="s">
        <v>224</v>
      </c>
      <c r="D2299" s="583">
        <v>44094.0</v>
      </c>
      <c r="E2299" s="725" t="s">
        <v>82</v>
      </c>
      <c r="F2299" s="727" t="s">
        <v>338</v>
      </c>
    </row>
    <row r="2300">
      <c r="A2300" s="580">
        <v>2296.0</v>
      </c>
      <c r="B2300" s="725">
        <v>66.0</v>
      </c>
      <c r="C2300" s="726" t="s">
        <v>222</v>
      </c>
      <c r="D2300" s="589">
        <v>44095.0</v>
      </c>
      <c r="E2300" s="725" t="s">
        <v>95</v>
      </c>
      <c r="F2300" s="727" t="s">
        <v>387</v>
      </c>
    </row>
    <row r="2301">
      <c r="A2301" s="580">
        <v>2297.0</v>
      </c>
      <c r="B2301" s="725">
        <v>78.0</v>
      </c>
      <c r="C2301" s="735" t="s">
        <v>224</v>
      </c>
      <c r="D2301" s="589">
        <v>44095.0</v>
      </c>
      <c r="E2301" s="725" t="s">
        <v>95</v>
      </c>
      <c r="F2301" s="727" t="s">
        <v>287</v>
      </c>
    </row>
    <row r="2302">
      <c r="A2302" s="580">
        <v>2298.0</v>
      </c>
      <c r="B2302" s="725">
        <v>56.0</v>
      </c>
      <c r="C2302" s="735" t="s">
        <v>224</v>
      </c>
      <c r="D2302" s="589">
        <v>44095.0</v>
      </c>
      <c r="E2302" s="725" t="s">
        <v>401</v>
      </c>
      <c r="F2302" s="727" t="s">
        <v>223</v>
      </c>
    </row>
    <row r="2303">
      <c r="A2303" s="580">
        <v>2299.0</v>
      </c>
      <c r="B2303" s="725">
        <v>74.0</v>
      </c>
      <c r="C2303" s="735" t="s">
        <v>224</v>
      </c>
      <c r="D2303" s="589">
        <v>44095.0</v>
      </c>
      <c r="E2303" s="725" t="s">
        <v>83</v>
      </c>
      <c r="F2303" s="727" t="s">
        <v>279</v>
      </c>
    </row>
    <row r="2304">
      <c r="A2304" s="580">
        <v>2300.0</v>
      </c>
      <c r="B2304" s="725">
        <v>71.0</v>
      </c>
      <c r="C2304" s="726" t="s">
        <v>222</v>
      </c>
      <c r="D2304" s="589">
        <v>44095.0</v>
      </c>
      <c r="E2304" s="725" t="s">
        <v>83</v>
      </c>
      <c r="F2304" s="727" t="s">
        <v>279</v>
      </c>
    </row>
    <row r="2305">
      <c r="A2305" s="580">
        <v>2301.0</v>
      </c>
      <c r="B2305" s="725">
        <v>94.0</v>
      </c>
      <c r="C2305" s="735" t="s">
        <v>224</v>
      </c>
      <c r="D2305" s="583">
        <v>44096.0</v>
      </c>
      <c r="E2305" s="725" t="s">
        <v>89</v>
      </c>
      <c r="F2305" s="727" t="s">
        <v>282</v>
      </c>
    </row>
    <row r="2306">
      <c r="A2306" s="580">
        <v>2302.0</v>
      </c>
      <c r="B2306" s="725">
        <v>65.0</v>
      </c>
      <c r="C2306" s="735" t="s">
        <v>224</v>
      </c>
      <c r="D2306" s="583">
        <v>44096.0</v>
      </c>
      <c r="E2306" s="725" t="s">
        <v>89</v>
      </c>
      <c r="F2306" s="727" t="s">
        <v>282</v>
      </c>
    </row>
    <row r="2307">
      <c r="A2307" s="580">
        <v>2303.0</v>
      </c>
      <c r="B2307" s="725">
        <v>84.0</v>
      </c>
      <c r="C2307" s="726" t="s">
        <v>222</v>
      </c>
      <c r="D2307" s="583">
        <v>44096.0</v>
      </c>
      <c r="E2307" s="725" t="s">
        <v>89</v>
      </c>
      <c r="F2307" s="727" t="s">
        <v>324</v>
      </c>
    </row>
    <row r="2308">
      <c r="A2308" s="580">
        <v>2304.0</v>
      </c>
      <c r="B2308" s="725">
        <v>68.0</v>
      </c>
      <c r="C2308" s="735" t="s">
        <v>224</v>
      </c>
      <c r="D2308" s="583">
        <v>44096.0</v>
      </c>
      <c r="E2308" s="725" t="s">
        <v>90</v>
      </c>
      <c r="F2308" s="727" t="s">
        <v>237</v>
      </c>
    </row>
    <row r="2309">
      <c r="A2309" s="580">
        <v>2305.0</v>
      </c>
      <c r="B2309" s="725">
        <v>78.0</v>
      </c>
      <c r="C2309" s="735" t="s">
        <v>224</v>
      </c>
      <c r="D2309" s="583">
        <v>44096.0</v>
      </c>
      <c r="E2309" s="725" t="s">
        <v>91</v>
      </c>
      <c r="F2309" s="727" t="s">
        <v>277</v>
      </c>
    </row>
    <row r="2310">
      <c r="A2310" s="580">
        <v>2306.0</v>
      </c>
      <c r="B2310" s="725">
        <v>79.0</v>
      </c>
      <c r="C2310" s="726" t="s">
        <v>222</v>
      </c>
      <c r="D2310" s="583">
        <v>44096.0</v>
      </c>
      <c r="E2310" s="725" t="s">
        <v>83</v>
      </c>
      <c r="F2310" s="727" t="s">
        <v>279</v>
      </c>
    </row>
    <row r="2311">
      <c r="A2311" s="580">
        <v>2307.0</v>
      </c>
      <c r="B2311" s="725">
        <v>76.0</v>
      </c>
      <c r="C2311" s="726" t="s">
        <v>222</v>
      </c>
      <c r="D2311" s="583">
        <v>44096.0</v>
      </c>
      <c r="E2311" s="725" t="s">
        <v>83</v>
      </c>
      <c r="F2311" s="727" t="s">
        <v>279</v>
      </c>
    </row>
    <row r="2312">
      <c r="A2312" s="580">
        <v>2308.0</v>
      </c>
      <c r="B2312" s="725">
        <v>77.0</v>
      </c>
      <c r="C2312" s="735" t="s">
        <v>224</v>
      </c>
      <c r="D2312" s="583">
        <v>44096.0</v>
      </c>
      <c r="E2312" s="725" t="s">
        <v>83</v>
      </c>
      <c r="F2312" s="727" t="s">
        <v>279</v>
      </c>
    </row>
    <row r="2313">
      <c r="A2313" s="580">
        <v>2309.0</v>
      </c>
      <c r="B2313" s="725">
        <v>48.0</v>
      </c>
      <c r="C2313" s="735" t="s">
        <v>224</v>
      </c>
      <c r="D2313" s="583">
        <v>44096.0</v>
      </c>
      <c r="E2313" s="725" t="s">
        <v>83</v>
      </c>
      <c r="F2313" s="727" t="s">
        <v>279</v>
      </c>
    </row>
    <row r="2314">
      <c r="A2314" s="580">
        <v>2310.0</v>
      </c>
      <c r="B2314" s="725">
        <v>83.0</v>
      </c>
      <c r="C2314" s="726" t="s">
        <v>222</v>
      </c>
      <c r="D2314" s="583">
        <v>44096.0</v>
      </c>
      <c r="E2314" s="725" t="s">
        <v>88</v>
      </c>
      <c r="F2314" s="727" t="s">
        <v>418</v>
      </c>
    </row>
    <row r="2315">
      <c r="A2315" s="580">
        <v>2311.0</v>
      </c>
      <c r="B2315" s="725">
        <v>85.0</v>
      </c>
      <c r="C2315" s="735" t="s">
        <v>224</v>
      </c>
      <c r="D2315" s="583">
        <v>44096.0</v>
      </c>
      <c r="E2315" s="725" t="s">
        <v>88</v>
      </c>
      <c r="F2315" s="727" t="s">
        <v>228</v>
      </c>
    </row>
    <row r="2316">
      <c r="A2316" s="580">
        <v>2312.0</v>
      </c>
      <c r="B2316" s="725">
        <v>73.0</v>
      </c>
      <c r="C2316" s="735" t="s">
        <v>224</v>
      </c>
      <c r="D2316" s="583">
        <v>44096.0</v>
      </c>
      <c r="E2316" s="725" t="s">
        <v>88</v>
      </c>
      <c r="F2316" s="727" t="s">
        <v>228</v>
      </c>
    </row>
    <row r="2317">
      <c r="A2317" s="580">
        <v>2313.0</v>
      </c>
      <c r="B2317" s="725">
        <v>92.0</v>
      </c>
      <c r="C2317" s="726" t="s">
        <v>222</v>
      </c>
      <c r="D2317" s="583">
        <v>44096.0</v>
      </c>
      <c r="E2317" s="725" t="s">
        <v>86</v>
      </c>
      <c r="F2317" s="727" t="s">
        <v>304</v>
      </c>
    </row>
    <row r="2318">
      <c r="A2318" s="580">
        <v>2314.0</v>
      </c>
      <c r="B2318" s="725">
        <v>56.0</v>
      </c>
      <c r="C2318" s="735" t="s">
        <v>224</v>
      </c>
      <c r="D2318" s="583">
        <v>44096.0</v>
      </c>
      <c r="E2318" s="725" t="s">
        <v>81</v>
      </c>
      <c r="F2318" s="727" t="s">
        <v>262</v>
      </c>
    </row>
    <row r="2319">
      <c r="A2319" s="580">
        <v>2315.0</v>
      </c>
      <c r="B2319" s="725">
        <v>58.0</v>
      </c>
      <c r="C2319" s="726" t="s">
        <v>222</v>
      </c>
      <c r="D2319" s="583">
        <v>44096.0</v>
      </c>
      <c r="E2319" s="725" t="s">
        <v>81</v>
      </c>
      <c r="F2319" s="727" t="s">
        <v>262</v>
      </c>
    </row>
    <row r="2320">
      <c r="A2320" s="580">
        <v>2316.0</v>
      </c>
      <c r="B2320" s="725">
        <v>83.0</v>
      </c>
      <c r="C2320" s="726" t="s">
        <v>222</v>
      </c>
      <c r="D2320" s="583">
        <v>44096.0</v>
      </c>
      <c r="E2320" s="725" t="s">
        <v>401</v>
      </c>
      <c r="F2320" s="727" t="s">
        <v>223</v>
      </c>
    </row>
    <row r="2321">
      <c r="A2321" s="580">
        <v>2317.0</v>
      </c>
      <c r="B2321" s="725">
        <v>65.0</v>
      </c>
      <c r="C2321" s="726" t="s">
        <v>222</v>
      </c>
      <c r="D2321" s="583">
        <v>44096.0</v>
      </c>
      <c r="E2321" s="725" t="s">
        <v>401</v>
      </c>
      <c r="F2321" s="727" t="s">
        <v>223</v>
      </c>
    </row>
    <row r="2322">
      <c r="A2322" s="580">
        <v>2318.0</v>
      </c>
      <c r="B2322" s="725">
        <v>73.0</v>
      </c>
      <c r="C2322" s="735" t="s">
        <v>224</v>
      </c>
      <c r="D2322" s="583">
        <v>44096.0</v>
      </c>
      <c r="E2322" s="725" t="s">
        <v>401</v>
      </c>
      <c r="F2322" s="727" t="s">
        <v>223</v>
      </c>
    </row>
    <row r="2323">
      <c r="A2323" s="580">
        <v>2319.0</v>
      </c>
      <c r="B2323" s="725">
        <v>89.0</v>
      </c>
      <c r="C2323" s="726" t="s">
        <v>222</v>
      </c>
      <c r="D2323" s="589">
        <v>44097.0</v>
      </c>
      <c r="E2323" s="725" t="s">
        <v>86</v>
      </c>
      <c r="F2323" s="727" t="s">
        <v>417</v>
      </c>
    </row>
    <row r="2324">
      <c r="A2324" s="580">
        <v>2320.0</v>
      </c>
      <c r="B2324" s="725">
        <v>87.0</v>
      </c>
      <c r="C2324" s="726" t="s">
        <v>222</v>
      </c>
      <c r="D2324" s="589">
        <v>44097.0</v>
      </c>
      <c r="E2324" s="725" t="s">
        <v>86</v>
      </c>
      <c r="F2324" s="727" t="s">
        <v>417</v>
      </c>
    </row>
    <row r="2325">
      <c r="A2325" s="580">
        <v>2321.0</v>
      </c>
      <c r="B2325" s="725">
        <v>84.0</v>
      </c>
      <c r="C2325" s="726" t="s">
        <v>222</v>
      </c>
      <c r="D2325" s="589">
        <v>44097.0</v>
      </c>
      <c r="E2325" s="728" t="s">
        <v>86</v>
      </c>
      <c r="F2325" s="729" t="s">
        <v>417</v>
      </c>
    </row>
    <row r="2326">
      <c r="A2326" s="580">
        <v>2322.0</v>
      </c>
      <c r="B2326" s="725">
        <v>96.0</v>
      </c>
      <c r="C2326" s="726" t="s">
        <v>222</v>
      </c>
      <c r="D2326" s="589">
        <v>44097.0</v>
      </c>
      <c r="E2326" s="725" t="s">
        <v>91</v>
      </c>
      <c r="F2326" s="727" t="s">
        <v>277</v>
      </c>
    </row>
    <row r="2327">
      <c r="A2327" s="580">
        <v>2323.0</v>
      </c>
      <c r="B2327" s="725">
        <v>82.0</v>
      </c>
      <c r="C2327" s="726" t="s">
        <v>222</v>
      </c>
      <c r="D2327" s="589">
        <v>44097.0</v>
      </c>
      <c r="E2327" s="725" t="s">
        <v>92</v>
      </c>
      <c r="F2327" s="727" t="s">
        <v>419</v>
      </c>
    </row>
    <row r="2328">
      <c r="A2328" s="580">
        <v>2324.0</v>
      </c>
      <c r="B2328" s="725">
        <v>66.0</v>
      </c>
      <c r="C2328" s="735" t="s">
        <v>224</v>
      </c>
      <c r="D2328" s="589">
        <v>44097.0</v>
      </c>
      <c r="E2328" s="725" t="s">
        <v>88</v>
      </c>
      <c r="F2328" s="727" t="s">
        <v>404</v>
      </c>
    </row>
    <row r="2329">
      <c r="A2329" s="580">
        <v>2325.0</v>
      </c>
      <c r="B2329" s="725">
        <v>84.0</v>
      </c>
      <c r="C2329" s="726" t="s">
        <v>222</v>
      </c>
      <c r="D2329" s="589">
        <v>44097.0</v>
      </c>
      <c r="E2329" s="725" t="s">
        <v>88</v>
      </c>
      <c r="F2329" s="727" t="s">
        <v>404</v>
      </c>
    </row>
    <row r="2330">
      <c r="A2330" s="580">
        <v>2326.0</v>
      </c>
      <c r="B2330" s="725">
        <v>65.0</v>
      </c>
      <c r="C2330" s="735" t="s">
        <v>224</v>
      </c>
      <c r="D2330" s="589">
        <v>44097.0</v>
      </c>
      <c r="E2330" s="725" t="s">
        <v>81</v>
      </c>
      <c r="F2330" s="727" t="s">
        <v>235</v>
      </c>
    </row>
    <row r="2331">
      <c r="A2331" s="580">
        <v>2327.0</v>
      </c>
      <c r="B2331" s="725">
        <v>78.0</v>
      </c>
      <c r="C2331" s="726" t="s">
        <v>222</v>
      </c>
      <c r="D2331" s="589">
        <v>44097.0</v>
      </c>
      <c r="E2331" s="725" t="s">
        <v>81</v>
      </c>
      <c r="F2331" s="727" t="s">
        <v>235</v>
      </c>
    </row>
    <row r="2332">
      <c r="A2332" s="580">
        <v>2328.0</v>
      </c>
      <c r="B2332" s="725">
        <v>75.0</v>
      </c>
      <c r="C2332" s="735" t="s">
        <v>224</v>
      </c>
      <c r="D2332" s="589">
        <v>44097.0</v>
      </c>
      <c r="E2332" s="725" t="s">
        <v>81</v>
      </c>
      <c r="F2332" s="727" t="s">
        <v>285</v>
      </c>
    </row>
    <row r="2333">
      <c r="A2333" s="580">
        <v>2329.0</v>
      </c>
      <c r="B2333" s="725">
        <v>84.0</v>
      </c>
      <c r="C2333" s="735" t="s">
        <v>224</v>
      </c>
      <c r="D2333" s="589">
        <v>44097.0</v>
      </c>
      <c r="E2333" s="725" t="s">
        <v>85</v>
      </c>
      <c r="F2333" s="727" t="s">
        <v>276</v>
      </c>
    </row>
    <row r="2334">
      <c r="A2334" s="580">
        <v>2330.0</v>
      </c>
      <c r="B2334" s="725">
        <v>77.0</v>
      </c>
      <c r="C2334" s="726" t="s">
        <v>222</v>
      </c>
      <c r="D2334" s="589">
        <v>44097.0</v>
      </c>
      <c r="E2334" s="725" t="s">
        <v>85</v>
      </c>
      <c r="F2334" s="727" t="s">
        <v>276</v>
      </c>
    </row>
    <row r="2335">
      <c r="A2335" s="580">
        <v>2331.0</v>
      </c>
      <c r="B2335" s="725">
        <v>78.0</v>
      </c>
      <c r="C2335" s="735" t="s">
        <v>224</v>
      </c>
      <c r="D2335" s="589">
        <v>44097.0</v>
      </c>
      <c r="E2335" s="725" t="s">
        <v>85</v>
      </c>
      <c r="F2335" s="727" t="s">
        <v>276</v>
      </c>
    </row>
    <row r="2336">
      <c r="A2336" s="580">
        <v>2332.0</v>
      </c>
      <c r="B2336" s="725">
        <v>72.0</v>
      </c>
      <c r="C2336" s="726" t="s">
        <v>222</v>
      </c>
      <c r="D2336" s="589">
        <v>44097.0</v>
      </c>
      <c r="E2336" s="725" t="s">
        <v>85</v>
      </c>
      <c r="F2336" s="727" t="s">
        <v>284</v>
      </c>
    </row>
    <row r="2337">
      <c r="A2337" s="580">
        <v>2333.0</v>
      </c>
      <c r="B2337" s="725">
        <v>75.0</v>
      </c>
      <c r="C2337" s="735" t="s">
        <v>224</v>
      </c>
      <c r="D2337" s="589">
        <v>44097.0</v>
      </c>
      <c r="E2337" s="725" t="s">
        <v>85</v>
      </c>
      <c r="F2337" s="727" t="s">
        <v>284</v>
      </c>
    </row>
    <row r="2338">
      <c r="A2338" s="580">
        <v>2334.0</v>
      </c>
      <c r="B2338" s="725">
        <v>80.0</v>
      </c>
      <c r="C2338" s="735" t="s">
        <v>224</v>
      </c>
      <c r="D2338" s="589">
        <v>44097.0</v>
      </c>
      <c r="E2338" s="725" t="s">
        <v>85</v>
      </c>
      <c r="F2338" s="727" t="s">
        <v>335</v>
      </c>
    </row>
    <row r="2339">
      <c r="A2339" s="580">
        <v>2335.0</v>
      </c>
      <c r="B2339" s="725">
        <v>61.0</v>
      </c>
      <c r="C2339" s="726" t="s">
        <v>222</v>
      </c>
      <c r="D2339" s="589">
        <v>44097.0</v>
      </c>
      <c r="E2339" s="725" t="s">
        <v>82</v>
      </c>
      <c r="F2339" s="727" t="s">
        <v>246</v>
      </c>
    </row>
    <row r="2340">
      <c r="A2340" s="580">
        <v>2336.0</v>
      </c>
      <c r="B2340" s="725">
        <v>83.0</v>
      </c>
      <c r="C2340" s="735" t="s">
        <v>224</v>
      </c>
      <c r="D2340" s="589">
        <v>44097.0</v>
      </c>
      <c r="E2340" s="725" t="s">
        <v>82</v>
      </c>
      <c r="F2340" s="727" t="s">
        <v>246</v>
      </c>
    </row>
    <row r="2341">
      <c r="A2341" s="580">
        <v>2337.0</v>
      </c>
      <c r="B2341" s="725">
        <v>73.0</v>
      </c>
      <c r="C2341" s="726" t="s">
        <v>222</v>
      </c>
      <c r="D2341" s="589">
        <v>44097.0</v>
      </c>
      <c r="E2341" s="725" t="s">
        <v>82</v>
      </c>
      <c r="F2341" s="727" t="s">
        <v>420</v>
      </c>
    </row>
    <row r="2342">
      <c r="A2342" s="580">
        <v>2338.0</v>
      </c>
      <c r="B2342" s="725">
        <v>74.0</v>
      </c>
      <c r="C2342" s="726" t="s">
        <v>222</v>
      </c>
      <c r="D2342" s="589">
        <v>44097.0</v>
      </c>
      <c r="E2342" s="725" t="s">
        <v>82</v>
      </c>
      <c r="F2342" s="727" t="s">
        <v>420</v>
      </c>
    </row>
    <row r="2343">
      <c r="A2343" s="580">
        <v>2339.0</v>
      </c>
      <c r="B2343" s="725">
        <v>88.0</v>
      </c>
      <c r="C2343" s="726" t="s">
        <v>222</v>
      </c>
      <c r="D2343" s="589">
        <v>44097.0</v>
      </c>
      <c r="E2343" s="725" t="s">
        <v>401</v>
      </c>
      <c r="F2343" s="727" t="s">
        <v>223</v>
      </c>
    </row>
    <row r="2344">
      <c r="A2344" s="580">
        <v>2340.0</v>
      </c>
      <c r="B2344" s="725">
        <v>74.0</v>
      </c>
      <c r="C2344" s="735" t="s">
        <v>224</v>
      </c>
      <c r="D2344" s="589">
        <v>44097.0</v>
      </c>
      <c r="E2344" s="725" t="s">
        <v>83</v>
      </c>
      <c r="F2344" s="727" t="s">
        <v>279</v>
      </c>
    </row>
    <row r="2345">
      <c r="A2345" s="580">
        <v>2341.0</v>
      </c>
      <c r="B2345" s="725">
        <v>34.0</v>
      </c>
      <c r="C2345" s="735" t="s">
        <v>224</v>
      </c>
      <c r="D2345" s="589">
        <v>44097.0</v>
      </c>
      <c r="E2345" s="725" t="s">
        <v>83</v>
      </c>
      <c r="F2345" s="727" t="s">
        <v>279</v>
      </c>
    </row>
    <row r="2346">
      <c r="A2346" s="580">
        <v>2342.0</v>
      </c>
      <c r="B2346" s="725">
        <v>75.0</v>
      </c>
      <c r="C2346" s="726" t="s">
        <v>222</v>
      </c>
      <c r="D2346" s="589">
        <v>44097.0</v>
      </c>
      <c r="E2346" s="725" t="s">
        <v>83</v>
      </c>
      <c r="F2346" s="727" t="s">
        <v>279</v>
      </c>
    </row>
    <row r="2347">
      <c r="A2347" s="580">
        <v>2343.0</v>
      </c>
      <c r="B2347" s="725">
        <v>74.0</v>
      </c>
      <c r="C2347" s="735" t="s">
        <v>224</v>
      </c>
      <c r="D2347" s="589">
        <v>44097.0</v>
      </c>
      <c r="E2347" s="725" t="s">
        <v>83</v>
      </c>
      <c r="F2347" s="727" t="s">
        <v>280</v>
      </c>
    </row>
    <row r="2348">
      <c r="A2348" s="580">
        <v>2344.0</v>
      </c>
      <c r="B2348" s="725">
        <v>64.0</v>
      </c>
      <c r="C2348" s="726" t="s">
        <v>222</v>
      </c>
      <c r="D2348" s="589">
        <v>44097.0</v>
      </c>
      <c r="E2348" s="725" t="s">
        <v>93</v>
      </c>
      <c r="F2348" s="727" t="s">
        <v>413</v>
      </c>
    </row>
    <row r="2349">
      <c r="A2349" s="580">
        <v>2345.0</v>
      </c>
      <c r="B2349" s="725">
        <v>86.0</v>
      </c>
      <c r="C2349" s="735" t="s">
        <v>224</v>
      </c>
      <c r="D2349" s="589">
        <v>44097.0</v>
      </c>
      <c r="E2349" s="725" t="s">
        <v>89</v>
      </c>
      <c r="F2349" s="727" t="s">
        <v>306</v>
      </c>
    </row>
    <row r="2350">
      <c r="A2350" s="580">
        <v>2346.0</v>
      </c>
      <c r="B2350" s="725">
        <v>68.0</v>
      </c>
      <c r="C2350" s="726" t="s">
        <v>222</v>
      </c>
      <c r="D2350" s="589">
        <v>44097.0</v>
      </c>
      <c r="E2350" s="725" t="s">
        <v>89</v>
      </c>
      <c r="F2350" s="727" t="s">
        <v>282</v>
      </c>
    </row>
    <row r="2351">
      <c r="A2351" s="580">
        <v>2347.0</v>
      </c>
      <c r="B2351" s="725">
        <v>72.0</v>
      </c>
      <c r="C2351" s="735" t="s">
        <v>224</v>
      </c>
      <c r="D2351" s="583">
        <v>44098.0</v>
      </c>
      <c r="E2351" s="725" t="s">
        <v>91</v>
      </c>
      <c r="F2351" s="727" t="s">
        <v>277</v>
      </c>
    </row>
    <row r="2352">
      <c r="A2352" s="580">
        <v>2348.0</v>
      </c>
      <c r="B2352" s="725">
        <v>72.0</v>
      </c>
      <c r="C2352" s="735" t="s">
        <v>224</v>
      </c>
      <c r="D2352" s="583">
        <v>44098.0</v>
      </c>
      <c r="E2352" s="725" t="s">
        <v>90</v>
      </c>
      <c r="F2352" s="727" t="s">
        <v>227</v>
      </c>
    </row>
    <row r="2353">
      <c r="A2353" s="580">
        <v>2349.0</v>
      </c>
      <c r="B2353" s="725">
        <v>89.0</v>
      </c>
      <c r="C2353" s="726" t="s">
        <v>222</v>
      </c>
      <c r="D2353" s="583">
        <v>44098.0</v>
      </c>
      <c r="E2353" s="725" t="s">
        <v>82</v>
      </c>
      <c r="F2353" s="727" t="s">
        <v>246</v>
      </c>
    </row>
    <row r="2354">
      <c r="A2354" s="580">
        <v>2350.0</v>
      </c>
      <c r="B2354" s="725">
        <v>68.0</v>
      </c>
      <c r="C2354" s="735" t="s">
        <v>224</v>
      </c>
      <c r="D2354" s="583">
        <v>44098.0</v>
      </c>
      <c r="E2354" s="725" t="s">
        <v>89</v>
      </c>
      <c r="F2354" s="727" t="s">
        <v>306</v>
      </c>
    </row>
    <row r="2355">
      <c r="A2355" s="580">
        <v>2351.0</v>
      </c>
      <c r="B2355" s="725">
        <v>92.0</v>
      </c>
      <c r="C2355" s="735" t="s">
        <v>224</v>
      </c>
      <c r="D2355" s="583">
        <v>44098.0</v>
      </c>
      <c r="E2355" s="725" t="s">
        <v>89</v>
      </c>
      <c r="F2355" s="727" t="s">
        <v>306</v>
      </c>
    </row>
    <row r="2356">
      <c r="A2356" s="580">
        <v>2352.0</v>
      </c>
      <c r="B2356" s="725">
        <v>74.0</v>
      </c>
      <c r="C2356" s="735" t="s">
        <v>224</v>
      </c>
      <c r="D2356" s="583">
        <v>44098.0</v>
      </c>
      <c r="E2356" s="725" t="s">
        <v>85</v>
      </c>
      <c r="F2356" s="727" t="s">
        <v>326</v>
      </c>
    </row>
    <row r="2357">
      <c r="A2357" s="580">
        <v>2353.0</v>
      </c>
      <c r="B2357" s="725">
        <v>64.0</v>
      </c>
      <c r="C2357" s="735" t="s">
        <v>224</v>
      </c>
      <c r="D2357" s="583">
        <v>44098.0</v>
      </c>
      <c r="E2357" s="725" t="s">
        <v>85</v>
      </c>
      <c r="F2357" s="727" t="s">
        <v>276</v>
      </c>
    </row>
    <row r="2358">
      <c r="A2358" s="580">
        <v>2354.0</v>
      </c>
      <c r="B2358" s="725">
        <v>91.0</v>
      </c>
      <c r="C2358" s="726" t="s">
        <v>222</v>
      </c>
      <c r="D2358" s="583">
        <v>44098.0</v>
      </c>
      <c r="E2358" s="725" t="s">
        <v>85</v>
      </c>
      <c r="F2358" s="727" t="s">
        <v>276</v>
      </c>
    </row>
    <row r="2359">
      <c r="A2359" s="580">
        <v>2355.0</v>
      </c>
      <c r="B2359" s="725">
        <v>80.0</v>
      </c>
      <c r="C2359" s="735" t="s">
        <v>224</v>
      </c>
      <c r="D2359" s="583">
        <v>44098.0</v>
      </c>
      <c r="E2359" s="725" t="s">
        <v>83</v>
      </c>
      <c r="F2359" s="727" t="s">
        <v>279</v>
      </c>
    </row>
    <row r="2360">
      <c r="A2360" s="580">
        <v>2356.0</v>
      </c>
      <c r="B2360" s="725">
        <v>89.0</v>
      </c>
      <c r="C2360" s="735" t="s">
        <v>224</v>
      </c>
      <c r="D2360" s="583">
        <v>44098.0</v>
      </c>
      <c r="E2360" s="725" t="s">
        <v>88</v>
      </c>
      <c r="F2360" s="727" t="s">
        <v>405</v>
      </c>
    </row>
    <row r="2361">
      <c r="A2361" s="580">
        <v>2357.0</v>
      </c>
      <c r="B2361" s="725">
        <v>75.0</v>
      </c>
      <c r="C2361" s="726" t="s">
        <v>222</v>
      </c>
      <c r="D2361" s="583">
        <v>44098.0</v>
      </c>
      <c r="E2361" s="725" t="s">
        <v>88</v>
      </c>
      <c r="F2361" s="727" t="s">
        <v>296</v>
      </c>
    </row>
    <row r="2362">
      <c r="A2362" s="580">
        <v>2358.0</v>
      </c>
      <c r="B2362" s="725">
        <v>83.0</v>
      </c>
      <c r="C2362" s="726" t="s">
        <v>222</v>
      </c>
      <c r="D2362" s="583">
        <v>44098.0</v>
      </c>
      <c r="E2362" s="725" t="s">
        <v>88</v>
      </c>
      <c r="F2362" s="727" t="s">
        <v>418</v>
      </c>
    </row>
    <row r="2363">
      <c r="A2363" s="580">
        <v>2359.0</v>
      </c>
      <c r="B2363" s="725">
        <v>76.0</v>
      </c>
      <c r="C2363" s="735" t="s">
        <v>224</v>
      </c>
      <c r="D2363" s="583">
        <v>44098.0</v>
      </c>
      <c r="E2363" s="725" t="s">
        <v>88</v>
      </c>
      <c r="F2363" s="727" t="s">
        <v>404</v>
      </c>
    </row>
    <row r="2364">
      <c r="A2364" s="580">
        <v>2360.0</v>
      </c>
      <c r="B2364" s="725">
        <v>65.0</v>
      </c>
      <c r="C2364" s="735" t="s">
        <v>224</v>
      </c>
      <c r="D2364" s="583">
        <v>44098.0</v>
      </c>
      <c r="E2364" s="725" t="s">
        <v>88</v>
      </c>
      <c r="F2364" s="727" t="s">
        <v>228</v>
      </c>
    </row>
    <row r="2365">
      <c r="A2365" s="580">
        <v>2361.0</v>
      </c>
      <c r="B2365" s="725">
        <v>71.0</v>
      </c>
      <c r="C2365" s="735" t="s">
        <v>224</v>
      </c>
      <c r="D2365" s="583">
        <v>44098.0</v>
      </c>
      <c r="E2365" s="725" t="s">
        <v>93</v>
      </c>
      <c r="F2365" s="727" t="s">
        <v>413</v>
      </c>
    </row>
    <row r="2366">
      <c r="A2366" s="580">
        <v>2362.0</v>
      </c>
      <c r="B2366" s="725">
        <v>43.0</v>
      </c>
      <c r="C2366" s="735" t="s">
        <v>224</v>
      </c>
      <c r="D2366" s="583">
        <v>44098.0</v>
      </c>
      <c r="E2366" s="725" t="s">
        <v>96</v>
      </c>
      <c r="F2366" s="727" t="s">
        <v>223</v>
      </c>
    </row>
    <row r="2367">
      <c r="A2367" s="580">
        <v>2363.0</v>
      </c>
      <c r="B2367" s="725">
        <v>92.0</v>
      </c>
      <c r="C2367" s="726" t="s">
        <v>222</v>
      </c>
      <c r="D2367" s="583">
        <v>44098.0</v>
      </c>
      <c r="E2367" s="725" t="s">
        <v>401</v>
      </c>
      <c r="F2367" s="727" t="s">
        <v>223</v>
      </c>
    </row>
    <row r="2368">
      <c r="A2368" s="580">
        <v>2364.0</v>
      </c>
      <c r="B2368" s="725">
        <v>80.0</v>
      </c>
      <c r="C2368" s="726" t="s">
        <v>222</v>
      </c>
      <c r="D2368" s="583">
        <v>44098.0</v>
      </c>
      <c r="E2368" s="725" t="s">
        <v>401</v>
      </c>
      <c r="F2368" s="727" t="s">
        <v>223</v>
      </c>
    </row>
    <row r="2369">
      <c r="A2369" s="580">
        <v>2365.0</v>
      </c>
      <c r="B2369" s="725">
        <v>81.0</v>
      </c>
      <c r="C2369" s="726" t="s">
        <v>222</v>
      </c>
      <c r="D2369" s="583">
        <v>44098.0</v>
      </c>
      <c r="E2369" s="725" t="s">
        <v>401</v>
      </c>
      <c r="F2369" s="727" t="s">
        <v>223</v>
      </c>
    </row>
    <row r="2370">
      <c r="A2370" s="580">
        <v>2366.0</v>
      </c>
      <c r="B2370" s="725">
        <v>69.0</v>
      </c>
      <c r="C2370" s="735" t="s">
        <v>224</v>
      </c>
      <c r="D2370" s="583">
        <v>44098.0</v>
      </c>
      <c r="E2370" s="725" t="s">
        <v>401</v>
      </c>
      <c r="F2370" s="727" t="s">
        <v>223</v>
      </c>
    </row>
    <row r="2371">
      <c r="A2371" s="580">
        <v>2367.0</v>
      </c>
      <c r="B2371" s="725">
        <v>87.0</v>
      </c>
      <c r="C2371" s="726" t="s">
        <v>222</v>
      </c>
      <c r="D2371" s="583">
        <v>44098.0</v>
      </c>
      <c r="E2371" s="725" t="s">
        <v>86</v>
      </c>
      <c r="F2371" s="727" t="s">
        <v>421</v>
      </c>
    </row>
    <row r="2372">
      <c r="A2372" s="580">
        <v>2368.0</v>
      </c>
      <c r="B2372" s="725">
        <v>50.0</v>
      </c>
      <c r="C2372" s="726" t="s">
        <v>222</v>
      </c>
      <c r="D2372" s="583">
        <v>44098.0</v>
      </c>
      <c r="E2372" s="725" t="s">
        <v>81</v>
      </c>
      <c r="F2372" s="727" t="s">
        <v>285</v>
      </c>
    </row>
    <row r="2373">
      <c r="A2373" s="580">
        <v>2369.0</v>
      </c>
      <c r="B2373" s="725">
        <v>72.0</v>
      </c>
      <c r="C2373" s="726" t="s">
        <v>222</v>
      </c>
      <c r="D2373" s="583">
        <v>44098.0</v>
      </c>
      <c r="E2373" s="725" t="s">
        <v>81</v>
      </c>
      <c r="F2373" s="727" t="s">
        <v>235</v>
      </c>
    </row>
    <row r="2374">
      <c r="A2374" s="580">
        <v>2370.0</v>
      </c>
      <c r="B2374" s="725">
        <v>75.0</v>
      </c>
      <c r="C2374" s="735" t="s">
        <v>224</v>
      </c>
      <c r="D2374" s="583">
        <v>44098.0</v>
      </c>
      <c r="E2374" s="725" t="s">
        <v>81</v>
      </c>
      <c r="F2374" s="727" t="s">
        <v>235</v>
      </c>
    </row>
    <row r="2375">
      <c r="A2375" s="580">
        <v>2371.0</v>
      </c>
      <c r="B2375" s="725">
        <v>85.0</v>
      </c>
      <c r="C2375" s="735" t="s">
        <v>224</v>
      </c>
      <c r="D2375" s="583">
        <v>44098.0</v>
      </c>
      <c r="E2375" s="725" t="s">
        <v>81</v>
      </c>
      <c r="F2375" s="727" t="s">
        <v>262</v>
      </c>
    </row>
    <row r="2376">
      <c r="A2376" s="580">
        <v>2372.0</v>
      </c>
      <c r="B2376" s="725">
        <v>84.0</v>
      </c>
      <c r="C2376" s="735" t="s">
        <v>224</v>
      </c>
      <c r="D2376" s="589">
        <v>44099.0</v>
      </c>
      <c r="E2376" s="725" t="s">
        <v>82</v>
      </c>
      <c r="F2376" s="727" t="s">
        <v>310</v>
      </c>
    </row>
    <row r="2377">
      <c r="A2377" s="580">
        <v>2373.0</v>
      </c>
      <c r="B2377" s="725">
        <v>52.0</v>
      </c>
      <c r="C2377" s="735" t="s">
        <v>224</v>
      </c>
      <c r="D2377" s="589">
        <v>44099.0</v>
      </c>
      <c r="E2377" s="725" t="s">
        <v>83</v>
      </c>
      <c r="F2377" s="727" t="s">
        <v>279</v>
      </c>
    </row>
    <row r="2378">
      <c r="A2378" s="580">
        <v>2374.0</v>
      </c>
      <c r="B2378" s="725">
        <v>86.0</v>
      </c>
      <c r="C2378" s="726" t="s">
        <v>222</v>
      </c>
      <c r="D2378" s="589">
        <v>44099.0</v>
      </c>
      <c r="E2378" s="725" t="s">
        <v>91</v>
      </c>
      <c r="F2378" s="727" t="s">
        <v>277</v>
      </c>
    </row>
    <row r="2379">
      <c r="A2379" s="580">
        <v>2375.0</v>
      </c>
      <c r="B2379" s="725">
        <v>67.0</v>
      </c>
      <c r="C2379" s="726" t="s">
        <v>222</v>
      </c>
      <c r="D2379" s="589">
        <v>44099.0</v>
      </c>
      <c r="E2379" s="725" t="s">
        <v>95</v>
      </c>
      <c r="F2379" s="727" t="s">
        <v>387</v>
      </c>
    </row>
    <row r="2380">
      <c r="A2380" s="580">
        <v>2376.0</v>
      </c>
      <c r="B2380" s="725">
        <v>82.0</v>
      </c>
      <c r="C2380" s="735" t="s">
        <v>224</v>
      </c>
      <c r="D2380" s="589">
        <v>44099.0</v>
      </c>
      <c r="E2380" s="725" t="s">
        <v>90</v>
      </c>
      <c r="F2380" s="727" t="s">
        <v>275</v>
      </c>
    </row>
    <row r="2381">
      <c r="A2381" s="580">
        <v>2377.0</v>
      </c>
      <c r="B2381" s="725">
        <v>79.0</v>
      </c>
      <c r="C2381" s="726" t="s">
        <v>222</v>
      </c>
      <c r="D2381" s="589">
        <v>44099.0</v>
      </c>
      <c r="E2381" s="725" t="s">
        <v>90</v>
      </c>
      <c r="F2381" s="727" t="s">
        <v>227</v>
      </c>
    </row>
    <row r="2382">
      <c r="A2382" s="580">
        <v>2378.0</v>
      </c>
      <c r="B2382" s="725">
        <v>90.0</v>
      </c>
      <c r="C2382" s="726" t="s">
        <v>222</v>
      </c>
      <c r="D2382" s="589">
        <v>44099.0</v>
      </c>
      <c r="E2382" s="725" t="s">
        <v>85</v>
      </c>
      <c r="F2382" s="727" t="s">
        <v>276</v>
      </c>
    </row>
    <row r="2383">
      <c r="A2383" s="580">
        <v>2379.0</v>
      </c>
      <c r="B2383" s="725">
        <v>86.0</v>
      </c>
      <c r="C2383" s="726" t="s">
        <v>222</v>
      </c>
      <c r="D2383" s="589">
        <v>44099.0</v>
      </c>
      <c r="E2383" s="725" t="s">
        <v>85</v>
      </c>
      <c r="F2383" s="727" t="s">
        <v>276</v>
      </c>
    </row>
    <row r="2384">
      <c r="A2384" s="580">
        <v>2380.0</v>
      </c>
      <c r="B2384" s="725">
        <v>90.0</v>
      </c>
      <c r="C2384" s="735" t="s">
        <v>224</v>
      </c>
      <c r="D2384" s="589">
        <v>44099.0</v>
      </c>
      <c r="E2384" s="725" t="s">
        <v>85</v>
      </c>
      <c r="F2384" s="727" t="s">
        <v>276</v>
      </c>
    </row>
    <row r="2385">
      <c r="A2385" s="580">
        <v>2381.0</v>
      </c>
      <c r="B2385" s="725">
        <v>74.0</v>
      </c>
      <c r="C2385" s="735" t="s">
        <v>224</v>
      </c>
      <c r="D2385" s="589">
        <v>44099.0</v>
      </c>
      <c r="E2385" s="725" t="s">
        <v>85</v>
      </c>
      <c r="F2385" s="727" t="s">
        <v>276</v>
      </c>
    </row>
    <row r="2386">
      <c r="A2386" s="580">
        <v>2382.0</v>
      </c>
      <c r="B2386" s="725">
        <v>81.0</v>
      </c>
      <c r="C2386" s="735" t="s">
        <v>224</v>
      </c>
      <c r="D2386" s="589">
        <v>44099.0</v>
      </c>
      <c r="E2386" s="725" t="s">
        <v>85</v>
      </c>
      <c r="F2386" s="727" t="s">
        <v>276</v>
      </c>
    </row>
    <row r="2387">
      <c r="A2387" s="580">
        <v>2383.0</v>
      </c>
      <c r="B2387" s="725">
        <v>80.0</v>
      </c>
      <c r="C2387" s="726" t="s">
        <v>222</v>
      </c>
      <c r="D2387" s="589">
        <v>44099.0</v>
      </c>
      <c r="E2387" s="725" t="s">
        <v>85</v>
      </c>
      <c r="F2387" s="727" t="s">
        <v>276</v>
      </c>
    </row>
    <row r="2388">
      <c r="A2388" s="580">
        <v>2384.0</v>
      </c>
      <c r="B2388" s="725">
        <v>68.0</v>
      </c>
      <c r="C2388" s="726" t="s">
        <v>222</v>
      </c>
      <c r="D2388" s="589">
        <v>44099.0</v>
      </c>
      <c r="E2388" s="725" t="s">
        <v>85</v>
      </c>
      <c r="F2388" s="727" t="s">
        <v>326</v>
      </c>
    </row>
    <row r="2389">
      <c r="A2389" s="580">
        <v>2385.0</v>
      </c>
      <c r="B2389" s="725">
        <v>73.0</v>
      </c>
      <c r="C2389" s="735" t="s">
        <v>224</v>
      </c>
      <c r="D2389" s="589">
        <v>44099.0</v>
      </c>
      <c r="E2389" s="725" t="s">
        <v>401</v>
      </c>
      <c r="F2389" s="727" t="s">
        <v>223</v>
      </c>
    </row>
    <row r="2390">
      <c r="A2390" s="580">
        <v>2386.0</v>
      </c>
      <c r="B2390" s="725">
        <v>60.0</v>
      </c>
      <c r="C2390" s="726" t="s">
        <v>222</v>
      </c>
      <c r="D2390" s="589">
        <v>44099.0</v>
      </c>
      <c r="E2390" s="725" t="s">
        <v>401</v>
      </c>
      <c r="F2390" s="727" t="s">
        <v>223</v>
      </c>
    </row>
    <row r="2391">
      <c r="A2391" s="580">
        <v>2387.0</v>
      </c>
      <c r="B2391" s="725">
        <v>44.0</v>
      </c>
      <c r="C2391" s="735" t="s">
        <v>224</v>
      </c>
      <c r="D2391" s="589">
        <v>44099.0</v>
      </c>
      <c r="E2391" s="725" t="s">
        <v>401</v>
      </c>
      <c r="F2391" s="727" t="s">
        <v>223</v>
      </c>
    </row>
    <row r="2392">
      <c r="A2392" s="580">
        <v>2388.0</v>
      </c>
      <c r="B2392" s="725">
        <v>51.0</v>
      </c>
      <c r="C2392" s="735" t="s">
        <v>224</v>
      </c>
      <c r="D2392" s="589">
        <v>44099.0</v>
      </c>
      <c r="E2392" s="725" t="s">
        <v>401</v>
      </c>
      <c r="F2392" s="727" t="s">
        <v>223</v>
      </c>
    </row>
    <row r="2393">
      <c r="A2393" s="580">
        <v>2389.0</v>
      </c>
      <c r="B2393" s="725">
        <v>68.0</v>
      </c>
      <c r="C2393" s="735" t="s">
        <v>224</v>
      </c>
      <c r="D2393" s="589">
        <v>44099.0</v>
      </c>
      <c r="E2393" s="725" t="s">
        <v>401</v>
      </c>
      <c r="F2393" s="727" t="s">
        <v>223</v>
      </c>
    </row>
    <row r="2394">
      <c r="A2394" s="580">
        <v>2390.0</v>
      </c>
      <c r="B2394" s="725">
        <v>94.0</v>
      </c>
      <c r="C2394" s="735" t="s">
        <v>224</v>
      </c>
      <c r="D2394" s="589">
        <v>44099.0</v>
      </c>
      <c r="E2394" s="725" t="s">
        <v>81</v>
      </c>
      <c r="F2394" s="727" t="s">
        <v>235</v>
      </c>
    </row>
    <row r="2395">
      <c r="A2395" s="580">
        <v>2391.0</v>
      </c>
      <c r="B2395" s="725">
        <v>82.0</v>
      </c>
      <c r="C2395" s="735" t="s">
        <v>224</v>
      </c>
      <c r="D2395" s="589">
        <v>44099.0</v>
      </c>
      <c r="E2395" s="725" t="s">
        <v>81</v>
      </c>
      <c r="F2395" s="727" t="s">
        <v>422</v>
      </c>
    </row>
    <row r="2396">
      <c r="A2396" s="580">
        <v>2392.0</v>
      </c>
      <c r="B2396" s="725">
        <v>60.0</v>
      </c>
      <c r="C2396" s="735" t="s">
        <v>224</v>
      </c>
      <c r="D2396" s="589">
        <v>44099.0</v>
      </c>
      <c r="E2396" s="725" t="s">
        <v>81</v>
      </c>
      <c r="F2396" s="727" t="s">
        <v>262</v>
      </c>
    </row>
    <row r="2397">
      <c r="A2397" s="580">
        <v>2393.0</v>
      </c>
      <c r="B2397" s="725">
        <v>70.0</v>
      </c>
      <c r="C2397" s="726" t="s">
        <v>222</v>
      </c>
      <c r="D2397" s="589">
        <v>44099.0</v>
      </c>
      <c r="E2397" s="725" t="s">
        <v>86</v>
      </c>
      <c r="F2397" s="727" t="s">
        <v>287</v>
      </c>
    </row>
    <row r="2398">
      <c r="A2398" s="580">
        <v>2394.0</v>
      </c>
      <c r="B2398" s="725">
        <v>83.0</v>
      </c>
      <c r="C2398" s="735" t="s">
        <v>224</v>
      </c>
      <c r="D2398" s="589">
        <v>44099.0</v>
      </c>
      <c r="E2398" s="725" t="s">
        <v>86</v>
      </c>
      <c r="F2398" s="727" t="s">
        <v>342</v>
      </c>
    </row>
    <row r="2399">
      <c r="A2399" s="580">
        <v>2395.0</v>
      </c>
      <c r="B2399" s="725">
        <v>82.0</v>
      </c>
      <c r="C2399" s="735" t="s">
        <v>224</v>
      </c>
      <c r="D2399" s="583">
        <v>44100.0</v>
      </c>
      <c r="E2399" s="725" t="s">
        <v>85</v>
      </c>
      <c r="F2399" s="727" t="s">
        <v>396</v>
      </c>
    </row>
    <row r="2400">
      <c r="A2400" s="580">
        <v>2396.0</v>
      </c>
      <c r="B2400" s="725">
        <v>62.0</v>
      </c>
      <c r="C2400" s="735" t="s">
        <v>224</v>
      </c>
      <c r="D2400" s="583">
        <v>44100.0</v>
      </c>
      <c r="E2400" s="725" t="s">
        <v>85</v>
      </c>
      <c r="F2400" s="727" t="s">
        <v>326</v>
      </c>
    </row>
    <row r="2401">
      <c r="A2401" s="580">
        <v>2397.0</v>
      </c>
      <c r="B2401" s="725">
        <v>77.0</v>
      </c>
      <c r="C2401" s="726" t="s">
        <v>222</v>
      </c>
      <c r="D2401" s="583">
        <v>44100.0</v>
      </c>
      <c r="E2401" s="725" t="s">
        <v>85</v>
      </c>
      <c r="F2401" s="727" t="s">
        <v>326</v>
      </c>
    </row>
    <row r="2402">
      <c r="A2402" s="580">
        <v>2398.0</v>
      </c>
      <c r="B2402" s="725">
        <v>75.0</v>
      </c>
      <c r="C2402" s="735" t="s">
        <v>224</v>
      </c>
      <c r="D2402" s="583">
        <v>44100.0</v>
      </c>
      <c r="E2402" s="725" t="s">
        <v>89</v>
      </c>
      <c r="F2402" s="727" t="s">
        <v>324</v>
      </c>
    </row>
    <row r="2403">
      <c r="A2403" s="580">
        <v>2399.0</v>
      </c>
      <c r="B2403" s="725">
        <v>94.0</v>
      </c>
      <c r="C2403" s="726" t="s">
        <v>222</v>
      </c>
      <c r="D2403" s="583">
        <v>44100.0</v>
      </c>
      <c r="E2403" s="725" t="s">
        <v>87</v>
      </c>
      <c r="F2403" s="727" t="s">
        <v>278</v>
      </c>
    </row>
    <row r="2404">
      <c r="A2404" s="580">
        <v>2400.0</v>
      </c>
      <c r="B2404" s="725">
        <v>93.0</v>
      </c>
      <c r="C2404" s="735" t="s">
        <v>224</v>
      </c>
      <c r="D2404" s="583">
        <v>44100.0</v>
      </c>
      <c r="E2404" s="725" t="s">
        <v>87</v>
      </c>
      <c r="F2404" s="727" t="s">
        <v>225</v>
      </c>
    </row>
    <row r="2405">
      <c r="A2405" s="580">
        <v>2401.0</v>
      </c>
      <c r="B2405" s="725">
        <v>53.0</v>
      </c>
      <c r="C2405" s="735" t="s">
        <v>224</v>
      </c>
      <c r="D2405" s="583">
        <v>44100.0</v>
      </c>
      <c r="E2405" s="725" t="s">
        <v>87</v>
      </c>
      <c r="F2405" s="727" t="s">
        <v>225</v>
      </c>
    </row>
    <row r="2406">
      <c r="A2406" s="580">
        <v>2402.0</v>
      </c>
      <c r="B2406" s="725">
        <v>66.0</v>
      </c>
      <c r="C2406" s="726" t="s">
        <v>222</v>
      </c>
      <c r="D2406" s="583">
        <v>44100.0</v>
      </c>
      <c r="E2406" s="725" t="s">
        <v>401</v>
      </c>
      <c r="F2406" s="727" t="s">
        <v>223</v>
      </c>
    </row>
    <row r="2407">
      <c r="A2407" s="580">
        <v>2403.0</v>
      </c>
      <c r="B2407" s="725">
        <v>86.0</v>
      </c>
      <c r="C2407" s="735" t="s">
        <v>224</v>
      </c>
      <c r="D2407" s="583">
        <v>44100.0</v>
      </c>
      <c r="E2407" s="725" t="s">
        <v>401</v>
      </c>
      <c r="F2407" s="727" t="s">
        <v>223</v>
      </c>
    </row>
    <row r="2408">
      <c r="A2408" s="580">
        <v>2404.0</v>
      </c>
      <c r="B2408" s="725">
        <v>74.0</v>
      </c>
      <c r="C2408" s="735" t="s">
        <v>224</v>
      </c>
      <c r="D2408" s="583">
        <v>44100.0</v>
      </c>
      <c r="E2408" s="725" t="s">
        <v>401</v>
      </c>
      <c r="F2408" s="727" t="s">
        <v>223</v>
      </c>
    </row>
    <row r="2409">
      <c r="A2409" s="580">
        <v>2405.0</v>
      </c>
      <c r="B2409" s="725">
        <v>63.0</v>
      </c>
      <c r="C2409" s="726" t="s">
        <v>222</v>
      </c>
      <c r="D2409" s="583">
        <v>44100.0</v>
      </c>
      <c r="E2409" s="725" t="s">
        <v>401</v>
      </c>
      <c r="F2409" s="727" t="s">
        <v>297</v>
      </c>
    </row>
    <row r="2410">
      <c r="A2410" s="580">
        <v>2406.0</v>
      </c>
      <c r="B2410" s="725">
        <v>81.0</v>
      </c>
      <c r="C2410" s="726" t="s">
        <v>222</v>
      </c>
      <c r="D2410" s="583">
        <v>44100.0</v>
      </c>
      <c r="E2410" s="725" t="s">
        <v>93</v>
      </c>
      <c r="F2410" s="727" t="s">
        <v>413</v>
      </c>
    </row>
    <row r="2411">
      <c r="A2411" s="580">
        <v>2407.0</v>
      </c>
      <c r="B2411" s="725">
        <v>89.0</v>
      </c>
      <c r="C2411" s="726" t="s">
        <v>222</v>
      </c>
      <c r="D2411" s="583">
        <v>44100.0</v>
      </c>
      <c r="E2411" s="725" t="s">
        <v>81</v>
      </c>
      <c r="F2411" s="727" t="s">
        <v>285</v>
      </c>
    </row>
    <row r="2412">
      <c r="A2412" s="580">
        <v>2408.0</v>
      </c>
      <c r="B2412" s="725">
        <v>73.0</v>
      </c>
      <c r="C2412" s="735" t="s">
        <v>224</v>
      </c>
      <c r="D2412" s="583">
        <v>44100.0</v>
      </c>
      <c r="E2412" s="725" t="s">
        <v>81</v>
      </c>
      <c r="F2412" s="727" t="s">
        <v>285</v>
      </c>
    </row>
    <row r="2413">
      <c r="A2413" s="580">
        <v>2409.0</v>
      </c>
      <c r="B2413" s="725">
        <v>80.0</v>
      </c>
      <c r="C2413" s="735" t="s">
        <v>224</v>
      </c>
      <c r="D2413" s="583">
        <v>44100.0</v>
      </c>
      <c r="E2413" s="725" t="s">
        <v>81</v>
      </c>
      <c r="F2413" s="727" t="s">
        <v>285</v>
      </c>
    </row>
    <row r="2414">
      <c r="A2414" s="580">
        <v>2410.0</v>
      </c>
      <c r="B2414" s="725">
        <v>38.0</v>
      </c>
      <c r="C2414" s="726" t="s">
        <v>222</v>
      </c>
      <c r="D2414" s="583">
        <v>44100.0</v>
      </c>
      <c r="E2414" s="725" t="s">
        <v>81</v>
      </c>
      <c r="F2414" s="727" t="s">
        <v>262</v>
      </c>
    </row>
    <row r="2415">
      <c r="A2415" s="580">
        <v>2411.0</v>
      </c>
      <c r="B2415" s="725">
        <v>81.0</v>
      </c>
      <c r="C2415" s="735" t="s">
        <v>224</v>
      </c>
      <c r="D2415" s="583">
        <v>44100.0</v>
      </c>
      <c r="E2415" s="725" t="s">
        <v>88</v>
      </c>
      <c r="F2415" s="727" t="s">
        <v>228</v>
      </c>
    </row>
    <row r="2416">
      <c r="A2416" s="580">
        <v>2412.0</v>
      </c>
      <c r="B2416" s="725">
        <v>88.0</v>
      </c>
      <c r="C2416" s="735" t="s">
        <v>224</v>
      </c>
      <c r="D2416" s="583">
        <v>44100.0</v>
      </c>
      <c r="E2416" s="725" t="s">
        <v>86</v>
      </c>
      <c r="F2416" s="727" t="s">
        <v>304</v>
      </c>
    </row>
    <row r="2417">
      <c r="A2417" s="580">
        <v>2413.0</v>
      </c>
      <c r="B2417" s="725">
        <v>69.0</v>
      </c>
      <c r="C2417" s="735" t="s">
        <v>224</v>
      </c>
      <c r="D2417" s="583">
        <v>44100.0</v>
      </c>
      <c r="E2417" s="725" t="s">
        <v>86</v>
      </c>
      <c r="F2417" s="727" t="s">
        <v>304</v>
      </c>
    </row>
    <row r="2418">
      <c r="A2418" s="580">
        <v>2414.0</v>
      </c>
      <c r="B2418" s="725">
        <v>99.0</v>
      </c>
      <c r="C2418" s="726" t="s">
        <v>222</v>
      </c>
      <c r="D2418" s="583">
        <v>44100.0</v>
      </c>
      <c r="E2418" s="725" t="s">
        <v>86</v>
      </c>
      <c r="F2418" s="727" t="s">
        <v>304</v>
      </c>
    </row>
    <row r="2419">
      <c r="A2419" s="580">
        <v>2415.0</v>
      </c>
      <c r="B2419" s="725">
        <v>66.0</v>
      </c>
      <c r="C2419" s="735" t="s">
        <v>224</v>
      </c>
      <c r="D2419" s="583">
        <v>44100.0</v>
      </c>
      <c r="E2419" s="725" t="s">
        <v>86</v>
      </c>
      <c r="F2419" s="727" t="s">
        <v>223</v>
      </c>
    </row>
    <row r="2420">
      <c r="A2420" s="580">
        <v>2416.0</v>
      </c>
      <c r="B2420" s="725">
        <v>69.0</v>
      </c>
      <c r="C2420" s="735" t="s">
        <v>224</v>
      </c>
      <c r="D2420" s="583">
        <v>44100.0</v>
      </c>
      <c r="E2420" s="725" t="s">
        <v>91</v>
      </c>
      <c r="F2420" s="727" t="s">
        <v>277</v>
      </c>
    </row>
    <row r="2421">
      <c r="A2421" s="580">
        <v>2417.0</v>
      </c>
      <c r="B2421" s="725">
        <v>68.0</v>
      </c>
      <c r="C2421" s="735" t="s">
        <v>224</v>
      </c>
      <c r="D2421" s="583">
        <v>44100.0</v>
      </c>
      <c r="E2421" s="725" t="s">
        <v>91</v>
      </c>
      <c r="F2421" s="727" t="s">
        <v>277</v>
      </c>
    </row>
    <row r="2422">
      <c r="A2422" s="580">
        <v>2418.0</v>
      </c>
      <c r="B2422" s="725">
        <v>85.0</v>
      </c>
      <c r="C2422" s="735" t="s">
        <v>224</v>
      </c>
      <c r="D2422" s="583">
        <v>44100.0</v>
      </c>
      <c r="E2422" s="725" t="s">
        <v>82</v>
      </c>
      <c r="F2422" s="727" t="s">
        <v>420</v>
      </c>
    </row>
    <row r="2423">
      <c r="A2423" s="580">
        <v>2419.0</v>
      </c>
      <c r="B2423" s="725">
        <v>62.0</v>
      </c>
      <c r="C2423" s="726" t="s">
        <v>222</v>
      </c>
      <c r="D2423" s="583">
        <v>44100.0</v>
      </c>
      <c r="E2423" s="725" t="s">
        <v>82</v>
      </c>
      <c r="F2423" s="727" t="s">
        <v>397</v>
      </c>
    </row>
    <row r="2424">
      <c r="A2424" s="580">
        <v>2420.0</v>
      </c>
      <c r="B2424" s="725">
        <v>87.0</v>
      </c>
      <c r="C2424" s="735" t="s">
        <v>224</v>
      </c>
      <c r="D2424" s="583">
        <v>44100.0</v>
      </c>
      <c r="E2424" s="725" t="s">
        <v>82</v>
      </c>
      <c r="F2424" s="727" t="s">
        <v>246</v>
      </c>
    </row>
    <row r="2425">
      <c r="A2425" s="580">
        <v>2421.0</v>
      </c>
      <c r="B2425" s="725">
        <v>95.0</v>
      </c>
      <c r="C2425" s="726" t="s">
        <v>222</v>
      </c>
      <c r="D2425" s="583">
        <v>44100.0</v>
      </c>
      <c r="E2425" s="725" t="s">
        <v>82</v>
      </c>
      <c r="F2425" s="727" t="s">
        <v>246</v>
      </c>
    </row>
    <row r="2426">
      <c r="A2426" s="580">
        <v>2422.0</v>
      </c>
      <c r="B2426" s="725">
        <v>67.0</v>
      </c>
      <c r="C2426" s="735" t="s">
        <v>224</v>
      </c>
      <c r="D2426" s="583">
        <v>44100.0</v>
      </c>
      <c r="E2426" s="725" t="s">
        <v>94</v>
      </c>
      <c r="F2426" s="727" t="s">
        <v>331</v>
      </c>
    </row>
    <row r="2427">
      <c r="A2427" s="580">
        <v>2423.0</v>
      </c>
      <c r="B2427" s="725">
        <v>92.0</v>
      </c>
      <c r="C2427" s="726" t="s">
        <v>222</v>
      </c>
      <c r="D2427" s="583">
        <v>44100.0</v>
      </c>
      <c r="E2427" s="725" t="s">
        <v>83</v>
      </c>
      <c r="F2427" s="727" t="s">
        <v>265</v>
      </c>
    </row>
    <row r="2428">
      <c r="A2428" s="580">
        <v>2424.0</v>
      </c>
      <c r="B2428" s="725">
        <v>90.0</v>
      </c>
      <c r="C2428" s="726" t="s">
        <v>222</v>
      </c>
      <c r="D2428" s="583">
        <v>44100.0</v>
      </c>
      <c r="E2428" s="725" t="s">
        <v>83</v>
      </c>
      <c r="F2428" s="727" t="s">
        <v>382</v>
      </c>
    </row>
    <row r="2429">
      <c r="A2429" s="580">
        <v>2425.0</v>
      </c>
      <c r="B2429" s="725">
        <v>74.0</v>
      </c>
      <c r="C2429" s="735" t="s">
        <v>224</v>
      </c>
      <c r="D2429" s="583">
        <v>44100.0</v>
      </c>
      <c r="E2429" s="725" t="s">
        <v>83</v>
      </c>
      <c r="F2429" s="727" t="s">
        <v>279</v>
      </c>
    </row>
    <row r="2430">
      <c r="A2430" s="580">
        <v>2426.0</v>
      </c>
      <c r="B2430" s="725">
        <v>81.0</v>
      </c>
      <c r="C2430" s="726" t="s">
        <v>222</v>
      </c>
      <c r="D2430" s="583">
        <v>44100.0</v>
      </c>
      <c r="E2430" s="725" t="s">
        <v>83</v>
      </c>
      <c r="F2430" s="727" t="s">
        <v>279</v>
      </c>
    </row>
    <row r="2431">
      <c r="A2431" s="580">
        <v>2427.0</v>
      </c>
      <c r="B2431" s="725">
        <v>84.0</v>
      </c>
      <c r="C2431" s="735" t="s">
        <v>224</v>
      </c>
      <c r="D2431" s="589">
        <v>44101.0</v>
      </c>
      <c r="E2431" s="725" t="s">
        <v>86</v>
      </c>
      <c r="F2431" s="727" t="s">
        <v>304</v>
      </c>
    </row>
    <row r="2432">
      <c r="A2432" s="580">
        <v>2428.0</v>
      </c>
      <c r="B2432" s="725">
        <v>71.0</v>
      </c>
      <c r="C2432" s="735" t="s">
        <v>224</v>
      </c>
      <c r="D2432" s="589">
        <v>44101.0</v>
      </c>
      <c r="E2432" s="725" t="s">
        <v>86</v>
      </c>
      <c r="F2432" s="727" t="s">
        <v>304</v>
      </c>
    </row>
    <row r="2433">
      <c r="A2433" s="580">
        <v>2429.0</v>
      </c>
      <c r="B2433" s="725">
        <v>83.0</v>
      </c>
      <c r="C2433" s="735" t="s">
        <v>224</v>
      </c>
      <c r="D2433" s="589">
        <v>44101.0</v>
      </c>
      <c r="E2433" s="725" t="s">
        <v>93</v>
      </c>
      <c r="F2433" s="727" t="s">
        <v>413</v>
      </c>
    </row>
    <row r="2434">
      <c r="A2434" s="580">
        <v>2430.0</v>
      </c>
      <c r="B2434" s="725">
        <v>63.0</v>
      </c>
      <c r="C2434" s="735" t="s">
        <v>224</v>
      </c>
      <c r="D2434" s="589">
        <v>44101.0</v>
      </c>
      <c r="E2434" s="725" t="s">
        <v>83</v>
      </c>
      <c r="F2434" s="727" t="s">
        <v>279</v>
      </c>
    </row>
    <row r="2435">
      <c r="A2435" s="580">
        <v>2431.0</v>
      </c>
      <c r="B2435" s="725">
        <v>69.0</v>
      </c>
      <c r="C2435" s="735" t="s">
        <v>224</v>
      </c>
      <c r="D2435" s="589">
        <v>44101.0</v>
      </c>
      <c r="E2435" s="725" t="s">
        <v>88</v>
      </c>
      <c r="F2435" s="727" t="s">
        <v>319</v>
      </c>
    </row>
    <row r="2436">
      <c r="A2436" s="580">
        <v>2432.0</v>
      </c>
      <c r="B2436" s="725">
        <v>82.0</v>
      </c>
      <c r="C2436" s="726" t="s">
        <v>222</v>
      </c>
      <c r="D2436" s="589">
        <v>44101.0</v>
      </c>
      <c r="E2436" s="725" t="s">
        <v>88</v>
      </c>
      <c r="F2436" s="727" t="s">
        <v>228</v>
      </c>
    </row>
    <row r="2437">
      <c r="A2437" s="580">
        <v>2433.0</v>
      </c>
      <c r="B2437" s="725">
        <v>81.0</v>
      </c>
      <c r="C2437" s="735" t="s">
        <v>224</v>
      </c>
      <c r="D2437" s="589">
        <v>44101.0</v>
      </c>
      <c r="E2437" s="725" t="s">
        <v>88</v>
      </c>
      <c r="F2437" s="727" t="s">
        <v>423</v>
      </c>
    </row>
    <row r="2438">
      <c r="A2438" s="580">
        <v>2434.0</v>
      </c>
      <c r="B2438" s="725">
        <v>51.0</v>
      </c>
      <c r="C2438" s="735" t="s">
        <v>224</v>
      </c>
      <c r="D2438" s="589">
        <v>44101.0</v>
      </c>
      <c r="E2438" s="725" t="s">
        <v>91</v>
      </c>
      <c r="F2438" s="727" t="s">
        <v>356</v>
      </c>
    </row>
    <row r="2439">
      <c r="A2439" s="580">
        <v>2435.0</v>
      </c>
      <c r="B2439" s="725">
        <v>33.0</v>
      </c>
      <c r="C2439" s="735" t="s">
        <v>224</v>
      </c>
      <c r="D2439" s="583">
        <v>44102.0</v>
      </c>
      <c r="E2439" s="725" t="s">
        <v>401</v>
      </c>
      <c r="F2439" s="727" t="s">
        <v>223</v>
      </c>
    </row>
    <row r="2440">
      <c r="A2440" s="580">
        <v>2436.0</v>
      </c>
      <c r="B2440" s="725">
        <v>71.0</v>
      </c>
      <c r="C2440" s="735" t="s">
        <v>224</v>
      </c>
      <c r="D2440" s="583">
        <v>44102.0</v>
      </c>
      <c r="E2440" s="725" t="s">
        <v>401</v>
      </c>
      <c r="F2440" s="727" t="s">
        <v>223</v>
      </c>
    </row>
    <row r="2441">
      <c r="A2441" s="580">
        <v>2437.0</v>
      </c>
      <c r="B2441" s="725">
        <v>90.0</v>
      </c>
      <c r="C2441" s="726" t="s">
        <v>222</v>
      </c>
      <c r="D2441" s="583">
        <v>44102.0</v>
      </c>
      <c r="E2441" s="725" t="s">
        <v>401</v>
      </c>
      <c r="F2441" s="727" t="s">
        <v>223</v>
      </c>
    </row>
    <row r="2442">
      <c r="A2442" s="580">
        <v>2438.0</v>
      </c>
      <c r="B2442" s="725">
        <v>75.0</v>
      </c>
      <c r="C2442" s="735" t="s">
        <v>224</v>
      </c>
      <c r="D2442" s="583">
        <v>44102.0</v>
      </c>
      <c r="E2442" s="725" t="s">
        <v>401</v>
      </c>
      <c r="F2442" s="727" t="s">
        <v>223</v>
      </c>
    </row>
    <row r="2443">
      <c r="A2443" s="580">
        <v>2439.0</v>
      </c>
      <c r="B2443" s="725">
        <v>71.0</v>
      </c>
      <c r="C2443" s="726" t="s">
        <v>222</v>
      </c>
      <c r="D2443" s="583">
        <v>44102.0</v>
      </c>
      <c r="E2443" s="725" t="s">
        <v>81</v>
      </c>
      <c r="F2443" s="727" t="s">
        <v>285</v>
      </c>
    </row>
    <row r="2444">
      <c r="A2444" s="580">
        <v>2440.0</v>
      </c>
      <c r="B2444" s="725">
        <v>81.0</v>
      </c>
      <c r="C2444" s="735" t="s">
        <v>224</v>
      </c>
      <c r="D2444" s="583">
        <v>44102.0</v>
      </c>
      <c r="E2444" s="725" t="s">
        <v>81</v>
      </c>
      <c r="F2444" s="727" t="s">
        <v>235</v>
      </c>
    </row>
    <row r="2445">
      <c r="A2445" s="580">
        <v>2441.0</v>
      </c>
      <c r="B2445" s="725">
        <v>64.0</v>
      </c>
      <c r="C2445" s="735" t="s">
        <v>224</v>
      </c>
      <c r="D2445" s="583">
        <v>44102.0</v>
      </c>
      <c r="E2445" s="725" t="s">
        <v>82</v>
      </c>
      <c r="F2445" s="727" t="s">
        <v>424</v>
      </c>
    </row>
    <row r="2446">
      <c r="A2446" s="580">
        <v>2442.0</v>
      </c>
      <c r="B2446" s="725">
        <v>73.0</v>
      </c>
      <c r="C2446" s="726" t="s">
        <v>222</v>
      </c>
      <c r="D2446" s="583">
        <v>44102.0</v>
      </c>
      <c r="E2446" s="725" t="s">
        <v>83</v>
      </c>
      <c r="F2446" s="727" t="s">
        <v>382</v>
      </c>
    </row>
    <row r="2447">
      <c r="A2447" s="580">
        <v>2443.0</v>
      </c>
      <c r="B2447" s="725">
        <v>84.0</v>
      </c>
      <c r="C2447" s="726" t="s">
        <v>222</v>
      </c>
      <c r="D2447" s="583">
        <v>44102.0</v>
      </c>
      <c r="E2447" s="725" t="s">
        <v>83</v>
      </c>
      <c r="F2447" s="727" t="s">
        <v>425</v>
      </c>
    </row>
    <row r="2448">
      <c r="A2448" s="580">
        <v>2444.0</v>
      </c>
      <c r="B2448" s="725">
        <v>62.0</v>
      </c>
      <c r="C2448" s="735" t="s">
        <v>224</v>
      </c>
      <c r="D2448" s="583">
        <v>44102.0</v>
      </c>
      <c r="E2448" s="725" t="s">
        <v>86</v>
      </c>
      <c r="F2448" s="727" t="s">
        <v>304</v>
      </c>
    </row>
    <row r="2449">
      <c r="A2449" s="580">
        <v>2445.0</v>
      </c>
      <c r="B2449" s="725">
        <v>69.0</v>
      </c>
      <c r="C2449" s="735" t="s">
        <v>224</v>
      </c>
      <c r="D2449" s="583">
        <v>44102.0</v>
      </c>
      <c r="E2449" s="725" t="s">
        <v>86</v>
      </c>
      <c r="F2449" s="727" t="s">
        <v>304</v>
      </c>
    </row>
    <row r="2450">
      <c r="A2450" s="580">
        <v>2446.0</v>
      </c>
      <c r="B2450" s="725">
        <v>68.0</v>
      </c>
      <c r="C2450" s="726" t="s">
        <v>222</v>
      </c>
      <c r="D2450" s="583">
        <v>44102.0</v>
      </c>
      <c r="E2450" s="725" t="s">
        <v>86</v>
      </c>
      <c r="F2450" s="727" t="s">
        <v>304</v>
      </c>
    </row>
    <row r="2451">
      <c r="A2451" s="580">
        <v>2447.0</v>
      </c>
      <c r="B2451" s="725">
        <v>83.0</v>
      </c>
      <c r="C2451" s="735" t="s">
        <v>224</v>
      </c>
      <c r="D2451" s="583">
        <v>44102.0</v>
      </c>
      <c r="E2451" s="725" t="s">
        <v>86</v>
      </c>
      <c r="F2451" s="727" t="s">
        <v>417</v>
      </c>
    </row>
    <row r="2452">
      <c r="A2452" s="580">
        <v>2448.0</v>
      </c>
      <c r="B2452" s="725">
        <v>61.0</v>
      </c>
      <c r="C2452" s="735" t="s">
        <v>224</v>
      </c>
      <c r="D2452" s="583">
        <v>44102.0</v>
      </c>
      <c r="E2452" s="725" t="s">
        <v>86</v>
      </c>
      <c r="F2452" s="727" t="s">
        <v>426</v>
      </c>
    </row>
    <row r="2453">
      <c r="A2453" s="580">
        <v>2449.0</v>
      </c>
      <c r="B2453" s="725">
        <v>59.0</v>
      </c>
      <c r="C2453" s="735" t="s">
        <v>224</v>
      </c>
      <c r="D2453" s="583">
        <v>44102.0</v>
      </c>
      <c r="E2453" s="725" t="s">
        <v>86</v>
      </c>
      <c r="F2453" s="727" t="s">
        <v>282</v>
      </c>
    </row>
    <row r="2454">
      <c r="A2454" s="580">
        <v>2450.0</v>
      </c>
      <c r="B2454" s="725">
        <v>83.0</v>
      </c>
      <c r="C2454" s="726" t="s">
        <v>222</v>
      </c>
      <c r="D2454" s="589">
        <v>44103.0</v>
      </c>
      <c r="E2454" s="725" t="s">
        <v>401</v>
      </c>
      <c r="F2454" s="727" t="s">
        <v>223</v>
      </c>
    </row>
    <row r="2455">
      <c r="A2455" s="580">
        <v>2451.0</v>
      </c>
      <c r="B2455" s="725">
        <v>89.0</v>
      </c>
      <c r="C2455" s="735" t="s">
        <v>224</v>
      </c>
      <c r="D2455" s="589">
        <v>44103.0</v>
      </c>
      <c r="E2455" s="725" t="s">
        <v>401</v>
      </c>
      <c r="F2455" s="727" t="s">
        <v>223</v>
      </c>
    </row>
    <row r="2456">
      <c r="A2456" s="580">
        <v>2452.0</v>
      </c>
      <c r="B2456" s="725">
        <v>83.0</v>
      </c>
      <c r="C2456" s="735" t="s">
        <v>224</v>
      </c>
      <c r="D2456" s="589">
        <v>44103.0</v>
      </c>
      <c r="E2456" s="725" t="s">
        <v>401</v>
      </c>
      <c r="F2456" s="727" t="s">
        <v>223</v>
      </c>
    </row>
    <row r="2457">
      <c r="A2457" s="580">
        <v>2453.0</v>
      </c>
      <c r="B2457" s="725">
        <v>73.0</v>
      </c>
      <c r="C2457" s="735" t="s">
        <v>224</v>
      </c>
      <c r="D2457" s="589">
        <v>44103.0</v>
      </c>
      <c r="E2457" s="725" t="s">
        <v>81</v>
      </c>
      <c r="F2457" s="727" t="s">
        <v>262</v>
      </c>
    </row>
    <row r="2458">
      <c r="A2458" s="580">
        <v>2454.0</v>
      </c>
      <c r="B2458" s="725">
        <v>74.0</v>
      </c>
      <c r="C2458" s="735" t="s">
        <v>224</v>
      </c>
      <c r="D2458" s="589">
        <v>44103.0</v>
      </c>
      <c r="E2458" s="725" t="s">
        <v>81</v>
      </c>
      <c r="F2458" s="727" t="s">
        <v>262</v>
      </c>
    </row>
    <row r="2459">
      <c r="A2459" s="580">
        <v>2455.0</v>
      </c>
      <c r="B2459" s="725">
        <v>65.0</v>
      </c>
      <c r="C2459" s="735" t="s">
        <v>224</v>
      </c>
      <c r="D2459" s="589">
        <v>44103.0</v>
      </c>
      <c r="E2459" s="725" t="s">
        <v>81</v>
      </c>
      <c r="F2459" s="727" t="s">
        <v>350</v>
      </c>
    </row>
    <row r="2460">
      <c r="A2460" s="580">
        <v>2456.0</v>
      </c>
      <c r="B2460" s="725">
        <v>68.0</v>
      </c>
      <c r="C2460" s="735" t="s">
        <v>224</v>
      </c>
      <c r="D2460" s="589">
        <v>44103.0</v>
      </c>
      <c r="E2460" s="725" t="s">
        <v>91</v>
      </c>
      <c r="F2460" s="727" t="s">
        <v>277</v>
      </c>
    </row>
    <row r="2461">
      <c r="A2461" s="580">
        <v>2457.0</v>
      </c>
      <c r="B2461" s="725">
        <v>63.0</v>
      </c>
      <c r="C2461" s="726" t="s">
        <v>222</v>
      </c>
      <c r="D2461" s="589">
        <v>44103.0</v>
      </c>
      <c r="E2461" s="725" t="s">
        <v>95</v>
      </c>
      <c r="F2461" s="727" t="s">
        <v>287</v>
      </c>
    </row>
    <row r="2462">
      <c r="A2462" s="580">
        <v>2458.0</v>
      </c>
      <c r="B2462" s="725">
        <v>78.0</v>
      </c>
      <c r="C2462" s="726" t="s">
        <v>222</v>
      </c>
      <c r="D2462" s="589">
        <v>44103.0</v>
      </c>
      <c r="E2462" s="725" t="s">
        <v>95</v>
      </c>
      <c r="F2462" s="727" t="s">
        <v>282</v>
      </c>
    </row>
    <row r="2463">
      <c r="A2463" s="580">
        <v>2459.0</v>
      </c>
      <c r="B2463" s="725">
        <v>71.0</v>
      </c>
      <c r="C2463" s="735" t="s">
        <v>224</v>
      </c>
      <c r="D2463" s="589">
        <v>44103.0</v>
      </c>
      <c r="E2463" s="725" t="s">
        <v>401</v>
      </c>
      <c r="F2463" s="727" t="s">
        <v>343</v>
      </c>
    </row>
    <row r="2464">
      <c r="A2464" s="580">
        <v>2460.0</v>
      </c>
      <c r="B2464" s="725">
        <v>60.0</v>
      </c>
      <c r="C2464" s="735" t="s">
        <v>224</v>
      </c>
      <c r="D2464" s="589">
        <v>44103.0</v>
      </c>
      <c r="E2464" s="725" t="s">
        <v>85</v>
      </c>
      <c r="F2464" s="727" t="s">
        <v>326</v>
      </c>
    </row>
    <row r="2465">
      <c r="A2465" s="580">
        <v>2461.0</v>
      </c>
      <c r="B2465" s="725">
        <v>91.0</v>
      </c>
      <c r="C2465" s="735" t="s">
        <v>224</v>
      </c>
      <c r="D2465" s="589">
        <v>44103.0</v>
      </c>
      <c r="E2465" s="725" t="s">
        <v>85</v>
      </c>
      <c r="F2465" s="727" t="s">
        <v>284</v>
      </c>
    </row>
    <row r="2466">
      <c r="A2466" s="580">
        <v>2462.0</v>
      </c>
      <c r="B2466" s="725">
        <v>82.0</v>
      </c>
      <c r="C2466" s="726" t="s">
        <v>222</v>
      </c>
      <c r="D2466" s="589">
        <v>44103.0</v>
      </c>
      <c r="E2466" s="725" t="s">
        <v>81</v>
      </c>
      <c r="F2466" s="727" t="s">
        <v>285</v>
      </c>
    </row>
    <row r="2467">
      <c r="A2467" s="580">
        <v>2463.0</v>
      </c>
      <c r="B2467" s="725">
        <v>43.0</v>
      </c>
      <c r="C2467" s="735" t="s">
        <v>224</v>
      </c>
      <c r="D2467" s="589">
        <v>44103.0</v>
      </c>
      <c r="E2467" s="725" t="s">
        <v>81</v>
      </c>
      <c r="F2467" s="727" t="s">
        <v>341</v>
      </c>
    </row>
    <row r="2468">
      <c r="A2468" s="580">
        <v>2464.0</v>
      </c>
      <c r="B2468" s="725">
        <v>80.0</v>
      </c>
      <c r="C2468" s="735" t="s">
        <v>224</v>
      </c>
      <c r="D2468" s="589">
        <v>44103.0</v>
      </c>
      <c r="E2468" s="725" t="s">
        <v>81</v>
      </c>
      <c r="F2468" s="727" t="s">
        <v>277</v>
      </c>
    </row>
    <row r="2469">
      <c r="A2469" s="580">
        <v>2465.0</v>
      </c>
      <c r="B2469" s="725">
        <v>95.0</v>
      </c>
      <c r="C2469" s="726" t="s">
        <v>222</v>
      </c>
      <c r="D2469" s="589">
        <v>44103.0</v>
      </c>
      <c r="E2469" s="725" t="s">
        <v>90</v>
      </c>
      <c r="F2469" s="727" t="s">
        <v>227</v>
      </c>
    </row>
    <row r="2470">
      <c r="A2470" s="580">
        <v>2466.0</v>
      </c>
      <c r="B2470" s="725">
        <v>52.0</v>
      </c>
      <c r="C2470" s="735" t="s">
        <v>224</v>
      </c>
      <c r="D2470" s="589">
        <v>44103.0</v>
      </c>
      <c r="E2470" s="725" t="s">
        <v>88</v>
      </c>
      <c r="F2470" s="727" t="s">
        <v>423</v>
      </c>
    </row>
    <row r="2471">
      <c r="A2471" s="580">
        <v>2467.0</v>
      </c>
      <c r="B2471" s="725">
        <v>87.0</v>
      </c>
      <c r="C2471" s="726" t="s">
        <v>222</v>
      </c>
      <c r="D2471" s="589">
        <v>44103.0</v>
      </c>
      <c r="E2471" s="725" t="s">
        <v>88</v>
      </c>
      <c r="F2471" s="727" t="s">
        <v>418</v>
      </c>
    </row>
    <row r="2472">
      <c r="A2472" s="580">
        <v>2468.0</v>
      </c>
      <c r="B2472" s="725">
        <v>60.0</v>
      </c>
      <c r="C2472" s="726" t="s">
        <v>222</v>
      </c>
      <c r="D2472" s="589">
        <v>44103.0</v>
      </c>
      <c r="E2472" s="725" t="s">
        <v>88</v>
      </c>
      <c r="F2472" s="727" t="s">
        <v>404</v>
      </c>
    </row>
    <row r="2473">
      <c r="A2473" s="580">
        <v>2469.0</v>
      </c>
      <c r="B2473" s="725">
        <v>68.0</v>
      </c>
      <c r="C2473" s="735" t="s">
        <v>224</v>
      </c>
      <c r="D2473" s="589">
        <v>44103.0</v>
      </c>
      <c r="E2473" s="725" t="s">
        <v>96</v>
      </c>
      <c r="F2473" s="727" t="s">
        <v>427</v>
      </c>
    </row>
    <row r="2474">
      <c r="A2474" s="580">
        <v>2470.0</v>
      </c>
      <c r="B2474" s="725">
        <v>73.0</v>
      </c>
      <c r="C2474" s="726" t="s">
        <v>222</v>
      </c>
      <c r="D2474" s="589">
        <v>44103.0</v>
      </c>
      <c r="E2474" s="725" t="s">
        <v>93</v>
      </c>
      <c r="F2474" s="727" t="s">
        <v>359</v>
      </c>
    </row>
    <row r="2475">
      <c r="A2475" s="580">
        <v>2471.0</v>
      </c>
      <c r="B2475" s="725">
        <v>41.0</v>
      </c>
      <c r="C2475" s="735" t="s">
        <v>224</v>
      </c>
      <c r="D2475" s="589">
        <v>44103.0</v>
      </c>
      <c r="E2475" s="725" t="s">
        <v>93</v>
      </c>
      <c r="F2475" s="727" t="s">
        <v>359</v>
      </c>
    </row>
    <row r="2476">
      <c r="A2476" s="580">
        <v>2472.0</v>
      </c>
      <c r="B2476" s="725">
        <v>68.0</v>
      </c>
      <c r="C2476" s="726" t="s">
        <v>222</v>
      </c>
      <c r="D2476" s="589">
        <v>44103.0</v>
      </c>
      <c r="E2476" s="725" t="s">
        <v>94</v>
      </c>
      <c r="F2476" s="727" t="s">
        <v>331</v>
      </c>
    </row>
    <row r="2477">
      <c r="A2477" s="580">
        <v>2473.0</v>
      </c>
      <c r="B2477" s="725">
        <v>79.0</v>
      </c>
      <c r="C2477" s="735" t="s">
        <v>224</v>
      </c>
      <c r="D2477" s="589">
        <v>44103.0</v>
      </c>
      <c r="E2477" s="725" t="s">
        <v>89</v>
      </c>
      <c r="F2477" s="727" t="s">
        <v>282</v>
      </c>
    </row>
    <row r="2478">
      <c r="A2478" s="580">
        <v>2474.0</v>
      </c>
      <c r="B2478" s="725">
        <v>64.0</v>
      </c>
      <c r="C2478" s="735" t="s">
        <v>224</v>
      </c>
      <c r="D2478" s="589">
        <v>44103.0</v>
      </c>
      <c r="E2478" s="725" t="s">
        <v>83</v>
      </c>
      <c r="F2478" s="727" t="s">
        <v>382</v>
      </c>
    </row>
    <row r="2479">
      <c r="A2479" s="580">
        <v>2475.0</v>
      </c>
      <c r="B2479" s="725">
        <v>87.0</v>
      </c>
      <c r="C2479" s="726" t="s">
        <v>222</v>
      </c>
      <c r="D2479" s="589">
        <v>44103.0</v>
      </c>
      <c r="E2479" s="725" t="s">
        <v>83</v>
      </c>
      <c r="F2479" s="727" t="s">
        <v>265</v>
      </c>
    </row>
    <row r="2480">
      <c r="A2480" s="580">
        <v>2476.0</v>
      </c>
      <c r="B2480" s="725">
        <v>82.0</v>
      </c>
      <c r="C2480" s="735" t="s">
        <v>224</v>
      </c>
      <c r="D2480" s="589">
        <v>44103.0</v>
      </c>
      <c r="E2480" s="725" t="s">
        <v>83</v>
      </c>
      <c r="F2480" s="727" t="s">
        <v>279</v>
      </c>
    </row>
    <row r="2481">
      <c r="A2481" s="580">
        <v>2477.0</v>
      </c>
      <c r="B2481" s="725">
        <v>86.0</v>
      </c>
      <c r="C2481" s="735" t="s">
        <v>224</v>
      </c>
      <c r="D2481" s="589">
        <v>44103.0</v>
      </c>
      <c r="E2481" s="725" t="s">
        <v>86</v>
      </c>
      <c r="F2481" s="727" t="s">
        <v>428</v>
      </c>
    </row>
    <row r="2482">
      <c r="A2482" s="580">
        <v>2478.0</v>
      </c>
      <c r="B2482" s="725">
        <v>88.0</v>
      </c>
      <c r="C2482" s="726" t="s">
        <v>222</v>
      </c>
      <c r="D2482" s="589">
        <v>44103.0</v>
      </c>
      <c r="E2482" s="725" t="s">
        <v>86</v>
      </c>
      <c r="F2482" s="727" t="s">
        <v>429</v>
      </c>
    </row>
    <row r="2483">
      <c r="A2483" s="580">
        <v>2479.0</v>
      </c>
      <c r="B2483" s="725">
        <v>74.0</v>
      </c>
      <c r="C2483" s="726" t="s">
        <v>222</v>
      </c>
      <c r="D2483" s="589">
        <v>44103.0</v>
      </c>
      <c r="E2483" s="728" t="s">
        <v>86</v>
      </c>
      <c r="F2483" s="729" t="s">
        <v>387</v>
      </c>
    </row>
    <row r="2484">
      <c r="A2484" s="580">
        <v>2480.0</v>
      </c>
      <c r="B2484" s="725">
        <v>85.0</v>
      </c>
      <c r="C2484" s="726" t="s">
        <v>222</v>
      </c>
      <c r="D2484" s="589">
        <v>44103.0</v>
      </c>
      <c r="E2484" s="725" t="s">
        <v>86</v>
      </c>
      <c r="F2484" s="727" t="s">
        <v>282</v>
      </c>
    </row>
    <row r="2485">
      <c r="A2485" s="580">
        <v>2481.0</v>
      </c>
      <c r="B2485" s="725">
        <v>81.0</v>
      </c>
      <c r="C2485" s="726" t="s">
        <v>222</v>
      </c>
      <c r="D2485" s="589">
        <v>44103.0</v>
      </c>
      <c r="E2485" s="725" t="s">
        <v>86</v>
      </c>
      <c r="F2485" s="727" t="s">
        <v>430</v>
      </c>
    </row>
    <row r="2486">
      <c r="A2486" s="580">
        <v>2482.0</v>
      </c>
      <c r="B2486" s="725">
        <v>66.0</v>
      </c>
      <c r="C2486" s="735" t="s">
        <v>224</v>
      </c>
      <c r="D2486" s="589">
        <v>44103.0</v>
      </c>
      <c r="E2486" s="725" t="s">
        <v>86</v>
      </c>
      <c r="F2486" s="727" t="s">
        <v>304</v>
      </c>
    </row>
    <row r="2487">
      <c r="A2487" s="580">
        <v>2483.0</v>
      </c>
      <c r="B2487" s="725">
        <v>74.0</v>
      </c>
      <c r="C2487" s="735" t="s">
        <v>224</v>
      </c>
      <c r="D2487" s="589">
        <v>44103.0</v>
      </c>
      <c r="E2487" s="725" t="s">
        <v>86</v>
      </c>
      <c r="F2487" s="727" t="s">
        <v>304</v>
      </c>
    </row>
    <row r="2488">
      <c r="A2488" s="580">
        <v>2484.0</v>
      </c>
      <c r="B2488" s="725">
        <v>88.0</v>
      </c>
      <c r="C2488" s="735" t="s">
        <v>224</v>
      </c>
      <c r="D2488" s="589">
        <v>44103.0</v>
      </c>
      <c r="E2488" s="725" t="s">
        <v>92</v>
      </c>
      <c r="F2488" s="727" t="s">
        <v>431</v>
      </c>
    </row>
    <row r="2489">
      <c r="A2489" s="580">
        <v>2485.0</v>
      </c>
      <c r="B2489" s="725">
        <v>84.0</v>
      </c>
      <c r="C2489" s="735" t="s">
        <v>224</v>
      </c>
      <c r="D2489" s="589">
        <v>44103.0</v>
      </c>
      <c r="E2489" s="725" t="s">
        <v>87</v>
      </c>
      <c r="F2489" s="727" t="s">
        <v>225</v>
      </c>
    </row>
    <row r="2490">
      <c r="A2490" s="580">
        <v>2486.0</v>
      </c>
      <c r="B2490" s="725">
        <v>70.0</v>
      </c>
      <c r="C2490" s="735" t="s">
        <v>224</v>
      </c>
      <c r="D2490" s="583">
        <v>44104.0</v>
      </c>
      <c r="E2490" s="725" t="s">
        <v>95</v>
      </c>
      <c r="F2490" s="727" t="s">
        <v>432</v>
      </c>
    </row>
    <row r="2491">
      <c r="A2491" s="580">
        <v>2487.0</v>
      </c>
      <c r="B2491" s="725">
        <v>89.0</v>
      </c>
      <c r="C2491" s="726" t="s">
        <v>222</v>
      </c>
      <c r="D2491" s="583">
        <v>44104.0</v>
      </c>
      <c r="E2491" s="725" t="s">
        <v>83</v>
      </c>
      <c r="F2491" s="727" t="s">
        <v>279</v>
      </c>
    </row>
    <row r="2492">
      <c r="A2492" s="580">
        <v>2488.0</v>
      </c>
      <c r="B2492" s="725">
        <v>53.0</v>
      </c>
      <c r="C2492" s="735" t="s">
        <v>224</v>
      </c>
      <c r="D2492" s="583">
        <v>44104.0</v>
      </c>
      <c r="E2492" s="725" t="s">
        <v>81</v>
      </c>
      <c r="F2492" s="727" t="s">
        <v>332</v>
      </c>
    </row>
    <row r="2493">
      <c r="A2493" s="580">
        <v>2489.0</v>
      </c>
      <c r="B2493" s="725">
        <v>72.0</v>
      </c>
      <c r="C2493" s="735" t="s">
        <v>224</v>
      </c>
      <c r="D2493" s="583">
        <v>44104.0</v>
      </c>
      <c r="E2493" s="725" t="s">
        <v>81</v>
      </c>
      <c r="F2493" s="727" t="s">
        <v>277</v>
      </c>
    </row>
    <row r="2494">
      <c r="A2494" s="580">
        <v>2490.0</v>
      </c>
      <c r="B2494" s="725">
        <v>35.0</v>
      </c>
      <c r="C2494" s="726" t="s">
        <v>222</v>
      </c>
      <c r="D2494" s="583">
        <v>44104.0</v>
      </c>
      <c r="E2494" s="725" t="s">
        <v>81</v>
      </c>
      <c r="F2494" s="727" t="s">
        <v>262</v>
      </c>
    </row>
    <row r="2495">
      <c r="A2495" s="580">
        <v>2491.0</v>
      </c>
      <c r="B2495" s="725">
        <v>77.0</v>
      </c>
      <c r="C2495" s="735" t="s">
        <v>224</v>
      </c>
      <c r="D2495" s="583">
        <v>44104.0</v>
      </c>
      <c r="E2495" s="725" t="s">
        <v>401</v>
      </c>
      <c r="F2495" s="727" t="s">
        <v>223</v>
      </c>
    </row>
    <row r="2496">
      <c r="A2496" s="580">
        <v>2492.0</v>
      </c>
      <c r="B2496" s="725">
        <v>63.0</v>
      </c>
      <c r="C2496" s="726" t="s">
        <v>222</v>
      </c>
      <c r="D2496" s="583">
        <v>44104.0</v>
      </c>
      <c r="E2496" s="725" t="s">
        <v>401</v>
      </c>
      <c r="F2496" s="727" t="s">
        <v>223</v>
      </c>
    </row>
    <row r="2497">
      <c r="A2497" s="580">
        <v>2493.0</v>
      </c>
      <c r="B2497" s="725">
        <v>90.0</v>
      </c>
      <c r="C2497" s="735" t="s">
        <v>224</v>
      </c>
      <c r="D2497" s="583">
        <v>44104.0</v>
      </c>
      <c r="E2497" s="725" t="s">
        <v>401</v>
      </c>
      <c r="F2497" s="727" t="s">
        <v>223</v>
      </c>
    </row>
    <row r="2498">
      <c r="A2498" s="580">
        <v>2494.0</v>
      </c>
      <c r="B2498" s="725">
        <v>64.0</v>
      </c>
      <c r="C2498" s="726" t="s">
        <v>222</v>
      </c>
      <c r="D2498" s="583">
        <v>44104.0</v>
      </c>
      <c r="E2498" s="725" t="s">
        <v>401</v>
      </c>
      <c r="F2498" s="727" t="s">
        <v>223</v>
      </c>
    </row>
    <row r="2499">
      <c r="A2499" s="580">
        <v>2495.0</v>
      </c>
      <c r="B2499" s="725">
        <v>69.0</v>
      </c>
      <c r="C2499" s="726" t="s">
        <v>222</v>
      </c>
      <c r="D2499" s="583">
        <v>44104.0</v>
      </c>
      <c r="E2499" s="725" t="s">
        <v>89</v>
      </c>
      <c r="F2499" s="727" t="s">
        <v>306</v>
      </c>
    </row>
    <row r="2500">
      <c r="A2500" s="580">
        <v>2496.0</v>
      </c>
      <c r="B2500" s="725">
        <v>57.0</v>
      </c>
      <c r="C2500" s="726" t="s">
        <v>222</v>
      </c>
      <c r="D2500" s="583">
        <v>44104.0</v>
      </c>
      <c r="E2500" s="725" t="s">
        <v>89</v>
      </c>
      <c r="F2500" s="727" t="s">
        <v>306</v>
      </c>
    </row>
    <row r="2501">
      <c r="A2501" s="580">
        <v>2497.0</v>
      </c>
      <c r="B2501" s="725">
        <v>73.0</v>
      </c>
      <c r="C2501" s="735" t="s">
        <v>224</v>
      </c>
      <c r="D2501" s="583">
        <v>44104.0</v>
      </c>
      <c r="E2501" s="728" t="s">
        <v>89</v>
      </c>
      <c r="F2501" s="729" t="s">
        <v>433</v>
      </c>
    </row>
    <row r="2502">
      <c r="A2502" s="580">
        <v>2498.0</v>
      </c>
      <c r="B2502" s="725">
        <v>67.0</v>
      </c>
      <c r="C2502" s="726" t="s">
        <v>222</v>
      </c>
      <c r="D2502" s="583">
        <v>44104.0</v>
      </c>
      <c r="E2502" s="725" t="s">
        <v>89</v>
      </c>
      <c r="F2502" s="727" t="s">
        <v>282</v>
      </c>
    </row>
    <row r="2503">
      <c r="A2503" s="580">
        <v>2499.0</v>
      </c>
      <c r="B2503" s="725">
        <v>84.0</v>
      </c>
      <c r="C2503" s="726" t="s">
        <v>222</v>
      </c>
      <c r="D2503" s="583">
        <v>44104.0</v>
      </c>
      <c r="E2503" s="725" t="s">
        <v>90</v>
      </c>
      <c r="F2503" s="727" t="s">
        <v>434</v>
      </c>
    </row>
    <row r="2504">
      <c r="A2504" s="580">
        <v>2500.0</v>
      </c>
      <c r="B2504" s="725">
        <v>78.0</v>
      </c>
      <c r="C2504" s="735" t="s">
        <v>224</v>
      </c>
      <c r="D2504" s="583">
        <v>44104.0</v>
      </c>
      <c r="E2504" s="725" t="s">
        <v>82</v>
      </c>
      <c r="F2504" s="727" t="s">
        <v>435</v>
      </c>
    </row>
    <row r="2505">
      <c r="A2505" s="580">
        <v>2501.0</v>
      </c>
      <c r="B2505" s="725">
        <v>43.0</v>
      </c>
      <c r="C2505" s="726" t="s">
        <v>222</v>
      </c>
      <c r="D2505" s="583">
        <v>44104.0</v>
      </c>
      <c r="E2505" s="725" t="s">
        <v>82</v>
      </c>
      <c r="F2505" s="727" t="s">
        <v>397</v>
      </c>
    </row>
    <row r="2506">
      <c r="A2506" s="580">
        <v>2502.0</v>
      </c>
      <c r="B2506" s="725">
        <v>69.0</v>
      </c>
      <c r="C2506" s="735" t="s">
        <v>224</v>
      </c>
      <c r="D2506" s="583">
        <v>44104.0</v>
      </c>
      <c r="E2506" s="728" t="s">
        <v>82</v>
      </c>
      <c r="F2506" s="729" t="s">
        <v>246</v>
      </c>
    </row>
    <row r="2507">
      <c r="A2507" s="580">
        <v>2503.0</v>
      </c>
      <c r="B2507" s="725">
        <v>74.0</v>
      </c>
      <c r="C2507" s="735" t="s">
        <v>224</v>
      </c>
      <c r="D2507" s="583">
        <v>44104.0</v>
      </c>
      <c r="E2507" s="725" t="s">
        <v>82</v>
      </c>
      <c r="F2507" s="727" t="s">
        <v>246</v>
      </c>
    </row>
    <row r="2508">
      <c r="A2508" s="580">
        <v>2504.0</v>
      </c>
      <c r="B2508" s="725">
        <v>62.0</v>
      </c>
      <c r="C2508" s="735" t="s">
        <v>224</v>
      </c>
      <c r="D2508" s="583">
        <v>44104.0</v>
      </c>
      <c r="E2508" s="725" t="s">
        <v>81</v>
      </c>
      <c r="F2508" s="727" t="s">
        <v>262</v>
      </c>
    </row>
    <row r="2509">
      <c r="A2509" s="580">
        <v>2505.0</v>
      </c>
      <c r="B2509" s="725">
        <v>74.0</v>
      </c>
      <c r="C2509" s="735" t="s">
        <v>224</v>
      </c>
      <c r="D2509" s="583">
        <v>44104.0</v>
      </c>
      <c r="E2509" s="725" t="s">
        <v>81</v>
      </c>
      <c r="F2509" s="727" t="s">
        <v>262</v>
      </c>
    </row>
    <row r="2510">
      <c r="A2510" s="580">
        <v>2506.0</v>
      </c>
      <c r="B2510" s="725">
        <v>79.0</v>
      </c>
      <c r="C2510" s="735" t="s">
        <v>224</v>
      </c>
      <c r="D2510" s="583">
        <v>44104.0</v>
      </c>
      <c r="E2510" s="725" t="s">
        <v>88</v>
      </c>
      <c r="F2510" s="727" t="s">
        <v>228</v>
      </c>
    </row>
    <row r="2511">
      <c r="A2511" s="580">
        <v>2507.0</v>
      </c>
      <c r="B2511" s="725">
        <v>91.0</v>
      </c>
      <c r="C2511" s="735" t="s">
        <v>224</v>
      </c>
      <c r="D2511" s="583">
        <v>44104.0</v>
      </c>
      <c r="E2511" s="725" t="s">
        <v>88</v>
      </c>
      <c r="F2511" s="727" t="s">
        <v>319</v>
      </c>
    </row>
    <row r="2512">
      <c r="A2512" s="580">
        <v>2508.0</v>
      </c>
      <c r="B2512" s="725">
        <v>78.0</v>
      </c>
      <c r="C2512" s="735" t="s">
        <v>224</v>
      </c>
      <c r="D2512" s="583">
        <v>44104.0</v>
      </c>
      <c r="E2512" s="725" t="s">
        <v>93</v>
      </c>
      <c r="F2512" s="727" t="s">
        <v>413</v>
      </c>
    </row>
    <row r="2513">
      <c r="A2513" s="580">
        <v>2509.0</v>
      </c>
      <c r="B2513" s="725">
        <v>63.0</v>
      </c>
      <c r="C2513" s="726" t="s">
        <v>222</v>
      </c>
      <c r="D2513" s="583">
        <v>44104.0</v>
      </c>
      <c r="E2513" s="725" t="s">
        <v>86</v>
      </c>
      <c r="F2513" s="727" t="s">
        <v>282</v>
      </c>
    </row>
    <row r="2514">
      <c r="A2514" s="580">
        <v>2510.0</v>
      </c>
      <c r="B2514" s="725">
        <v>70.0</v>
      </c>
      <c r="C2514" s="735" t="s">
        <v>224</v>
      </c>
      <c r="D2514" s="583">
        <v>44104.0</v>
      </c>
      <c r="E2514" s="725" t="s">
        <v>86</v>
      </c>
      <c r="F2514" s="727" t="s">
        <v>387</v>
      </c>
    </row>
    <row r="2515">
      <c r="A2515" s="580">
        <v>2511.0</v>
      </c>
      <c r="B2515" s="725">
        <v>80.0</v>
      </c>
      <c r="C2515" s="726" t="s">
        <v>222</v>
      </c>
      <c r="D2515" s="583">
        <v>44104.0</v>
      </c>
      <c r="E2515" s="725" t="s">
        <v>94</v>
      </c>
      <c r="F2515" s="727" t="s">
        <v>245</v>
      </c>
    </row>
    <row r="2516">
      <c r="A2516" s="580">
        <v>2512.0</v>
      </c>
      <c r="B2516" s="725">
        <v>72.0</v>
      </c>
      <c r="C2516" s="726" t="s">
        <v>222</v>
      </c>
      <c r="D2516" s="583">
        <v>44104.0</v>
      </c>
      <c r="E2516" s="725" t="s">
        <v>94</v>
      </c>
      <c r="F2516" s="727" t="s">
        <v>331</v>
      </c>
    </row>
    <row r="2517">
      <c r="A2517" s="580">
        <v>2513.0</v>
      </c>
      <c r="B2517" s="725">
        <v>79.0</v>
      </c>
      <c r="C2517" s="735" t="s">
        <v>224</v>
      </c>
      <c r="D2517" s="583">
        <v>44104.0</v>
      </c>
      <c r="E2517" s="725" t="s">
        <v>87</v>
      </c>
      <c r="F2517" s="727" t="s">
        <v>278</v>
      </c>
    </row>
    <row r="2518">
      <c r="A2518" s="580">
        <v>2514.0</v>
      </c>
      <c r="B2518" s="725">
        <v>90.0</v>
      </c>
      <c r="C2518" s="726" t="s">
        <v>222</v>
      </c>
      <c r="D2518" s="583">
        <v>44104.0</v>
      </c>
      <c r="E2518" s="725" t="s">
        <v>87</v>
      </c>
      <c r="F2518" s="727" t="s">
        <v>278</v>
      </c>
    </row>
    <row r="2519">
      <c r="A2519" s="580">
        <v>2515.0</v>
      </c>
      <c r="B2519" s="725">
        <v>66.0</v>
      </c>
      <c r="C2519" s="735" t="s">
        <v>224</v>
      </c>
      <c r="D2519" s="583">
        <v>44104.0</v>
      </c>
      <c r="E2519" s="725" t="s">
        <v>87</v>
      </c>
      <c r="F2519" s="727" t="s">
        <v>278</v>
      </c>
    </row>
    <row r="2520">
      <c r="A2520" s="580">
        <v>2516.0</v>
      </c>
      <c r="B2520" s="725">
        <v>92.0</v>
      </c>
      <c r="C2520" s="726" t="s">
        <v>222</v>
      </c>
      <c r="D2520" s="589">
        <v>44105.0</v>
      </c>
      <c r="E2520" s="725" t="s">
        <v>85</v>
      </c>
      <c r="F2520" s="727" t="s">
        <v>284</v>
      </c>
    </row>
    <row r="2521">
      <c r="A2521" s="580">
        <v>2517.0</v>
      </c>
      <c r="B2521" s="725">
        <v>49.0</v>
      </c>
      <c r="C2521" s="735" t="s">
        <v>224</v>
      </c>
      <c r="D2521" s="589">
        <v>44105.0</v>
      </c>
      <c r="E2521" s="725" t="s">
        <v>82</v>
      </c>
      <c r="F2521" s="727" t="s">
        <v>436</v>
      </c>
    </row>
    <row r="2522">
      <c r="A2522" s="580">
        <v>2518.0</v>
      </c>
      <c r="B2522" s="725">
        <v>89.0</v>
      </c>
      <c r="C2522" s="735" t="s">
        <v>224</v>
      </c>
      <c r="D2522" s="589">
        <v>44105.0</v>
      </c>
      <c r="E2522" s="725" t="s">
        <v>95</v>
      </c>
      <c r="F2522" s="727" t="s">
        <v>387</v>
      </c>
    </row>
    <row r="2523">
      <c r="A2523" s="580">
        <v>2519.0</v>
      </c>
      <c r="B2523" s="725">
        <v>81.0</v>
      </c>
      <c r="C2523" s="726" t="s">
        <v>222</v>
      </c>
      <c r="D2523" s="589">
        <v>44105.0</v>
      </c>
      <c r="E2523" s="725" t="s">
        <v>83</v>
      </c>
      <c r="F2523" s="727" t="s">
        <v>425</v>
      </c>
    </row>
    <row r="2524">
      <c r="A2524" s="580">
        <v>2520.0</v>
      </c>
      <c r="B2524" s="725">
        <v>82.0</v>
      </c>
      <c r="C2524" s="726" t="s">
        <v>222</v>
      </c>
      <c r="D2524" s="589">
        <v>44105.0</v>
      </c>
      <c r="E2524" s="725" t="s">
        <v>83</v>
      </c>
      <c r="F2524" s="727" t="s">
        <v>279</v>
      </c>
    </row>
    <row r="2525">
      <c r="A2525" s="580">
        <v>2521.0</v>
      </c>
      <c r="B2525" s="725">
        <v>75.0</v>
      </c>
      <c r="C2525" s="735" t="s">
        <v>224</v>
      </c>
      <c r="D2525" s="589">
        <v>44105.0</v>
      </c>
      <c r="E2525" s="725" t="s">
        <v>401</v>
      </c>
      <c r="F2525" s="727" t="s">
        <v>223</v>
      </c>
    </row>
    <row r="2526">
      <c r="A2526" s="580">
        <v>2522.0</v>
      </c>
      <c r="B2526" s="725">
        <v>77.0</v>
      </c>
      <c r="C2526" s="726" t="s">
        <v>222</v>
      </c>
      <c r="D2526" s="589">
        <v>44105.0</v>
      </c>
      <c r="E2526" s="725" t="s">
        <v>401</v>
      </c>
      <c r="F2526" s="727" t="s">
        <v>223</v>
      </c>
    </row>
    <row r="2527">
      <c r="A2527" s="580">
        <v>2523.0</v>
      </c>
      <c r="B2527" s="725">
        <v>90.0</v>
      </c>
      <c r="C2527" s="726" t="s">
        <v>222</v>
      </c>
      <c r="D2527" s="589">
        <v>44105.0</v>
      </c>
      <c r="E2527" s="725" t="s">
        <v>401</v>
      </c>
      <c r="F2527" s="727" t="s">
        <v>223</v>
      </c>
    </row>
    <row r="2528">
      <c r="A2528" s="580">
        <v>2524.0</v>
      </c>
      <c r="B2528" s="725">
        <v>85.0</v>
      </c>
      <c r="C2528" s="735" t="s">
        <v>224</v>
      </c>
      <c r="D2528" s="589">
        <v>44105.0</v>
      </c>
      <c r="E2528" s="725" t="s">
        <v>401</v>
      </c>
      <c r="F2528" s="727" t="s">
        <v>223</v>
      </c>
    </row>
    <row r="2529">
      <c r="A2529" s="580">
        <v>2525.0</v>
      </c>
      <c r="B2529" s="725">
        <v>92.0</v>
      </c>
      <c r="C2529" s="726" t="s">
        <v>222</v>
      </c>
      <c r="D2529" s="589">
        <v>44105.0</v>
      </c>
      <c r="E2529" s="725" t="s">
        <v>401</v>
      </c>
      <c r="F2529" s="727" t="s">
        <v>223</v>
      </c>
    </row>
    <row r="2530">
      <c r="A2530" s="580">
        <v>2526.0</v>
      </c>
      <c r="B2530" s="725">
        <v>80.0</v>
      </c>
      <c r="C2530" s="726" t="s">
        <v>222</v>
      </c>
      <c r="D2530" s="589">
        <v>44105.0</v>
      </c>
      <c r="E2530" s="725" t="s">
        <v>401</v>
      </c>
      <c r="F2530" s="727" t="s">
        <v>223</v>
      </c>
    </row>
    <row r="2531">
      <c r="A2531" s="580">
        <v>2527.0</v>
      </c>
      <c r="B2531" s="725">
        <v>70.0</v>
      </c>
      <c r="C2531" s="735" t="s">
        <v>224</v>
      </c>
      <c r="D2531" s="589">
        <v>44105.0</v>
      </c>
      <c r="E2531" s="725" t="s">
        <v>88</v>
      </c>
      <c r="F2531" s="727" t="s">
        <v>405</v>
      </c>
    </row>
    <row r="2532">
      <c r="A2532" s="580">
        <v>2528.0</v>
      </c>
      <c r="B2532" s="725">
        <v>81.0</v>
      </c>
      <c r="C2532" s="735" t="s">
        <v>224</v>
      </c>
      <c r="D2532" s="589">
        <v>44105.0</v>
      </c>
      <c r="E2532" s="725" t="s">
        <v>88</v>
      </c>
      <c r="F2532" s="727" t="s">
        <v>405</v>
      </c>
    </row>
    <row r="2533">
      <c r="A2533" s="580">
        <v>2529.0</v>
      </c>
      <c r="B2533" s="725">
        <v>82.0</v>
      </c>
      <c r="C2533" s="726" t="s">
        <v>222</v>
      </c>
      <c r="D2533" s="589">
        <v>44105.0</v>
      </c>
      <c r="E2533" s="725" t="s">
        <v>88</v>
      </c>
      <c r="F2533" s="727" t="s">
        <v>296</v>
      </c>
    </row>
    <row r="2534">
      <c r="A2534" s="580">
        <v>2530.0</v>
      </c>
      <c r="B2534" s="725">
        <v>72.0</v>
      </c>
      <c r="C2534" s="735" t="s">
        <v>224</v>
      </c>
      <c r="D2534" s="589">
        <v>44105.0</v>
      </c>
      <c r="E2534" s="725" t="s">
        <v>88</v>
      </c>
      <c r="F2534" s="727" t="s">
        <v>319</v>
      </c>
    </row>
    <row r="2535">
      <c r="A2535" s="580">
        <v>2531.0</v>
      </c>
      <c r="B2535" s="725">
        <v>58.0</v>
      </c>
      <c r="C2535" s="735" t="s">
        <v>224</v>
      </c>
      <c r="D2535" s="589">
        <v>44105.0</v>
      </c>
      <c r="E2535" s="725" t="s">
        <v>87</v>
      </c>
      <c r="F2535" s="727" t="s">
        <v>225</v>
      </c>
    </row>
    <row r="2536">
      <c r="A2536" s="580">
        <v>2532.0</v>
      </c>
      <c r="B2536" s="725">
        <v>67.0</v>
      </c>
      <c r="C2536" s="735" t="s">
        <v>224</v>
      </c>
      <c r="D2536" s="589">
        <v>44105.0</v>
      </c>
      <c r="E2536" s="725" t="s">
        <v>81</v>
      </c>
      <c r="F2536" s="727" t="s">
        <v>286</v>
      </c>
    </row>
    <row r="2537">
      <c r="A2537" s="580">
        <v>2533.0</v>
      </c>
      <c r="B2537" s="725">
        <v>43.0</v>
      </c>
      <c r="C2537" s="735" t="s">
        <v>224</v>
      </c>
      <c r="D2537" s="589">
        <v>44105.0</v>
      </c>
      <c r="E2537" s="725" t="s">
        <v>81</v>
      </c>
      <c r="F2537" s="727" t="s">
        <v>283</v>
      </c>
    </row>
    <row r="2538">
      <c r="A2538" s="580">
        <v>2534.0</v>
      </c>
      <c r="B2538" s="725">
        <v>69.0</v>
      </c>
      <c r="C2538" s="735" t="s">
        <v>224</v>
      </c>
      <c r="D2538" s="589">
        <v>44105.0</v>
      </c>
      <c r="E2538" s="725" t="s">
        <v>81</v>
      </c>
      <c r="F2538" s="727" t="s">
        <v>262</v>
      </c>
    </row>
    <row r="2539">
      <c r="A2539" s="580">
        <v>2535.0</v>
      </c>
      <c r="B2539" s="725">
        <v>77.0</v>
      </c>
      <c r="C2539" s="735" t="s">
        <v>224</v>
      </c>
      <c r="D2539" s="589">
        <v>44105.0</v>
      </c>
      <c r="E2539" s="725" t="s">
        <v>81</v>
      </c>
      <c r="F2539" s="727" t="s">
        <v>262</v>
      </c>
    </row>
    <row r="2540">
      <c r="A2540" s="580">
        <v>2536.0</v>
      </c>
      <c r="B2540" s="725">
        <v>75.0</v>
      </c>
      <c r="C2540" s="726" t="s">
        <v>222</v>
      </c>
      <c r="D2540" s="589">
        <v>44105.0</v>
      </c>
      <c r="E2540" s="725" t="s">
        <v>81</v>
      </c>
      <c r="F2540" s="727" t="s">
        <v>262</v>
      </c>
    </row>
    <row r="2541">
      <c r="A2541" s="580">
        <v>2537.0</v>
      </c>
      <c r="B2541" s="725">
        <v>71.0</v>
      </c>
      <c r="C2541" s="726" t="s">
        <v>222</v>
      </c>
      <c r="D2541" s="589">
        <v>44105.0</v>
      </c>
      <c r="E2541" s="725" t="s">
        <v>81</v>
      </c>
      <c r="F2541" s="727" t="s">
        <v>262</v>
      </c>
    </row>
    <row r="2542">
      <c r="A2542" s="580">
        <v>2538.0</v>
      </c>
      <c r="B2542" s="725">
        <v>77.0</v>
      </c>
      <c r="C2542" s="735" t="s">
        <v>224</v>
      </c>
      <c r="D2542" s="589">
        <v>44105.0</v>
      </c>
      <c r="E2542" s="725" t="s">
        <v>96</v>
      </c>
      <c r="F2542" s="727" t="s">
        <v>427</v>
      </c>
    </row>
    <row r="2543">
      <c r="A2543" s="580">
        <v>2539.0</v>
      </c>
      <c r="B2543" s="725">
        <v>68.0</v>
      </c>
      <c r="C2543" s="735" t="s">
        <v>224</v>
      </c>
      <c r="D2543" s="589">
        <v>44105.0</v>
      </c>
      <c r="E2543" s="725" t="s">
        <v>90</v>
      </c>
      <c r="F2543" s="727" t="s">
        <v>437</v>
      </c>
    </row>
    <row r="2544">
      <c r="A2544" s="580">
        <v>2540.0</v>
      </c>
      <c r="B2544" s="725">
        <v>68.0</v>
      </c>
      <c r="C2544" s="735" t="s">
        <v>224</v>
      </c>
      <c r="D2544" s="589">
        <v>44105.0</v>
      </c>
      <c r="E2544" s="725" t="s">
        <v>90</v>
      </c>
      <c r="F2544" s="727" t="s">
        <v>227</v>
      </c>
    </row>
    <row r="2545">
      <c r="A2545" s="580">
        <v>2541.0</v>
      </c>
      <c r="B2545" s="725">
        <v>90.0</v>
      </c>
      <c r="C2545" s="726" t="s">
        <v>222</v>
      </c>
      <c r="D2545" s="589">
        <v>44105.0</v>
      </c>
      <c r="E2545" s="725" t="s">
        <v>93</v>
      </c>
      <c r="F2545" s="727" t="s">
        <v>438</v>
      </c>
    </row>
    <row r="2546">
      <c r="A2546" s="580">
        <v>2542.0</v>
      </c>
      <c r="B2546" s="725">
        <v>83.0</v>
      </c>
      <c r="C2546" s="726" t="s">
        <v>222</v>
      </c>
      <c r="D2546" s="589">
        <v>44105.0</v>
      </c>
      <c r="E2546" s="725" t="s">
        <v>92</v>
      </c>
      <c r="F2546" s="727" t="s">
        <v>419</v>
      </c>
    </row>
    <row r="2547">
      <c r="A2547" s="580">
        <v>2543.0</v>
      </c>
      <c r="B2547" s="725">
        <v>74.0</v>
      </c>
      <c r="C2547" s="735" t="s">
        <v>224</v>
      </c>
      <c r="D2547" s="589">
        <v>44105.0</v>
      </c>
      <c r="E2547" s="725" t="s">
        <v>86</v>
      </c>
      <c r="F2547" s="727" t="s">
        <v>223</v>
      </c>
    </row>
    <row r="2548">
      <c r="A2548" s="580">
        <v>2544.0</v>
      </c>
      <c r="B2548" s="725">
        <v>92.0</v>
      </c>
      <c r="C2548" s="726" t="s">
        <v>222</v>
      </c>
      <c r="D2548" s="589">
        <v>44105.0</v>
      </c>
      <c r="E2548" s="725" t="s">
        <v>94</v>
      </c>
      <c r="F2548" s="727" t="s">
        <v>331</v>
      </c>
    </row>
    <row r="2549">
      <c r="A2549" s="580">
        <v>2545.0</v>
      </c>
      <c r="B2549" s="725">
        <v>81.0</v>
      </c>
      <c r="C2549" s="735" t="s">
        <v>224</v>
      </c>
      <c r="D2549" s="589">
        <v>44105.0</v>
      </c>
      <c r="E2549" s="725" t="s">
        <v>94</v>
      </c>
      <c r="F2549" s="727" t="s">
        <v>331</v>
      </c>
    </row>
    <row r="2550">
      <c r="A2550" s="580">
        <v>2546.0</v>
      </c>
      <c r="B2550" s="725">
        <v>76.0</v>
      </c>
      <c r="C2550" s="735" t="s">
        <v>224</v>
      </c>
      <c r="D2550" s="718">
        <v>44106.0</v>
      </c>
      <c r="E2550" s="725" t="s">
        <v>86</v>
      </c>
      <c r="F2550" s="727" t="s">
        <v>304</v>
      </c>
    </row>
    <row r="2551">
      <c r="A2551" s="580">
        <v>2547.0</v>
      </c>
      <c r="B2551" s="725">
        <v>73.0</v>
      </c>
      <c r="C2551" s="735" t="s">
        <v>224</v>
      </c>
      <c r="D2551" s="718">
        <v>44106.0</v>
      </c>
      <c r="E2551" s="725" t="s">
        <v>82</v>
      </c>
      <c r="F2551" s="727" t="s">
        <v>439</v>
      </c>
    </row>
    <row r="2552">
      <c r="A2552" s="580">
        <v>2548.0</v>
      </c>
      <c r="B2552" s="725">
        <v>69.0</v>
      </c>
      <c r="C2552" s="735" t="s">
        <v>224</v>
      </c>
      <c r="D2552" s="718">
        <v>44106.0</v>
      </c>
      <c r="E2552" s="725" t="s">
        <v>82</v>
      </c>
      <c r="F2552" s="727" t="s">
        <v>440</v>
      </c>
    </row>
    <row r="2553">
      <c r="A2553" s="580">
        <v>2549.0</v>
      </c>
      <c r="B2553" s="725">
        <v>59.0</v>
      </c>
      <c r="C2553" s="735" t="s">
        <v>224</v>
      </c>
      <c r="D2553" s="718">
        <v>44106.0</v>
      </c>
      <c r="E2553" s="725" t="s">
        <v>95</v>
      </c>
      <c r="F2553" s="727" t="s">
        <v>287</v>
      </c>
    </row>
    <row r="2554">
      <c r="A2554" s="580">
        <v>2550.0</v>
      </c>
      <c r="B2554" s="725">
        <v>78.0</v>
      </c>
      <c r="C2554" s="735" t="s">
        <v>224</v>
      </c>
      <c r="D2554" s="718">
        <v>44106.0</v>
      </c>
      <c r="E2554" s="725" t="s">
        <v>95</v>
      </c>
      <c r="F2554" s="727" t="s">
        <v>287</v>
      </c>
    </row>
    <row r="2555">
      <c r="A2555" s="580">
        <v>2551.0</v>
      </c>
      <c r="B2555" s="725">
        <v>93.0</v>
      </c>
      <c r="C2555" s="726" t="s">
        <v>222</v>
      </c>
      <c r="D2555" s="718">
        <v>44106.0</v>
      </c>
      <c r="E2555" s="725" t="s">
        <v>85</v>
      </c>
      <c r="F2555" s="727" t="s">
        <v>284</v>
      </c>
    </row>
    <row r="2556">
      <c r="A2556" s="580">
        <v>2552.0</v>
      </c>
      <c r="B2556" s="725">
        <v>87.0</v>
      </c>
      <c r="C2556" s="735" t="s">
        <v>224</v>
      </c>
      <c r="D2556" s="718">
        <v>44106.0</v>
      </c>
      <c r="E2556" s="725" t="s">
        <v>85</v>
      </c>
      <c r="F2556" s="727" t="s">
        <v>284</v>
      </c>
    </row>
    <row r="2557">
      <c r="A2557" s="580">
        <v>2553.0</v>
      </c>
      <c r="B2557" s="725">
        <v>72.0</v>
      </c>
      <c r="C2557" s="726" t="s">
        <v>222</v>
      </c>
      <c r="D2557" s="718">
        <v>44106.0</v>
      </c>
      <c r="E2557" s="725" t="s">
        <v>96</v>
      </c>
      <c r="F2557" s="727" t="s">
        <v>441</v>
      </c>
    </row>
    <row r="2558">
      <c r="A2558" s="580">
        <v>2554.0</v>
      </c>
      <c r="B2558" s="725">
        <v>87.0</v>
      </c>
      <c r="C2558" s="726" t="s">
        <v>222</v>
      </c>
      <c r="D2558" s="718">
        <v>44106.0</v>
      </c>
      <c r="E2558" s="725" t="s">
        <v>81</v>
      </c>
      <c r="F2558" s="727" t="s">
        <v>239</v>
      </c>
    </row>
    <row r="2559">
      <c r="A2559" s="580">
        <v>2555.0</v>
      </c>
      <c r="B2559" s="725">
        <v>79.0</v>
      </c>
      <c r="C2559" s="735" t="s">
        <v>224</v>
      </c>
      <c r="D2559" s="718">
        <v>44106.0</v>
      </c>
      <c r="E2559" s="725" t="s">
        <v>81</v>
      </c>
      <c r="F2559" s="727" t="s">
        <v>262</v>
      </c>
    </row>
    <row r="2560">
      <c r="A2560" s="580">
        <v>2556.0</v>
      </c>
      <c r="B2560" s="725">
        <v>79.0</v>
      </c>
      <c r="C2560" s="735" t="s">
        <v>224</v>
      </c>
      <c r="D2560" s="718">
        <v>44106.0</v>
      </c>
      <c r="E2560" s="725" t="s">
        <v>81</v>
      </c>
      <c r="F2560" s="727" t="s">
        <v>262</v>
      </c>
    </row>
    <row r="2561">
      <c r="A2561" s="580">
        <v>2557.0</v>
      </c>
      <c r="B2561" s="725">
        <v>76.0</v>
      </c>
      <c r="C2561" s="735" t="s">
        <v>224</v>
      </c>
      <c r="D2561" s="718">
        <v>44106.0</v>
      </c>
      <c r="E2561" s="725" t="s">
        <v>87</v>
      </c>
      <c r="F2561" s="727" t="s">
        <v>225</v>
      </c>
    </row>
    <row r="2562">
      <c r="A2562" s="580">
        <v>2558.0</v>
      </c>
      <c r="B2562" s="725">
        <v>69.0</v>
      </c>
      <c r="C2562" s="735" t="s">
        <v>224</v>
      </c>
      <c r="D2562" s="718">
        <v>44106.0</v>
      </c>
      <c r="E2562" s="725" t="s">
        <v>88</v>
      </c>
      <c r="F2562" s="727" t="s">
        <v>418</v>
      </c>
    </row>
    <row r="2563">
      <c r="A2563" s="580">
        <v>2559.0</v>
      </c>
      <c r="B2563" s="725">
        <v>83.0</v>
      </c>
      <c r="C2563" s="735" t="s">
        <v>224</v>
      </c>
      <c r="D2563" s="718">
        <v>44106.0</v>
      </c>
      <c r="E2563" s="725" t="s">
        <v>401</v>
      </c>
      <c r="F2563" s="727" t="s">
        <v>223</v>
      </c>
    </row>
    <row r="2564">
      <c r="A2564" s="580">
        <v>2560.0</v>
      </c>
      <c r="B2564" s="725">
        <v>61.0</v>
      </c>
      <c r="C2564" s="735" t="s">
        <v>224</v>
      </c>
      <c r="D2564" s="718">
        <v>44106.0</v>
      </c>
      <c r="E2564" s="725" t="s">
        <v>401</v>
      </c>
      <c r="F2564" s="727" t="s">
        <v>223</v>
      </c>
    </row>
    <row r="2565">
      <c r="A2565" s="580">
        <v>2561.0</v>
      </c>
      <c r="B2565" s="725">
        <v>60.0</v>
      </c>
      <c r="C2565" s="735" t="s">
        <v>224</v>
      </c>
      <c r="D2565" s="718">
        <v>44106.0</v>
      </c>
      <c r="E2565" s="725" t="s">
        <v>401</v>
      </c>
      <c r="F2565" s="727" t="s">
        <v>223</v>
      </c>
    </row>
    <row r="2566">
      <c r="A2566" s="580">
        <v>2562.0</v>
      </c>
      <c r="B2566" s="725">
        <v>54.0</v>
      </c>
      <c r="C2566" s="726" t="s">
        <v>222</v>
      </c>
      <c r="D2566" s="718">
        <v>44106.0</v>
      </c>
      <c r="E2566" s="725" t="s">
        <v>401</v>
      </c>
      <c r="F2566" s="727" t="s">
        <v>223</v>
      </c>
    </row>
    <row r="2567">
      <c r="A2567" s="580">
        <v>2563.0</v>
      </c>
      <c r="B2567" s="725">
        <v>79.0</v>
      </c>
      <c r="C2567" s="735" t="s">
        <v>224</v>
      </c>
      <c r="D2567" s="718">
        <v>44106.0</v>
      </c>
      <c r="E2567" s="725" t="s">
        <v>401</v>
      </c>
      <c r="F2567" s="727" t="s">
        <v>223</v>
      </c>
    </row>
    <row r="2568">
      <c r="A2568" s="580">
        <v>2564.0</v>
      </c>
      <c r="B2568" s="725">
        <v>89.0</v>
      </c>
      <c r="C2568" s="735" t="s">
        <v>224</v>
      </c>
      <c r="D2568" s="718">
        <v>44106.0</v>
      </c>
      <c r="E2568" s="725" t="s">
        <v>83</v>
      </c>
      <c r="F2568" s="727" t="s">
        <v>279</v>
      </c>
    </row>
    <row r="2569">
      <c r="A2569" s="580">
        <v>2565.0</v>
      </c>
      <c r="B2569" s="725">
        <v>88.0</v>
      </c>
      <c r="C2569" s="735" t="s">
        <v>224</v>
      </c>
      <c r="D2569" s="718">
        <v>44106.0</v>
      </c>
      <c r="E2569" s="725" t="s">
        <v>86</v>
      </c>
      <c r="F2569" s="727" t="s">
        <v>304</v>
      </c>
    </row>
    <row r="2570">
      <c r="A2570" s="580">
        <v>2566.0</v>
      </c>
      <c r="B2570" s="725">
        <v>59.0</v>
      </c>
      <c r="C2570" s="735" t="s">
        <v>224</v>
      </c>
      <c r="D2570" s="718">
        <v>44106.0</v>
      </c>
      <c r="E2570" s="725" t="s">
        <v>86</v>
      </c>
      <c r="F2570" s="727" t="s">
        <v>304</v>
      </c>
    </row>
    <row r="2571">
      <c r="A2571" s="580">
        <v>2567.0</v>
      </c>
      <c r="B2571" s="725">
        <v>48.0</v>
      </c>
      <c r="C2571" s="735" t="s">
        <v>224</v>
      </c>
      <c r="D2571" s="718">
        <v>44106.0</v>
      </c>
      <c r="E2571" s="725" t="s">
        <v>90</v>
      </c>
      <c r="F2571" s="727" t="s">
        <v>227</v>
      </c>
    </row>
    <row r="2572">
      <c r="A2572" s="580">
        <v>2568.0</v>
      </c>
      <c r="B2572" s="725">
        <v>82.0</v>
      </c>
      <c r="C2572" s="735" t="s">
        <v>224</v>
      </c>
      <c r="D2572" s="718">
        <v>44106.0</v>
      </c>
      <c r="E2572" s="725" t="s">
        <v>90</v>
      </c>
      <c r="F2572" s="727" t="s">
        <v>237</v>
      </c>
    </row>
    <row r="2573">
      <c r="A2573" s="580">
        <v>2569.0</v>
      </c>
      <c r="B2573" s="725">
        <v>58.0</v>
      </c>
      <c r="C2573" s="735" t="s">
        <v>224</v>
      </c>
      <c r="D2573" s="718">
        <v>44106.0</v>
      </c>
      <c r="E2573" s="725" t="s">
        <v>90</v>
      </c>
      <c r="F2573" s="727" t="s">
        <v>237</v>
      </c>
    </row>
    <row r="2574">
      <c r="A2574" s="580">
        <v>2570.0</v>
      </c>
      <c r="B2574" s="725">
        <v>62.0</v>
      </c>
      <c r="C2574" s="735" t="s">
        <v>224</v>
      </c>
      <c r="D2574" s="718">
        <v>44106.0</v>
      </c>
      <c r="E2574" s="725" t="s">
        <v>90</v>
      </c>
      <c r="F2574" s="727" t="s">
        <v>237</v>
      </c>
    </row>
    <row r="2575">
      <c r="A2575" s="580">
        <v>2571.0</v>
      </c>
      <c r="B2575" s="725">
        <v>86.0</v>
      </c>
      <c r="C2575" s="735" t="s">
        <v>224</v>
      </c>
      <c r="D2575" s="718">
        <v>44106.0</v>
      </c>
      <c r="E2575" s="725" t="s">
        <v>90</v>
      </c>
      <c r="F2575" s="727" t="s">
        <v>237</v>
      </c>
    </row>
    <row r="2576">
      <c r="A2576" s="580">
        <v>2572.0</v>
      </c>
      <c r="B2576" s="725">
        <v>64.0</v>
      </c>
      <c r="C2576" s="735" t="s">
        <v>224</v>
      </c>
      <c r="D2576" s="718">
        <v>44106.0</v>
      </c>
      <c r="E2576" s="725" t="s">
        <v>90</v>
      </c>
      <c r="F2576" s="727" t="s">
        <v>237</v>
      </c>
    </row>
    <row r="2577">
      <c r="A2577" s="580">
        <v>2573.0</v>
      </c>
      <c r="B2577" s="725">
        <v>36.0</v>
      </c>
      <c r="C2577" s="735" t="s">
        <v>224</v>
      </c>
      <c r="D2577" s="589">
        <v>44107.0</v>
      </c>
      <c r="E2577" s="725" t="s">
        <v>82</v>
      </c>
      <c r="F2577" s="727" t="s">
        <v>246</v>
      </c>
    </row>
    <row r="2578">
      <c r="A2578" s="580">
        <v>2574.0</v>
      </c>
      <c r="B2578" s="725">
        <v>80.0</v>
      </c>
      <c r="C2578" s="735" t="s">
        <v>224</v>
      </c>
      <c r="D2578" s="589">
        <v>44107.0</v>
      </c>
      <c r="E2578" s="725" t="s">
        <v>86</v>
      </c>
      <c r="F2578" s="727" t="s">
        <v>442</v>
      </c>
    </row>
    <row r="2579">
      <c r="A2579" s="580">
        <v>2575.0</v>
      </c>
      <c r="B2579" s="725">
        <v>79.0</v>
      </c>
      <c r="C2579" s="726" t="s">
        <v>222</v>
      </c>
      <c r="D2579" s="589">
        <v>44107.0</v>
      </c>
      <c r="E2579" s="725" t="s">
        <v>89</v>
      </c>
      <c r="F2579" s="727" t="s">
        <v>443</v>
      </c>
    </row>
    <row r="2580">
      <c r="A2580" s="580">
        <v>2576.0</v>
      </c>
      <c r="B2580" s="725">
        <v>73.0</v>
      </c>
      <c r="C2580" s="735" t="s">
        <v>224</v>
      </c>
      <c r="D2580" s="589">
        <v>44107.0</v>
      </c>
      <c r="E2580" s="725" t="s">
        <v>89</v>
      </c>
      <c r="F2580" s="727" t="s">
        <v>306</v>
      </c>
    </row>
    <row r="2581">
      <c r="A2581" s="580">
        <v>2577.0</v>
      </c>
      <c r="B2581" s="725">
        <v>73.0</v>
      </c>
      <c r="C2581" s="726" t="s">
        <v>222</v>
      </c>
      <c r="D2581" s="589">
        <v>44107.0</v>
      </c>
      <c r="E2581" s="725" t="s">
        <v>91</v>
      </c>
      <c r="F2581" s="727" t="s">
        <v>277</v>
      </c>
    </row>
    <row r="2582">
      <c r="A2582" s="580">
        <v>2578.0</v>
      </c>
      <c r="B2582" s="725">
        <v>65.0</v>
      </c>
      <c r="C2582" s="735" t="s">
        <v>224</v>
      </c>
      <c r="D2582" s="589">
        <v>44107.0</v>
      </c>
      <c r="E2582" s="725" t="s">
        <v>82</v>
      </c>
      <c r="F2582" s="727" t="s">
        <v>246</v>
      </c>
    </row>
    <row r="2583">
      <c r="A2583" s="580">
        <v>2579.0</v>
      </c>
      <c r="B2583" s="725">
        <v>72.0</v>
      </c>
      <c r="C2583" s="735" t="s">
        <v>224</v>
      </c>
      <c r="D2583" s="589">
        <v>44107.0</v>
      </c>
      <c r="E2583" s="725" t="s">
        <v>95</v>
      </c>
      <c r="F2583" s="727" t="s">
        <v>444</v>
      </c>
    </row>
    <row r="2584">
      <c r="A2584" s="580">
        <v>2580.0</v>
      </c>
      <c r="B2584" s="725">
        <v>67.0</v>
      </c>
      <c r="C2584" s="735" t="s">
        <v>224</v>
      </c>
      <c r="D2584" s="589">
        <v>44107.0</v>
      </c>
      <c r="E2584" s="725" t="s">
        <v>88</v>
      </c>
      <c r="F2584" s="727" t="s">
        <v>445</v>
      </c>
    </row>
    <row r="2585">
      <c r="A2585" s="580">
        <v>2581.0</v>
      </c>
      <c r="B2585" s="725">
        <v>86.0</v>
      </c>
      <c r="C2585" s="735" t="s">
        <v>224</v>
      </c>
      <c r="D2585" s="589">
        <v>44107.0</v>
      </c>
      <c r="E2585" s="725" t="s">
        <v>88</v>
      </c>
      <c r="F2585" s="727" t="s">
        <v>228</v>
      </c>
    </row>
    <row r="2586">
      <c r="A2586" s="580">
        <v>2582.0</v>
      </c>
      <c r="B2586" s="725">
        <v>92.0</v>
      </c>
      <c r="C2586" s="726" t="s">
        <v>222</v>
      </c>
      <c r="D2586" s="589">
        <v>44107.0</v>
      </c>
      <c r="E2586" s="725" t="s">
        <v>401</v>
      </c>
      <c r="F2586" s="727" t="s">
        <v>223</v>
      </c>
    </row>
    <row r="2587">
      <c r="A2587" s="580">
        <v>2583.0</v>
      </c>
      <c r="B2587" s="725">
        <v>86.0</v>
      </c>
      <c r="C2587" s="726" t="s">
        <v>222</v>
      </c>
      <c r="D2587" s="589">
        <v>44107.0</v>
      </c>
      <c r="E2587" s="725" t="s">
        <v>401</v>
      </c>
      <c r="F2587" s="727" t="s">
        <v>223</v>
      </c>
    </row>
    <row r="2588">
      <c r="A2588" s="580">
        <v>2584.0</v>
      </c>
      <c r="B2588" s="725">
        <v>71.0</v>
      </c>
      <c r="C2588" s="735" t="s">
        <v>224</v>
      </c>
      <c r="D2588" s="589">
        <v>44107.0</v>
      </c>
      <c r="E2588" s="725" t="s">
        <v>401</v>
      </c>
      <c r="F2588" s="727" t="s">
        <v>223</v>
      </c>
    </row>
    <row r="2589">
      <c r="A2589" s="580">
        <v>2585.0</v>
      </c>
      <c r="B2589" s="725">
        <v>85.0</v>
      </c>
      <c r="C2589" s="735" t="s">
        <v>224</v>
      </c>
      <c r="D2589" s="589">
        <v>44107.0</v>
      </c>
      <c r="E2589" s="725" t="s">
        <v>401</v>
      </c>
      <c r="F2589" s="727" t="s">
        <v>223</v>
      </c>
    </row>
    <row r="2590">
      <c r="A2590" s="580">
        <v>2586.0</v>
      </c>
      <c r="B2590" s="725">
        <v>52.0</v>
      </c>
      <c r="C2590" s="735" t="s">
        <v>224</v>
      </c>
      <c r="D2590" s="589">
        <v>44107.0</v>
      </c>
      <c r="E2590" s="725" t="s">
        <v>401</v>
      </c>
      <c r="F2590" s="727" t="s">
        <v>223</v>
      </c>
    </row>
    <row r="2591">
      <c r="A2591" s="580">
        <v>2587.0</v>
      </c>
      <c r="B2591" s="725">
        <v>83.0</v>
      </c>
      <c r="C2591" s="726" t="s">
        <v>222</v>
      </c>
      <c r="D2591" s="589">
        <v>44107.0</v>
      </c>
      <c r="E2591" s="725" t="s">
        <v>401</v>
      </c>
      <c r="F2591" s="727" t="s">
        <v>223</v>
      </c>
    </row>
    <row r="2592">
      <c r="A2592" s="580">
        <v>2588.0</v>
      </c>
      <c r="B2592" s="725">
        <v>75.0</v>
      </c>
      <c r="C2592" s="726" t="s">
        <v>222</v>
      </c>
      <c r="D2592" s="589">
        <v>44107.0</v>
      </c>
      <c r="E2592" s="725" t="s">
        <v>401</v>
      </c>
      <c r="F2592" s="727" t="s">
        <v>223</v>
      </c>
    </row>
    <row r="2593">
      <c r="A2593" s="580">
        <v>2589.0</v>
      </c>
      <c r="B2593" s="725">
        <v>71.0</v>
      </c>
      <c r="C2593" s="726" t="s">
        <v>222</v>
      </c>
      <c r="D2593" s="589">
        <v>44107.0</v>
      </c>
      <c r="E2593" s="725" t="s">
        <v>401</v>
      </c>
      <c r="F2593" s="727" t="s">
        <v>223</v>
      </c>
    </row>
    <row r="2594">
      <c r="A2594" s="580">
        <v>2590.0</v>
      </c>
      <c r="B2594" s="725">
        <v>66.0</v>
      </c>
      <c r="C2594" s="726" t="s">
        <v>222</v>
      </c>
      <c r="D2594" s="589">
        <v>44107.0</v>
      </c>
      <c r="E2594" s="725" t="s">
        <v>401</v>
      </c>
      <c r="F2594" s="727" t="s">
        <v>223</v>
      </c>
    </row>
    <row r="2595">
      <c r="A2595" s="580">
        <v>2591.0</v>
      </c>
      <c r="B2595" s="725">
        <v>89.0</v>
      </c>
      <c r="C2595" s="726" t="s">
        <v>222</v>
      </c>
      <c r="D2595" s="589">
        <v>44107.0</v>
      </c>
      <c r="E2595" s="725" t="s">
        <v>401</v>
      </c>
      <c r="F2595" s="727" t="s">
        <v>223</v>
      </c>
    </row>
    <row r="2596">
      <c r="A2596" s="580">
        <v>2592.0</v>
      </c>
      <c r="B2596" s="725">
        <v>92.0</v>
      </c>
      <c r="C2596" s="735" t="s">
        <v>224</v>
      </c>
      <c r="D2596" s="589">
        <v>44107.0</v>
      </c>
      <c r="E2596" s="725" t="s">
        <v>401</v>
      </c>
      <c r="F2596" s="727" t="s">
        <v>446</v>
      </c>
    </row>
    <row r="2597">
      <c r="A2597" s="580">
        <v>2593.0</v>
      </c>
      <c r="B2597" s="725">
        <v>42.0</v>
      </c>
      <c r="C2597" s="726" t="s">
        <v>222</v>
      </c>
      <c r="D2597" s="589">
        <v>44107.0</v>
      </c>
      <c r="E2597" s="725" t="s">
        <v>87</v>
      </c>
      <c r="F2597" s="727" t="s">
        <v>225</v>
      </c>
    </row>
    <row r="2598">
      <c r="A2598" s="580">
        <v>2594.0</v>
      </c>
      <c r="B2598" s="725">
        <v>92.0</v>
      </c>
      <c r="C2598" s="726" t="s">
        <v>222</v>
      </c>
      <c r="D2598" s="589">
        <v>44107.0</v>
      </c>
      <c r="E2598" s="725" t="s">
        <v>87</v>
      </c>
      <c r="F2598" s="727" t="s">
        <v>278</v>
      </c>
    </row>
    <row r="2599">
      <c r="A2599" s="580">
        <v>2595.0</v>
      </c>
      <c r="B2599" s="725">
        <v>67.0</v>
      </c>
      <c r="C2599" s="726" t="s">
        <v>222</v>
      </c>
      <c r="D2599" s="589">
        <v>44107.0</v>
      </c>
      <c r="E2599" s="725" t="s">
        <v>81</v>
      </c>
      <c r="F2599" s="727" t="s">
        <v>262</v>
      </c>
    </row>
    <row r="2600">
      <c r="A2600" s="580">
        <v>2596.0</v>
      </c>
      <c r="B2600" s="725">
        <v>84.0</v>
      </c>
      <c r="C2600" s="735" t="s">
        <v>224</v>
      </c>
      <c r="D2600" s="589">
        <v>44107.0</v>
      </c>
      <c r="E2600" s="725" t="s">
        <v>81</v>
      </c>
      <c r="F2600" s="727" t="s">
        <v>262</v>
      </c>
    </row>
    <row r="2601">
      <c r="A2601" s="580">
        <v>2597.0</v>
      </c>
      <c r="B2601" s="725">
        <v>75.0</v>
      </c>
      <c r="C2601" s="735" t="s">
        <v>224</v>
      </c>
      <c r="D2601" s="589">
        <v>44107.0</v>
      </c>
      <c r="E2601" s="725" t="s">
        <v>83</v>
      </c>
      <c r="F2601" s="727" t="s">
        <v>279</v>
      </c>
    </row>
    <row r="2602">
      <c r="A2602" s="580">
        <v>2598.0</v>
      </c>
      <c r="B2602" s="725">
        <v>94.0</v>
      </c>
      <c r="C2602" s="726" t="s">
        <v>222</v>
      </c>
      <c r="D2602" s="589">
        <v>44107.0</v>
      </c>
      <c r="E2602" s="725" t="s">
        <v>83</v>
      </c>
      <c r="F2602" s="727" t="s">
        <v>279</v>
      </c>
    </row>
    <row r="2603">
      <c r="A2603" s="580">
        <v>2599.0</v>
      </c>
      <c r="B2603" s="725">
        <v>82.0</v>
      </c>
      <c r="C2603" s="726" t="s">
        <v>222</v>
      </c>
      <c r="D2603" s="589">
        <v>44107.0</v>
      </c>
      <c r="E2603" s="725" t="s">
        <v>92</v>
      </c>
      <c r="F2603" s="727" t="s">
        <v>447</v>
      </c>
    </row>
    <row r="2604">
      <c r="A2604" s="580">
        <v>2600.0</v>
      </c>
      <c r="B2604" s="725">
        <v>71.0</v>
      </c>
      <c r="C2604" s="735" t="s">
        <v>224</v>
      </c>
      <c r="D2604" s="589">
        <v>44107.0</v>
      </c>
      <c r="E2604" s="725" t="s">
        <v>92</v>
      </c>
      <c r="F2604" s="727" t="s">
        <v>448</v>
      </c>
    </row>
    <row r="2605">
      <c r="A2605" s="580">
        <v>2601.0</v>
      </c>
      <c r="B2605" s="725">
        <v>68.0</v>
      </c>
      <c r="C2605" s="735" t="s">
        <v>224</v>
      </c>
      <c r="D2605" s="589">
        <v>44107.0</v>
      </c>
      <c r="E2605" s="725" t="s">
        <v>92</v>
      </c>
      <c r="F2605" s="727" t="s">
        <v>448</v>
      </c>
    </row>
    <row r="2606">
      <c r="A2606" s="580">
        <v>2602.0</v>
      </c>
      <c r="B2606" s="725">
        <v>59.0</v>
      </c>
      <c r="C2606" s="735" t="s">
        <v>224</v>
      </c>
      <c r="D2606" s="589">
        <v>44107.0</v>
      </c>
      <c r="E2606" s="725" t="s">
        <v>93</v>
      </c>
      <c r="F2606" s="727" t="s">
        <v>295</v>
      </c>
    </row>
    <row r="2607">
      <c r="A2607" s="580">
        <v>2603.0</v>
      </c>
      <c r="B2607" s="725">
        <v>78.0</v>
      </c>
      <c r="C2607" s="735" t="s">
        <v>224</v>
      </c>
      <c r="D2607" s="589">
        <v>44107.0</v>
      </c>
      <c r="E2607" s="725" t="s">
        <v>86</v>
      </c>
      <c r="F2607" s="727" t="s">
        <v>304</v>
      </c>
    </row>
    <row r="2608">
      <c r="A2608" s="580">
        <v>2604.0</v>
      </c>
      <c r="B2608" s="725">
        <v>80.0</v>
      </c>
      <c r="C2608" s="735" t="s">
        <v>224</v>
      </c>
      <c r="D2608" s="589">
        <v>44107.0</v>
      </c>
      <c r="E2608" s="725" t="s">
        <v>85</v>
      </c>
      <c r="F2608" s="727" t="s">
        <v>276</v>
      </c>
    </row>
    <row r="2609">
      <c r="A2609" s="580">
        <v>2605.0</v>
      </c>
      <c r="B2609" s="725">
        <v>89.0</v>
      </c>
      <c r="C2609" s="735" t="s">
        <v>224</v>
      </c>
      <c r="D2609" s="589">
        <v>44107.0</v>
      </c>
      <c r="E2609" s="725" t="s">
        <v>85</v>
      </c>
      <c r="F2609" s="727" t="s">
        <v>335</v>
      </c>
    </row>
    <row r="2610">
      <c r="A2610" s="580">
        <v>2606.0</v>
      </c>
      <c r="B2610" s="725">
        <v>78.0</v>
      </c>
      <c r="C2610" s="735" t="s">
        <v>224</v>
      </c>
      <c r="D2610" s="589">
        <v>44107.0</v>
      </c>
      <c r="E2610" s="725" t="s">
        <v>85</v>
      </c>
      <c r="F2610" s="727" t="s">
        <v>335</v>
      </c>
    </row>
    <row r="2611">
      <c r="A2611" s="580">
        <v>2607.0</v>
      </c>
      <c r="B2611" s="725">
        <v>79.0</v>
      </c>
      <c r="C2611" s="735" t="s">
        <v>224</v>
      </c>
      <c r="D2611" s="583">
        <v>44108.0</v>
      </c>
      <c r="E2611" s="725" t="s">
        <v>83</v>
      </c>
      <c r="F2611" s="727" t="s">
        <v>279</v>
      </c>
    </row>
    <row r="2612">
      <c r="A2612" s="580">
        <v>2608.0</v>
      </c>
      <c r="B2612" s="725">
        <v>67.0</v>
      </c>
      <c r="C2612" s="735" t="s">
        <v>224</v>
      </c>
      <c r="D2612" s="583">
        <v>44108.0</v>
      </c>
      <c r="E2612" s="725" t="s">
        <v>86</v>
      </c>
      <c r="F2612" s="727" t="s">
        <v>426</v>
      </c>
    </row>
    <row r="2613">
      <c r="A2613" s="580">
        <v>2609.0</v>
      </c>
      <c r="B2613" s="725">
        <v>62.0</v>
      </c>
      <c r="C2613" s="735" t="s">
        <v>224</v>
      </c>
      <c r="D2613" s="583">
        <v>44108.0</v>
      </c>
      <c r="E2613" s="725" t="s">
        <v>90</v>
      </c>
      <c r="F2613" s="727" t="s">
        <v>449</v>
      </c>
    </row>
    <row r="2614">
      <c r="A2614" s="580">
        <v>2610.0</v>
      </c>
      <c r="B2614" s="725">
        <v>77.0</v>
      </c>
      <c r="C2614" s="735" t="s">
        <v>224</v>
      </c>
      <c r="D2614" s="583">
        <v>44108.0</v>
      </c>
      <c r="E2614" s="725" t="s">
        <v>95</v>
      </c>
      <c r="F2614" s="727" t="s">
        <v>450</v>
      </c>
    </row>
    <row r="2615">
      <c r="A2615" s="580">
        <v>2611.0</v>
      </c>
      <c r="B2615" s="725">
        <v>58.0</v>
      </c>
      <c r="C2615" s="735" t="s">
        <v>224</v>
      </c>
      <c r="D2615" s="583">
        <v>44108.0</v>
      </c>
      <c r="E2615" s="725" t="s">
        <v>95</v>
      </c>
      <c r="F2615" s="727" t="s">
        <v>391</v>
      </c>
    </row>
    <row r="2616">
      <c r="A2616" s="580">
        <v>2612.0</v>
      </c>
      <c r="B2616" s="725">
        <v>69.0</v>
      </c>
      <c r="C2616" s="735" t="s">
        <v>224</v>
      </c>
      <c r="D2616" s="583">
        <v>44108.0</v>
      </c>
      <c r="E2616" s="725" t="s">
        <v>401</v>
      </c>
      <c r="F2616" s="727" t="s">
        <v>223</v>
      </c>
    </row>
    <row r="2617">
      <c r="A2617" s="580">
        <v>2613.0</v>
      </c>
      <c r="B2617" s="725">
        <v>93.0</v>
      </c>
      <c r="C2617" s="726" t="s">
        <v>222</v>
      </c>
      <c r="D2617" s="583">
        <v>44108.0</v>
      </c>
      <c r="E2617" s="725" t="s">
        <v>401</v>
      </c>
      <c r="F2617" s="727" t="s">
        <v>223</v>
      </c>
    </row>
    <row r="2618">
      <c r="A2618" s="580">
        <v>2614.0</v>
      </c>
      <c r="B2618" s="725">
        <v>57.0</v>
      </c>
      <c r="C2618" s="735" t="s">
        <v>224</v>
      </c>
      <c r="D2618" s="583">
        <v>44108.0</v>
      </c>
      <c r="E2618" s="725" t="s">
        <v>401</v>
      </c>
      <c r="F2618" s="727" t="s">
        <v>223</v>
      </c>
    </row>
    <row r="2619">
      <c r="A2619" s="580">
        <v>2615.0</v>
      </c>
      <c r="B2619" s="725">
        <v>73.0</v>
      </c>
      <c r="C2619" s="726" t="s">
        <v>222</v>
      </c>
      <c r="D2619" s="583">
        <v>44108.0</v>
      </c>
      <c r="E2619" s="725" t="s">
        <v>401</v>
      </c>
      <c r="F2619" s="727" t="s">
        <v>223</v>
      </c>
    </row>
    <row r="2620">
      <c r="A2620" s="580">
        <v>2616.0</v>
      </c>
      <c r="B2620" s="725">
        <v>82.0</v>
      </c>
      <c r="C2620" s="735" t="s">
        <v>224</v>
      </c>
      <c r="D2620" s="583">
        <v>44108.0</v>
      </c>
      <c r="E2620" s="725" t="s">
        <v>401</v>
      </c>
      <c r="F2620" s="727" t="s">
        <v>223</v>
      </c>
    </row>
    <row r="2621">
      <c r="A2621" s="580">
        <v>2617.0</v>
      </c>
      <c r="B2621" s="725">
        <v>91.0</v>
      </c>
      <c r="C2621" s="735" t="s">
        <v>224</v>
      </c>
      <c r="D2621" s="583">
        <v>44108.0</v>
      </c>
      <c r="E2621" s="725" t="s">
        <v>401</v>
      </c>
      <c r="F2621" s="727" t="s">
        <v>223</v>
      </c>
    </row>
    <row r="2622">
      <c r="A2622" s="580">
        <v>2618.0</v>
      </c>
      <c r="B2622" s="725">
        <v>77.0</v>
      </c>
      <c r="C2622" s="735" t="s">
        <v>224</v>
      </c>
      <c r="D2622" s="583">
        <v>44108.0</v>
      </c>
      <c r="E2622" s="725" t="s">
        <v>401</v>
      </c>
      <c r="F2622" s="727" t="s">
        <v>223</v>
      </c>
    </row>
    <row r="2623">
      <c r="A2623" s="580">
        <v>2619.0</v>
      </c>
      <c r="B2623" s="725">
        <v>70.0</v>
      </c>
      <c r="C2623" s="726" t="s">
        <v>222</v>
      </c>
      <c r="D2623" s="583">
        <v>44108.0</v>
      </c>
      <c r="E2623" s="725" t="s">
        <v>401</v>
      </c>
      <c r="F2623" s="727" t="s">
        <v>451</v>
      </c>
    </row>
    <row r="2624">
      <c r="A2624" s="580">
        <v>2620.0</v>
      </c>
      <c r="B2624" s="725">
        <v>95.0</v>
      </c>
      <c r="C2624" s="726" t="s">
        <v>222</v>
      </c>
      <c r="D2624" s="583">
        <v>44108.0</v>
      </c>
      <c r="E2624" s="725" t="s">
        <v>82</v>
      </c>
      <c r="F2624" s="727" t="s">
        <v>452</v>
      </c>
    </row>
    <row r="2625">
      <c r="A2625" s="580">
        <v>2621.0</v>
      </c>
      <c r="B2625" s="725">
        <v>82.0</v>
      </c>
      <c r="C2625" s="735" t="s">
        <v>224</v>
      </c>
      <c r="D2625" s="583">
        <v>44108.0</v>
      </c>
      <c r="E2625" s="725" t="s">
        <v>82</v>
      </c>
      <c r="F2625" s="727" t="s">
        <v>246</v>
      </c>
    </row>
    <row r="2626">
      <c r="A2626" s="580">
        <v>2622.0</v>
      </c>
      <c r="B2626" s="725">
        <v>90.0</v>
      </c>
      <c r="C2626" s="726" t="s">
        <v>222</v>
      </c>
      <c r="D2626" s="583">
        <v>44108.0</v>
      </c>
      <c r="E2626" s="725" t="s">
        <v>82</v>
      </c>
      <c r="F2626" s="727" t="s">
        <v>246</v>
      </c>
    </row>
    <row r="2627">
      <c r="A2627" s="580">
        <v>2623.0</v>
      </c>
      <c r="B2627" s="725">
        <v>70.0</v>
      </c>
      <c r="C2627" s="726" t="s">
        <v>222</v>
      </c>
      <c r="D2627" s="583">
        <v>44108.0</v>
      </c>
      <c r="E2627" s="725" t="s">
        <v>88</v>
      </c>
      <c r="F2627" s="727" t="s">
        <v>279</v>
      </c>
    </row>
    <row r="2628">
      <c r="A2628" s="580">
        <v>2624.0</v>
      </c>
      <c r="B2628" s="725">
        <v>89.0</v>
      </c>
      <c r="C2628" s="735" t="s">
        <v>224</v>
      </c>
      <c r="D2628" s="583">
        <v>44108.0</v>
      </c>
      <c r="E2628" s="725" t="s">
        <v>88</v>
      </c>
      <c r="F2628" s="727" t="s">
        <v>228</v>
      </c>
    </row>
    <row r="2629">
      <c r="A2629" s="580">
        <v>2625.0</v>
      </c>
      <c r="B2629" s="725">
        <v>93.0</v>
      </c>
      <c r="C2629" s="735" t="s">
        <v>224</v>
      </c>
      <c r="D2629" s="583">
        <v>44108.0</v>
      </c>
      <c r="E2629" s="725" t="s">
        <v>88</v>
      </c>
      <c r="F2629" s="727" t="s">
        <v>228</v>
      </c>
    </row>
    <row r="2630">
      <c r="A2630" s="580">
        <v>2626.0</v>
      </c>
      <c r="B2630" s="725">
        <v>82.0</v>
      </c>
      <c r="C2630" s="735" t="s">
        <v>224</v>
      </c>
      <c r="D2630" s="583">
        <v>44108.0</v>
      </c>
      <c r="E2630" s="725" t="s">
        <v>83</v>
      </c>
      <c r="F2630" s="727" t="s">
        <v>279</v>
      </c>
    </row>
    <row r="2631">
      <c r="A2631" s="580">
        <v>2627.0</v>
      </c>
      <c r="B2631" s="725">
        <v>81.0</v>
      </c>
      <c r="C2631" s="735" t="s">
        <v>224</v>
      </c>
      <c r="D2631" s="583">
        <v>44108.0</v>
      </c>
      <c r="E2631" s="725" t="s">
        <v>83</v>
      </c>
      <c r="F2631" s="727" t="s">
        <v>279</v>
      </c>
    </row>
    <row r="2632">
      <c r="A2632" s="580">
        <v>2628.0</v>
      </c>
      <c r="B2632" s="725">
        <v>88.0</v>
      </c>
      <c r="C2632" s="726" t="s">
        <v>222</v>
      </c>
      <c r="D2632" s="583">
        <v>44108.0</v>
      </c>
      <c r="E2632" s="725" t="s">
        <v>83</v>
      </c>
      <c r="F2632" s="727" t="s">
        <v>279</v>
      </c>
    </row>
    <row r="2633">
      <c r="A2633" s="580">
        <v>2629.0</v>
      </c>
      <c r="B2633" s="725">
        <v>79.0</v>
      </c>
      <c r="C2633" s="735" t="s">
        <v>224</v>
      </c>
      <c r="D2633" s="583">
        <v>44108.0</v>
      </c>
      <c r="E2633" s="725" t="s">
        <v>86</v>
      </c>
      <c r="F2633" s="727" t="s">
        <v>223</v>
      </c>
    </row>
    <row r="2634">
      <c r="A2634" s="580">
        <v>2630.0</v>
      </c>
      <c r="B2634" s="725">
        <v>75.0</v>
      </c>
      <c r="C2634" s="726" t="s">
        <v>222</v>
      </c>
      <c r="D2634" s="583">
        <v>44108.0</v>
      </c>
      <c r="E2634" s="725" t="s">
        <v>86</v>
      </c>
      <c r="F2634" s="727" t="s">
        <v>453</v>
      </c>
    </row>
    <row r="2635">
      <c r="A2635" s="580">
        <v>2631.0</v>
      </c>
      <c r="B2635" s="725">
        <v>93.0</v>
      </c>
      <c r="C2635" s="726" t="s">
        <v>222</v>
      </c>
      <c r="D2635" s="583">
        <v>44108.0</v>
      </c>
      <c r="E2635" s="725" t="s">
        <v>86</v>
      </c>
      <c r="F2635" s="727" t="s">
        <v>304</v>
      </c>
    </row>
    <row r="2636">
      <c r="A2636" s="580">
        <v>2632.0</v>
      </c>
      <c r="B2636" s="725">
        <v>75.0</v>
      </c>
      <c r="C2636" s="726" t="s">
        <v>222</v>
      </c>
      <c r="D2636" s="583">
        <v>44108.0</v>
      </c>
      <c r="E2636" s="728" t="s">
        <v>90</v>
      </c>
      <c r="F2636" s="729" t="s">
        <v>454</v>
      </c>
    </row>
    <row r="2637">
      <c r="A2637" s="580">
        <v>2633.0</v>
      </c>
      <c r="B2637" s="725">
        <v>91.0</v>
      </c>
      <c r="C2637" s="735" t="s">
        <v>224</v>
      </c>
      <c r="D2637" s="589">
        <v>44109.0</v>
      </c>
      <c r="E2637" s="725" t="s">
        <v>401</v>
      </c>
      <c r="F2637" s="727" t="s">
        <v>223</v>
      </c>
    </row>
    <row r="2638">
      <c r="A2638" s="580">
        <v>2634.0</v>
      </c>
      <c r="B2638" s="725">
        <v>68.0</v>
      </c>
      <c r="C2638" s="735" t="s">
        <v>224</v>
      </c>
      <c r="D2638" s="589">
        <v>44109.0</v>
      </c>
      <c r="E2638" s="725" t="s">
        <v>86</v>
      </c>
      <c r="F2638" s="727" t="s">
        <v>426</v>
      </c>
    </row>
    <row r="2639">
      <c r="A2639" s="580">
        <v>2635.0</v>
      </c>
      <c r="B2639" s="725">
        <v>51.0</v>
      </c>
      <c r="C2639" s="735" t="s">
        <v>224</v>
      </c>
      <c r="D2639" s="589">
        <v>44109.0</v>
      </c>
      <c r="E2639" s="725" t="s">
        <v>95</v>
      </c>
      <c r="F2639" s="727" t="s">
        <v>287</v>
      </c>
    </row>
    <row r="2640">
      <c r="A2640" s="580">
        <v>2636.0</v>
      </c>
      <c r="B2640" s="725">
        <v>73.0</v>
      </c>
      <c r="C2640" s="735" t="s">
        <v>224</v>
      </c>
      <c r="D2640" s="589">
        <v>44109.0</v>
      </c>
      <c r="E2640" s="725" t="s">
        <v>95</v>
      </c>
      <c r="F2640" s="727" t="s">
        <v>387</v>
      </c>
    </row>
    <row r="2641">
      <c r="A2641" s="580">
        <v>2637.0</v>
      </c>
      <c r="B2641" s="725">
        <v>81.0</v>
      </c>
      <c r="C2641" s="726" t="s">
        <v>222</v>
      </c>
      <c r="D2641" s="589">
        <v>44109.0</v>
      </c>
      <c r="E2641" s="725" t="s">
        <v>82</v>
      </c>
      <c r="F2641" s="727" t="s">
        <v>246</v>
      </c>
    </row>
    <row r="2642">
      <c r="A2642" s="580">
        <v>2638.0</v>
      </c>
      <c r="B2642" s="725">
        <v>77.0</v>
      </c>
      <c r="C2642" s="726" t="s">
        <v>222</v>
      </c>
      <c r="D2642" s="589">
        <v>44109.0</v>
      </c>
      <c r="E2642" s="725" t="s">
        <v>90</v>
      </c>
      <c r="F2642" s="727" t="s">
        <v>368</v>
      </c>
    </row>
    <row r="2643">
      <c r="A2643" s="580">
        <v>2639.0</v>
      </c>
      <c r="B2643" s="725">
        <v>70.0</v>
      </c>
      <c r="C2643" s="735" t="s">
        <v>224</v>
      </c>
      <c r="D2643" s="589">
        <v>44109.0</v>
      </c>
      <c r="E2643" s="725" t="s">
        <v>90</v>
      </c>
      <c r="F2643" s="727" t="s">
        <v>449</v>
      </c>
    </row>
    <row r="2644">
      <c r="A2644" s="580">
        <v>2640.0</v>
      </c>
      <c r="B2644" s="725">
        <v>69.0</v>
      </c>
      <c r="C2644" s="735" t="s">
        <v>224</v>
      </c>
      <c r="D2644" s="589">
        <v>44109.0</v>
      </c>
      <c r="E2644" s="725" t="s">
        <v>90</v>
      </c>
      <c r="F2644" s="727" t="s">
        <v>227</v>
      </c>
    </row>
    <row r="2645">
      <c r="A2645" s="580">
        <v>2641.0</v>
      </c>
      <c r="B2645" s="725">
        <v>72.0</v>
      </c>
      <c r="C2645" s="735" t="s">
        <v>224</v>
      </c>
      <c r="D2645" s="589">
        <v>44109.0</v>
      </c>
      <c r="E2645" s="725" t="s">
        <v>90</v>
      </c>
      <c r="F2645" s="727" t="s">
        <v>227</v>
      </c>
    </row>
    <row r="2646">
      <c r="A2646" s="580">
        <v>2642.0</v>
      </c>
      <c r="B2646" s="725">
        <v>73.0</v>
      </c>
      <c r="C2646" s="735" t="s">
        <v>224</v>
      </c>
      <c r="D2646" s="589">
        <v>44109.0</v>
      </c>
      <c r="E2646" s="725" t="s">
        <v>401</v>
      </c>
      <c r="F2646" s="727" t="s">
        <v>223</v>
      </c>
    </row>
    <row r="2647">
      <c r="A2647" s="580">
        <v>2643.0</v>
      </c>
      <c r="B2647" s="725">
        <v>74.0</v>
      </c>
      <c r="C2647" s="735" t="s">
        <v>224</v>
      </c>
      <c r="D2647" s="589">
        <v>44109.0</v>
      </c>
      <c r="E2647" s="725" t="s">
        <v>401</v>
      </c>
      <c r="F2647" s="727" t="s">
        <v>223</v>
      </c>
    </row>
    <row r="2648">
      <c r="A2648" s="580">
        <v>2644.0</v>
      </c>
      <c r="B2648" s="725">
        <v>85.0</v>
      </c>
      <c r="C2648" s="726" t="s">
        <v>222</v>
      </c>
      <c r="D2648" s="589">
        <v>44109.0</v>
      </c>
      <c r="E2648" s="725" t="s">
        <v>401</v>
      </c>
      <c r="F2648" s="727" t="s">
        <v>223</v>
      </c>
    </row>
    <row r="2649">
      <c r="A2649" s="580">
        <v>2645.0</v>
      </c>
      <c r="B2649" s="725">
        <v>57.0</v>
      </c>
      <c r="C2649" s="726" t="s">
        <v>222</v>
      </c>
      <c r="D2649" s="589">
        <v>44109.0</v>
      </c>
      <c r="E2649" s="725" t="s">
        <v>401</v>
      </c>
      <c r="F2649" s="727" t="s">
        <v>223</v>
      </c>
    </row>
    <row r="2650">
      <c r="A2650" s="580">
        <v>2646.0</v>
      </c>
      <c r="B2650" s="725">
        <v>87.0</v>
      </c>
      <c r="C2650" s="735" t="s">
        <v>224</v>
      </c>
      <c r="D2650" s="589">
        <v>44109.0</v>
      </c>
      <c r="E2650" s="725" t="s">
        <v>401</v>
      </c>
      <c r="F2650" s="727" t="s">
        <v>223</v>
      </c>
    </row>
    <row r="2651">
      <c r="A2651" s="580">
        <v>2647.0</v>
      </c>
      <c r="B2651" s="725">
        <v>85.0</v>
      </c>
      <c r="C2651" s="726" t="s">
        <v>222</v>
      </c>
      <c r="D2651" s="589">
        <v>44109.0</v>
      </c>
      <c r="E2651" s="725" t="s">
        <v>401</v>
      </c>
      <c r="F2651" s="727" t="s">
        <v>223</v>
      </c>
    </row>
    <row r="2652">
      <c r="A2652" s="580">
        <v>2648.0</v>
      </c>
      <c r="B2652" s="725">
        <v>52.0</v>
      </c>
      <c r="C2652" s="726" t="s">
        <v>222</v>
      </c>
      <c r="D2652" s="589">
        <v>44109.0</v>
      </c>
      <c r="E2652" s="725" t="s">
        <v>401</v>
      </c>
      <c r="F2652" s="727" t="s">
        <v>223</v>
      </c>
    </row>
    <row r="2653">
      <c r="A2653" s="580">
        <v>2649.0</v>
      </c>
      <c r="B2653" s="725">
        <v>65.0</v>
      </c>
      <c r="C2653" s="735" t="s">
        <v>224</v>
      </c>
      <c r="D2653" s="589">
        <v>44109.0</v>
      </c>
      <c r="E2653" s="725" t="s">
        <v>401</v>
      </c>
      <c r="F2653" s="727" t="s">
        <v>223</v>
      </c>
    </row>
    <row r="2654">
      <c r="A2654" s="580">
        <v>2650.0</v>
      </c>
      <c r="B2654" s="725">
        <v>84.0</v>
      </c>
      <c r="C2654" s="726" t="s">
        <v>222</v>
      </c>
      <c r="D2654" s="589">
        <v>44109.0</v>
      </c>
      <c r="E2654" s="725" t="s">
        <v>81</v>
      </c>
      <c r="F2654" s="727" t="s">
        <v>262</v>
      </c>
    </row>
    <row r="2655">
      <c r="A2655" s="580">
        <v>2651.0</v>
      </c>
      <c r="B2655" s="725">
        <v>78.0</v>
      </c>
      <c r="C2655" s="735" t="s">
        <v>224</v>
      </c>
      <c r="D2655" s="589">
        <v>44109.0</v>
      </c>
      <c r="E2655" s="725" t="s">
        <v>88</v>
      </c>
      <c r="F2655" s="727" t="s">
        <v>319</v>
      </c>
    </row>
    <row r="2656">
      <c r="A2656" s="580">
        <v>2652.0</v>
      </c>
      <c r="B2656" s="725">
        <v>83.0</v>
      </c>
      <c r="C2656" s="726" t="s">
        <v>222</v>
      </c>
      <c r="D2656" s="589">
        <v>44109.0</v>
      </c>
      <c r="E2656" s="725" t="s">
        <v>88</v>
      </c>
      <c r="F2656" s="727" t="s">
        <v>319</v>
      </c>
    </row>
    <row r="2657">
      <c r="A2657" s="580">
        <v>2653.0</v>
      </c>
      <c r="B2657" s="725">
        <v>89.0</v>
      </c>
      <c r="C2657" s="726" t="s">
        <v>222</v>
      </c>
      <c r="D2657" s="589">
        <v>44109.0</v>
      </c>
      <c r="E2657" s="725" t="s">
        <v>88</v>
      </c>
      <c r="F2657" s="727" t="s">
        <v>319</v>
      </c>
    </row>
    <row r="2658">
      <c r="A2658" s="580">
        <v>2654.0</v>
      </c>
      <c r="B2658" s="725">
        <v>81.0</v>
      </c>
      <c r="C2658" s="735" t="s">
        <v>224</v>
      </c>
      <c r="D2658" s="589">
        <v>44109.0</v>
      </c>
      <c r="E2658" s="725" t="s">
        <v>88</v>
      </c>
      <c r="F2658" s="727" t="s">
        <v>385</v>
      </c>
    </row>
    <row r="2659">
      <c r="A2659" s="580">
        <v>2655.0</v>
      </c>
      <c r="B2659" s="725">
        <v>79.0</v>
      </c>
      <c r="C2659" s="726" t="s">
        <v>222</v>
      </c>
      <c r="D2659" s="589">
        <v>44109.0</v>
      </c>
      <c r="E2659" s="725" t="s">
        <v>88</v>
      </c>
      <c r="F2659" s="727" t="s">
        <v>385</v>
      </c>
    </row>
    <row r="2660">
      <c r="A2660" s="580">
        <v>2656.0</v>
      </c>
      <c r="B2660" s="725">
        <v>69.0</v>
      </c>
      <c r="C2660" s="735" t="s">
        <v>224</v>
      </c>
      <c r="D2660" s="589">
        <v>44109.0</v>
      </c>
      <c r="E2660" s="725" t="s">
        <v>88</v>
      </c>
      <c r="F2660" s="727" t="s">
        <v>228</v>
      </c>
    </row>
    <row r="2661">
      <c r="A2661" s="580">
        <v>2657.0</v>
      </c>
      <c r="B2661" s="725">
        <v>70.0</v>
      </c>
      <c r="C2661" s="726" t="s">
        <v>222</v>
      </c>
      <c r="D2661" s="589">
        <v>44109.0</v>
      </c>
      <c r="E2661" s="725" t="s">
        <v>88</v>
      </c>
      <c r="F2661" s="727" t="s">
        <v>228</v>
      </c>
    </row>
    <row r="2662">
      <c r="A2662" s="580">
        <v>2658.0</v>
      </c>
      <c r="B2662" s="725">
        <v>67.0</v>
      </c>
      <c r="C2662" s="726" t="s">
        <v>222</v>
      </c>
      <c r="D2662" s="589">
        <v>44109.0</v>
      </c>
      <c r="E2662" s="725" t="s">
        <v>86</v>
      </c>
      <c r="F2662" s="727" t="s">
        <v>304</v>
      </c>
    </row>
    <row r="2663">
      <c r="A2663" s="580">
        <v>2659.0</v>
      </c>
      <c r="B2663" s="725">
        <v>61.0</v>
      </c>
      <c r="C2663" s="735" t="s">
        <v>224</v>
      </c>
      <c r="D2663" s="589">
        <v>44109.0</v>
      </c>
      <c r="E2663" s="725" t="s">
        <v>86</v>
      </c>
      <c r="F2663" s="727" t="s">
        <v>304</v>
      </c>
    </row>
    <row r="2664">
      <c r="A2664" s="580">
        <v>2660.0</v>
      </c>
      <c r="B2664" s="725">
        <v>80.0</v>
      </c>
      <c r="C2664" s="735" t="s">
        <v>224</v>
      </c>
      <c r="D2664" s="589">
        <v>44109.0</v>
      </c>
      <c r="E2664" s="725" t="s">
        <v>86</v>
      </c>
      <c r="F2664" s="727" t="s">
        <v>304</v>
      </c>
    </row>
    <row r="2665">
      <c r="A2665" s="580">
        <v>2661.0</v>
      </c>
      <c r="B2665" s="725">
        <v>81.0</v>
      </c>
      <c r="C2665" s="726" t="s">
        <v>222</v>
      </c>
      <c r="D2665" s="589">
        <v>44109.0</v>
      </c>
      <c r="E2665" s="725" t="s">
        <v>86</v>
      </c>
      <c r="F2665" s="727" t="s">
        <v>453</v>
      </c>
    </row>
    <row r="2666">
      <c r="A2666" s="580">
        <v>2662.0</v>
      </c>
      <c r="B2666" s="725">
        <v>79.0</v>
      </c>
      <c r="C2666" s="735" t="s">
        <v>224</v>
      </c>
      <c r="D2666" s="583">
        <v>44110.0</v>
      </c>
      <c r="E2666" s="725" t="s">
        <v>82</v>
      </c>
      <c r="F2666" s="727" t="s">
        <v>246</v>
      </c>
    </row>
    <row r="2667">
      <c r="A2667" s="580">
        <v>2663.0</v>
      </c>
      <c r="B2667" s="725">
        <v>46.0</v>
      </c>
      <c r="C2667" s="735" t="s">
        <v>224</v>
      </c>
      <c r="D2667" s="583">
        <v>44110.0</v>
      </c>
      <c r="E2667" s="725" t="s">
        <v>83</v>
      </c>
      <c r="F2667" s="727" t="s">
        <v>279</v>
      </c>
    </row>
    <row r="2668">
      <c r="A2668" s="580">
        <v>2664.0</v>
      </c>
      <c r="B2668" s="725">
        <v>55.0</v>
      </c>
      <c r="C2668" s="735" t="s">
        <v>224</v>
      </c>
      <c r="D2668" s="583">
        <v>44110.0</v>
      </c>
      <c r="E2668" s="725" t="s">
        <v>91</v>
      </c>
      <c r="F2668" s="727" t="s">
        <v>277</v>
      </c>
    </row>
    <row r="2669">
      <c r="A2669" s="580">
        <v>2665.0</v>
      </c>
      <c r="B2669" s="725">
        <v>75.0</v>
      </c>
      <c r="C2669" s="735" t="s">
        <v>224</v>
      </c>
      <c r="D2669" s="583">
        <v>44110.0</v>
      </c>
      <c r="E2669" s="725" t="s">
        <v>91</v>
      </c>
      <c r="F2669" s="727" t="s">
        <v>277</v>
      </c>
    </row>
    <row r="2670">
      <c r="A2670" s="580">
        <v>2666.0</v>
      </c>
      <c r="B2670" s="725">
        <v>67.0</v>
      </c>
      <c r="C2670" s="735" t="s">
        <v>224</v>
      </c>
      <c r="D2670" s="583">
        <v>44110.0</v>
      </c>
      <c r="E2670" s="725" t="s">
        <v>91</v>
      </c>
      <c r="F2670" s="727" t="s">
        <v>356</v>
      </c>
    </row>
    <row r="2671">
      <c r="A2671" s="580">
        <v>2667.0</v>
      </c>
      <c r="B2671" s="725">
        <v>71.0</v>
      </c>
      <c r="C2671" s="726" t="s">
        <v>222</v>
      </c>
      <c r="D2671" s="583">
        <v>44110.0</v>
      </c>
      <c r="E2671" s="725" t="s">
        <v>95</v>
      </c>
      <c r="F2671" s="727" t="s">
        <v>287</v>
      </c>
    </row>
    <row r="2672">
      <c r="A2672" s="580">
        <v>2668.0</v>
      </c>
      <c r="B2672" s="725">
        <v>89.0</v>
      </c>
      <c r="C2672" s="735" t="s">
        <v>224</v>
      </c>
      <c r="D2672" s="583">
        <v>44110.0</v>
      </c>
      <c r="E2672" s="725" t="s">
        <v>95</v>
      </c>
      <c r="F2672" s="727" t="s">
        <v>287</v>
      </c>
    </row>
    <row r="2673">
      <c r="A2673" s="580">
        <v>2669.0</v>
      </c>
      <c r="B2673" s="725">
        <v>83.0</v>
      </c>
      <c r="C2673" s="735" t="s">
        <v>224</v>
      </c>
      <c r="D2673" s="583">
        <v>44110.0</v>
      </c>
      <c r="E2673" s="725" t="s">
        <v>90</v>
      </c>
      <c r="F2673" s="727" t="s">
        <v>455</v>
      </c>
    </row>
    <row r="2674">
      <c r="A2674" s="580">
        <v>2670.0</v>
      </c>
      <c r="B2674" s="725">
        <v>61.0</v>
      </c>
      <c r="C2674" s="726" t="s">
        <v>222</v>
      </c>
      <c r="D2674" s="583">
        <v>44110.0</v>
      </c>
      <c r="E2674" s="725" t="s">
        <v>90</v>
      </c>
      <c r="F2674" s="727" t="s">
        <v>303</v>
      </c>
    </row>
    <row r="2675">
      <c r="A2675" s="580">
        <v>2671.0</v>
      </c>
      <c r="B2675" s="725">
        <v>67.0</v>
      </c>
      <c r="C2675" s="735" t="s">
        <v>224</v>
      </c>
      <c r="D2675" s="583">
        <v>44110.0</v>
      </c>
      <c r="E2675" s="725" t="s">
        <v>90</v>
      </c>
      <c r="F2675" s="727" t="s">
        <v>456</v>
      </c>
    </row>
    <row r="2676">
      <c r="A2676" s="580">
        <v>2672.0</v>
      </c>
      <c r="B2676" s="725">
        <v>62.0</v>
      </c>
      <c r="C2676" s="735" t="s">
        <v>224</v>
      </c>
      <c r="D2676" s="583">
        <v>44110.0</v>
      </c>
      <c r="E2676" s="725" t="s">
        <v>89</v>
      </c>
      <c r="F2676" s="727" t="s">
        <v>457</v>
      </c>
    </row>
    <row r="2677">
      <c r="A2677" s="580">
        <v>2673.0</v>
      </c>
      <c r="B2677" s="725">
        <v>74.0</v>
      </c>
      <c r="C2677" s="726" t="s">
        <v>222</v>
      </c>
      <c r="D2677" s="583">
        <v>44110.0</v>
      </c>
      <c r="E2677" s="725" t="s">
        <v>85</v>
      </c>
      <c r="F2677" s="727" t="s">
        <v>458</v>
      </c>
    </row>
    <row r="2678">
      <c r="A2678" s="580">
        <v>2674.0</v>
      </c>
      <c r="B2678" s="725">
        <v>79.0</v>
      </c>
      <c r="C2678" s="735" t="s">
        <v>224</v>
      </c>
      <c r="D2678" s="583">
        <v>44110.0</v>
      </c>
      <c r="E2678" s="725" t="s">
        <v>85</v>
      </c>
      <c r="F2678" s="727" t="s">
        <v>284</v>
      </c>
    </row>
    <row r="2679">
      <c r="A2679" s="580">
        <v>2675.0</v>
      </c>
      <c r="B2679" s="725">
        <v>90.0</v>
      </c>
      <c r="C2679" s="726" t="s">
        <v>222</v>
      </c>
      <c r="D2679" s="583">
        <v>44110.0</v>
      </c>
      <c r="E2679" s="725" t="s">
        <v>401</v>
      </c>
      <c r="F2679" s="727" t="s">
        <v>223</v>
      </c>
    </row>
    <row r="2680">
      <c r="A2680" s="580">
        <v>2676.0</v>
      </c>
      <c r="B2680" s="725">
        <v>74.0</v>
      </c>
      <c r="C2680" s="735" t="s">
        <v>224</v>
      </c>
      <c r="D2680" s="583">
        <v>44110.0</v>
      </c>
      <c r="E2680" s="725" t="s">
        <v>401</v>
      </c>
      <c r="F2680" s="727" t="s">
        <v>223</v>
      </c>
    </row>
    <row r="2681">
      <c r="A2681" s="580">
        <v>2677.0</v>
      </c>
      <c r="B2681" s="725">
        <v>59.0</v>
      </c>
      <c r="C2681" s="726" t="s">
        <v>222</v>
      </c>
      <c r="D2681" s="583">
        <v>44110.0</v>
      </c>
      <c r="E2681" s="725" t="s">
        <v>401</v>
      </c>
      <c r="F2681" s="727" t="s">
        <v>223</v>
      </c>
    </row>
    <row r="2682">
      <c r="A2682" s="580">
        <v>2678.0</v>
      </c>
      <c r="B2682" s="725">
        <v>74.0</v>
      </c>
      <c r="C2682" s="726" t="s">
        <v>222</v>
      </c>
      <c r="D2682" s="583">
        <v>44110.0</v>
      </c>
      <c r="E2682" s="725" t="s">
        <v>401</v>
      </c>
      <c r="F2682" s="727" t="s">
        <v>223</v>
      </c>
    </row>
    <row r="2683">
      <c r="A2683" s="580">
        <v>2679.0</v>
      </c>
      <c r="B2683" s="725">
        <v>88.0</v>
      </c>
      <c r="C2683" s="726" t="s">
        <v>222</v>
      </c>
      <c r="D2683" s="583">
        <v>44110.0</v>
      </c>
      <c r="E2683" s="725" t="s">
        <v>401</v>
      </c>
      <c r="F2683" s="727" t="s">
        <v>223</v>
      </c>
    </row>
    <row r="2684">
      <c r="A2684" s="580">
        <v>2680.0</v>
      </c>
      <c r="B2684" s="725">
        <v>91.0</v>
      </c>
      <c r="C2684" s="735" t="s">
        <v>224</v>
      </c>
      <c r="D2684" s="583">
        <v>44110.0</v>
      </c>
      <c r="E2684" s="725" t="s">
        <v>401</v>
      </c>
      <c r="F2684" s="727" t="s">
        <v>223</v>
      </c>
    </row>
    <row r="2685">
      <c r="A2685" s="580">
        <v>2681.0</v>
      </c>
      <c r="B2685" s="725">
        <v>77.0</v>
      </c>
      <c r="C2685" s="726" t="s">
        <v>222</v>
      </c>
      <c r="D2685" s="583">
        <v>44110.0</v>
      </c>
      <c r="E2685" s="725" t="s">
        <v>401</v>
      </c>
      <c r="F2685" s="727" t="s">
        <v>223</v>
      </c>
    </row>
    <row r="2686">
      <c r="A2686" s="580">
        <v>2682.0</v>
      </c>
      <c r="B2686" s="725">
        <v>78.0</v>
      </c>
      <c r="C2686" s="735" t="s">
        <v>224</v>
      </c>
      <c r="D2686" s="583">
        <v>44110.0</v>
      </c>
      <c r="E2686" s="725" t="s">
        <v>81</v>
      </c>
      <c r="F2686" s="727" t="s">
        <v>332</v>
      </c>
    </row>
    <row r="2687">
      <c r="A2687" s="580">
        <v>2683.0</v>
      </c>
      <c r="B2687" s="725">
        <v>63.0</v>
      </c>
      <c r="C2687" s="735" t="s">
        <v>224</v>
      </c>
      <c r="D2687" s="583">
        <v>44110.0</v>
      </c>
      <c r="E2687" s="725" t="s">
        <v>81</v>
      </c>
      <c r="F2687" s="727" t="s">
        <v>350</v>
      </c>
    </row>
    <row r="2688">
      <c r="A2688" s="580">
        <v>2684.0</v>
      </c>
      <c r="B2688" s="725">
        <v>70.0</v>
      </c>
      <c r="C2688" s="726" t="s">
        <v>222</v>
      </c>
      <c r="D2688" s="583">
        <v>44110.0</v>
      </c>
      <c r="E2688" s="725" t="s">
        <v>81</v>
      </c>
      <c r="F2688" s="727" t="s">
        <v>262</v>
      </c>
    </row>
    <row r="2689">
      <c r="A2689" s="580">
        <v>2685.0</v>
      </c>
      <c r="B2689" s="725">
        <v>75.0</v>
      </c>
      <c r="C2689" s="726" t="s">
        <v>222</v>
      </c>
      <c r="D2689" s="583">
        <v>44110.0</v>
      </c>
      <c r="E2689" s="725" t="s">
        <v>81</v>
      </c>
      <c r="F2689" s="727" t="s">
        <v>277</v>
      </c>
    </row>
    <row r="2690">
      <c r="A2690" s="580">
        <v>2686.0</v>
      </c>
      <c r="B2690" s="725">
        <v>61.0</v>
      </c>
      <c r="C2690" s="735" t="s">
        <v>224</v>
      </c>
      <c r="D2690" s="583">
        <v>44110.0</v>
      </c>
      <c r="E2690" s="725" t="s">
        <v>82</v>
      </c>
      <c r="F2690" s="727" t="s">
        <v>459</v>
      </c>
    </row>
    <row r="2691">
      <c r="A2691" s="580">
        <v>2687.0</v>
      </c>
      <c r="B2691" s="725">
        <v>79.0</v>
      </c>
      <c r="C2691" s="726" t="s">
        <v>222</v>
      </c>
      <c r="D2691" s="583">
        <v>44110.0</v>
      </c>
      <c r="E2691" s="725" t="s">
        <v>82</v>
      </c>
      <c r="F2691" s="727" t="s">
        <v>460</v>
      </c>
    </row>
    <row r="2692">
      <c r="A2692" s="580">
        <v>2688.0</v>
      </c>
      <c r="B2692" s="725">
        <v>70.0</v>
      </c>
      <c r="C2692" s="735" t="s">
        <v>224</v>
      </c>
      <c r="D2692" s="583">
        <v>44110.0</v>
      </c>
      <c r="E2692" s="725" t="s">
        <v>82</v>
      </c>
      <c r="F2692" s="727" t="s">
        <v>246</v>
      </c>
    </row>
    <row r="2693">
      <c r="A2693" s="580">
        <v>2689.0</v>
      </c>
      <c r="B2693" s="725">
        <v>82.0</v>
      </c>
      <c r="C2693" s="735" t="s">
        <v>224</v>
      </c>
      <c r="D2693" s="583">
        <v>44110.0</v>
      </c>
      <c r="E2693" s="725" t="s">
        <v>82</v>
      </c>
      <c r="F2693" s="727" t="s">
        <v>307</v>
      </c>
    </row>
    <row r="2694">
      <c r="A2694" s="580">
        <v>2690.0</v>
      </c>
      <c r="B2694" s="725">
        <v>59.0</v>
      </c>
      <c r="C2694" s="735" t="s">
        <v>224</v>
      </c>
      <c r="D2694" s="583">
        <v>44110.0</v>
      </c>
      <c r="E2694" s="725" t="s">
        <v>88</v>
      </c>
      <c r="F2694" s="727" t="s">
        <v>319</v>
      </c>
    </row>
    <row r="2695">
      <c r="A2695" s="580">
        <v>2691.0</v>
      </c>
      <c r="B2695" s="725">
        <v>77.0</v>
      </c>
      <c r="C2695" s="735" t="s">
        <v>224</v>
      </c>
      <c r="D2695" s="583">
        <v>44110.0</v>
      </c>
      <c r="E2695" s="725" t="s">
        <v>88</v>
      </c>
      <c r="F2695" s="727" t="s">
        <v>296</v>
      </c>
    </row>
    <row r="2696">
      <c r="A2696" s="580">
        <v>2692.0</v>
      </c>
      <c r="B2696" s="725">
        <v>73.0</v>
      </c>
      <c r="C2696" s="735" t="s">
        <v>224</v>
      </c>
      <c r="D2696" s="583">
        <v>44110.0</v>
      </c>
      <c r="E2696" s="725" t="s">
        <v>88</v>
      </c>
      <c r="F2696" s="727" t="s">
        <v>296</v>
      </c>
    </row>
    <row r="2697">
      <c r="A2697" s="580">
        <v>2693.0</v>
      </c>
      <c r="B2697" s="725">
        <v>91.0</v>
      </c>
      <c r="C2697" s="726" t="s">
        <v>222</v>
      </c>
      <c r="D2697" s="583">
        <v>44110.0</v>
      </c>
      <c r="E2697" s="725" t="s">
        <v>88</v>
      </c>
      <c r="F2697" s="727" t="s">
        <v>385</v>
      </c>
    </row>
    <row r="2698">
      <c r="A2698" s="580">
        <v>2694.0</v>
      </c>
      <c r="B2698" s="725">
        <v>87.0</v>
      </c>
      <c r="C2698" s="735" t="s">
        <v>224</v>
      </c>
      <c r="D2698" s="583">
        <v>44110.0</v>
      </c>
      <c r="E2698" s="725" t="s">
        <v>88</v>
      </c>
      <c r="F2698" s="727" t="s">
        <v>228</v>
      </c>
    </row>
    <row r="2699">
      <c r="A2699" s="580">
        <v>2695.0</v>
      </c>
      <c r="B2699" s="737">
        <v>62.0</v>
      </c>
      <c r="C2699" s="726" t="s">
        <v>222</v>
      </c>
      <c r="D2699" s="583">
        <v>44110.0</v>
      </c>
      <c r="E2699" s="725" t="s">
        <v>88</v>
      </c>
      <c r="F2699" s="727" t="s">
        <v>228</v>
      </c>
    </row>
    <row r="2700">
      <c r="A2700" s="580">
        <v>2696.0</v>
      </c>
      <c r="B2700" s="725">
        <v>78.0</v>
      </c>
      <c r="C2700" s="726" t="s">
        <v>222</v>
      </c>
      <c r="D2700" s="583">
        <v>44110.0</v>
      </c>
      <c r="E2700" s="725" t="s">
        <v>88</v>
      </c>
      <c r="F2700" s="727" t="s">
        <v>228</v>
      </c>
    </row>
    <row r="2701">
      <c r="A2701" s="580">
        <v>2697.0</v>
      </c>
      <c r="B2701" s="725">
        <v>83.0</v>
      </c>
      <c r="C2701" s="726" t="s">
        <v>222</v>
      </c>
      <c r="D2701" s="583">
        <v>44110.0</v>
      </c>
      <c r="E2701" s="725" t="s">
        <v>83</v>
      </c>
      <c r="F2701" s="727" t="s">
        <v>461</v>
      </c>
    </row>
    <row r="2702">
      <c r="A2702" s="580">
        <v>2698.0</v>
      </c>
      <c r="B2702" s="725">
        <v>73.0</v>
      </c>
      <c r="C2702" s="735" t="s">
        <v>224</v>
      </c>
      <c r="D2702" s="583">
        <v>44110.0</v>
      </c>
      <c r="E2702" s="725" t="s">
        <v>83</v>
      </c>
      <c r="F2702" s="727" t="s">
        <v>382</v>
      </c>
    </row>
    <row r="2703">
      <c r="A2703" s="580">
        <v>2699.0</v>
      </c>
      <c r="B2703" s="725">
        <v>88.0</v>
      </c>
      <c r="C2703" s="726" t="s">
        <v>222</v>
      </c>
      <c r="D2703" s="583">
        <v>44110.0</v>
      </c>
      <c r="E2703" s="725" t="s">
        <v>83</v>
      </c>
      <c r="F2703" s="727" t="s">
        <v>382</v>
      </c>
    </row>
    <row r="2704">
      <c r="A2704" s="580">
        <v>2700.0</v>
      </c>
      <c r="B2704" s="725">
        <v>88.0</v>
      </c>
      <c r="C2704" s="735" t="s">
        <v>224</v>
      </c>
      <c r="D2704" s="583">
        <v>44110.0</v>
      </c>
      <c r="E2704" s="725" t="s">
        <v>83</v>
      </c>
      <c r="F2704" s="727" t="s">
        <v>382</v>
      </c>
    </row>
    <row r="2705">
      <c r="A2705" s="580">
        <v>2701.0</v>
      </c>
      <c r="B2705" s="725">
        <v>85.0</v>
      </c>
      <c r="C2705" s="735" t="s">
        <v>224</v>
      </c>
      <c r="D2705" s="583">
        <v>44110.0</v>
      </c>
      <c r="E2705" s="725" t="s">
        <v>83</v>
      </c>
      <c r="F2705" s="727" t="s">
        <v>382</v>
      </c>
    </row>
    <row r="2706">
      <c r="A2706" s="580">
        <v>2702.0</v>
      </c>
      <c r="B2706" s="725">
        <v>79.0</v>
      </c>
      <c r="C2706" s="735" t="s">
        <v>224</v>
      </c>
      <c r="D2706" s="583">
        <v>44110.0</v>
      </c>
      <c r="E2706" s="725" t="s">
        <v>83</v>
      </c>
      <c r="F2706" s="727" t="s">
        <v>279</v>
      </c>
    </row>
    <row r="2707">
      <c r="A2707" s="580">
        <v>2703.0</v>
      </c>
      <c r="B2707" s="725">
        <v>74.0</v>
      </c>
      <c r="C2707" s="735" t="s">
        <v>224</v>
      </c>
      <c r="D2707" s="583">
        <v>44110.0</v>
      </c>
      <c r="E2707" s="725" t="s">
        <v>83</v>
      </c>
      <c r="F2707" s="727" t="s">
        <v>279</v>
      </c>
    </row>
    <row r="2708">
      <c r="A2708" s="580">
        <v>2704.0</v>
      </c>
      <c r="B2708" s="725">
        <v>72.0</v>
      </c>
      <c r="C2708" s="735" t="s">
        <v>224</v>
      </c>
      <c r="D2708" s="583">
        <v>44110.0</v>
      </c>
      <c r="E2708" s="725" t="s">
        <v>83</v>
      </c>
      <c r="F2708" s="727" t="s">
        <v>279</v>
      </c>
    </row>
    <row r="2709">
      <c r="A2709" s="580">
        <v>2705.0</v>
      </c>
      <c r="B2709" s="725">
        <v>46.0</v>
      </c>
      <c r="C2709" s="726" t="s">
        <v>222</v>
      </c>
      <c r="D2709" s="583">
        <v>44110.0</v>
      </c>
      <c r="E2709" s="725" t="s">
        <v>83</v>
      </c>
      <c r="F2709" s="727" t="s">
        <v>462</v>
      </c>
    </row>
    <row r="2710">
      <c r="A2710" s="580">
        <v>2706.0</v>
      </c>
      <c r="B2710" s="725">
        <v>65.0</v>
      </c>
      <c r="C2710" s="735" t="s">
        <v>224</v>
      </c>
      <c r="D2710" s="583">
        <v>44110.0</v>
      </c>
      <c r="E2710" s="725" t="s">
        <v>92</v>
      </c>
      <c r="F2710" s="727" t="s">
        <v>279</v>
      </c>
    </row>
    <row r="2711">
      <c r="A2711" s="580">
        <v>2707.0</v>
      </c>
      <c r="B2711" s="725">
        <v>81.0</v>
      </c>
      <c r="C2711" s="726" t="s">
        <v>222</v>
      </c>
      <c r="D2711" s="583">
        <v>44110.0</v>
      </c>
      <c r="E2711" s="725" t="s">
        <v>92</v>
      </c>
      <c r="F2711" s="727" t="s">
        <v>307</v>
      </c>
    </row>
    <row r="2712">
      <c r="A2712" s="580">
        <v>2708.0</v>
      </c>
      <c r="B2712" s="725">
        <v>85.0</v>
      </c>
      <c r="C2712" s="735" t="s">
        <v>224</v>
      </c>
      <c r="D2712" s="583">
        <v>44110.0</v>
      </c>
      <c r="E2712" s="725" t="s">
        <v>92</v>
      </c>
      <c r="F2712" s="727" t="s">
        <v>419</v>
      </c>
    </row>
    <row r="2713">
      <c r="A2713" s="580">
        <v>2709.0</v>
      </c>
      <c r="B2713" s="725">
        <v>76.0</v>
      </c>
      <c r="C2713" s="726" t="s">
        <v>222</v>
      </c>
      <c r="D2713" s="583">
        <v>44110.0</v>
      </c>
      <c r="E2713" s="725" t="s">
        <v>92</v>
      </c>
      <c r="F2713" s="727" t="s">
        <v>419</v>
      </c>
    </row>
    <row r="2714">
      <c r="A2714" s="580">
        <v>2710.0</v>
      </c>
      <c r="B2714" s="725">
        <v>75.0</v>
      </c>
      <c r="C2714" s="726" t="s">
        <v>222</v>
      </c>
      <c r="D2714" s="583">
        <v>44110.0</v>
      </c>
      <c r="E2714" s="725" t="s">
        <v>92</v>
      </c>
      <c r="F2714" s="727" t="s">
        <v>419</v>
      </c>
    </row>
    <row r="2715">
      <c r="A2715" s="580">
        <v>2711.0</v>
      </c>
      <c r="B2715" s="725">
        <v>70.0</v>
      </c>
      <c r="C2715" s="735" t="s">
        <v>224</v>
      </c>
      <c r="D2715" s="583">
        <v>44110.0</v>
      </c>
      <c r="E2715" s="725" t="s">
        <v>92</v>
      </c>
      <c r="F2715" s="727" t="s">
        <v>415</v>
      </c>
    </row>
    <row r="2716">
      <c r="A2716" s="580">
        <v>2712.0</v>
      </c>
      <c r="B2716" s="725">
        <v>61.0</v>
      </c>
      <c r="C2716" s="735" t="s">
        <v>224</v>
      </c>
      <c r="D2716" s="583">
        <v>44110.0</v>
      </c>
      <c r="E2716" s="725" t="s">
        <v>86</v>
      </c>
      <c r="F2716" s="727" t="s">
        <v>304</v>
      </c>
    </row>
    <row r="2717">
      <c r="A2717" s="580">
        <v>2713.0</v>
      </c>
      <c r="B2717" s="725">
        <v>68.0</v>
      </c>
      <c r="C2717" s="735" t="s">
        <v>224</v>
      </c>
      <c r="D2717" s="583">
        <v>44110.0</v>
      </c>
      <c r="E2717" s="725" t="s">
        <v>86</v>
      </c>
      <c r="F2717" s="727" t="s">
        <v>304</v>
      </c>
    </row>
    <row r="2718">
      <c r="A2718" s="580">
        <v>2714.0</v>
      </c>
      <c r="B2718" s="725">
        <v>73.0</v>
      </c>
      <c r="C2718" s="735" t="s">
        <v>224</v>
      </c>
      <c r="D2718" s="583">
        <v>44110.0</v>
      </c>
      <c r="E2718" s="725" t="s">
        <v>86</v>
      </c>
      <c r="F2718" s="727" t="s">
        <v>304</v>
      </c>
    </row>
    <row r="2719">
      <c r="A2719" s="580">
        <v>2715.0</v>
      </c>
      <c r="B2719" s="725">
        <v>74.0</v>
      </c>
      <c r="C2719" s="726" t="s">
        <v>222</v>
      </c>
      <c r="D2719" s="583">
        <v>44110.0</v>
      </c>
      <c r="E2719" s="725" t="s">
        <v>86</v>
      </c>
      <c r="F2719" s="727" t="s">
        <v>304</v>
      </c>
    </row>
    <row r="2720">
      <c r="A2720" s="580">
        <v>2716.0</v>
      </c>
      <c r="B2720" s="725">
        <v>77.0</v>
      </c>
      <c r="C2720" s="735" t="s">
        <v>224</v>
      </c>
      <c r="D2720" s="583">
        <v>44110.0</v>
      </c>
      <c r="E2720" s="725" t="s">
        <v>86</v>
      </c>
      <c r="F2720" s="727" t="s">
        <v>304</v>
      </c>
    </row>
    <row r="2721">
      <c r="A2721" s="580">
        <v>2717.0</v>
      </c>
      <c r="B2721" s="725">
        <v>70.0</v>
      </c>
      <c r="C2721" s="735" t="s">
        <v>224</v>
      </c>
      <c r="D2721" s="583">
        <v>44110.0</v>
      </c>
      <c r="E2721" s="725" t="s">
        <v>86</v>
      </c>
      <c r="F2721" s="727" t="s">
        <v>426</v>
      </c>
    </row>
    <row r="2722">
      <c r="A2722" s="580">
        <v>2718.0</v>
      </c>
      <c r="B2722" s="725">
        <v>72.0</v>
      </c>
      <c r="C2722" s="735" t="s">
        <v>224</v>
      </c>
      <c r="D2722" s="583">
        <v>44110.0</v>
      </c>
      <c r="E2722" s="725" t="s">
        <v>86</v>
      </c>
      <c r="F2722" s="727" t="s">
        <v>342</v>
      </c>
    </row>
    <row r="2723">
      <c r="A2723" s="580">
        <v>2719.0</v>
      </c>
      <c r="B2723" s="725">
        <v>91.0</v>
      </c>
      <c r="C2723" s="726" t="s">
        <v>222</v>
      </c>
      <c r="D2723" s="583">
        <v>44110.0</v>
      </c>
      <c r="E2723" s="725" t="s">
        <v>86</v>
      </c>
      <c r="F2723" s="727" t="s">
        <v>428</v>
      </c>
    </row>
    <row r="2724">
      <c r="A2724" s="580">
        <v>2720.0</v>
      </c>
      <c r="B2724" s="725">
        <v>67.0</v>
      </c>
      <c r="C2724" s="726" t="s">
        <v>222</v>
      </c>
      <c r="D2724" s="589">
        <v>44111.0</v>
      </c>
      <c r="E2724" s="725" t="s">
        <v>89</v>
      </c>
      <c r="F2724" s="727" t="s">
        <v>324</v>
      </c>
    </row>
    <row r="2725">
      <c r="A2725" s="580">
        <v>2721.0</v>
      </c>
      <c r="B2725" s="725">
        <v>50.0</v>
      </c>
      <c r="C2725" s="735" t="s">
        <v>224</v>
      </c>
      <c r="D2725" s="589">
        <v>44111.0</v>
      </c>
      <c r="E2725" s="725" t="s">
        <v>88</v>
      </c>
      <c r="F2725" s="727" t="s">
        <v>405</v>
      </c>
    </row>
    <row r="2726">
      <c r="A2726" s="580">
        <v>2722.0</v>
      </c>
      <c r="B2726" s="725">
        <v>40.0</v>
      </c>
      <c r="C2726" s="726" t="s">
        <v>222</v>
      </c>
      <c r="D2726" s="589">
        <v>44111.0</v>
      </c>
      <c r="E2726" s="725" t="s">
        <v>88</v>
      </c>
      <c r="F2726" s="727" t="s">
        <v>228</v>
      </c>
    </row>
    <row r="2727">
      <c r="A2727" s="580">
        <v>2723.0</v>
      </c>
      <c r="B2727" s="725">
        <v>70.0</v>
      </c>
      <c r="C2727" s="735" t="s">
        <v>224</v>
      </c>
      <c r="D2727" s="589">
        <v>44111.0</v>
      </c>
      <c r="E2727" s="725" t="s">
        <v>83</v>
      </c>
      <c r="F2727" s="727" t="s">
        <v>279</v>
      </c>
    </row>
    <row r="2728">
      <c r="A2728" s="580">
        <v>2724.0</v>
      </c>
      <c r="B2728" s="725">
        <v>81.0</v>
      </c>
      <c r="C2728" s="735" t="s">
        <v>224</v>
      </c>
      <c r="D2728" s="589">
        <v>44111.0</v>
      </c>
      <c r="E2728" s="725" t="s">
        <v>81</v>
      </c>
      <c r="F2728" s="727" t="s">
        <v>235</v>
      </c>
    </row>
    <row r="2729">
      <c r="A2729" s="580">
        <v>2725.0</v>
      </c>
      <c r="B2729" s="725">
        <v>92.0</v>
      </c>
      <c r="C2729" s="726" t="s">
        <v>222</v>
      </c>
      <c r="D2729" s="589">
        <v>44111.0</v>
      </c>
      <c r="E2729" s="725" t="s">
        <v>81</v>
      </c>
      <c r="F2729" s="727" t="s">
        <v>285</v>
      </c>
    </row>
    <row r="2730">
      <c r="A2730" s="580">
        <v>2726.0</v>
      </c>
      <c r="B2730" s="725">
        <v>83.0</v>
      </c>
      <c r="C2730" s="735" t="s">
        <v>224</v>
      </c>
      <c r="D2730" s="589">
        <v>44111.0</v>
      </c>
      <c r="E2730" s="725" t="s">
        <v>81</v>
      </c>
      <c r="F2730" s="727" t="s">
        <v>285</v>
      </c>
    </row>
    <row r="2731">
      <c r="A2731" s="580">
        <v>2727.0</v>
      </c>
      <c r="B2731" s="725">
        <v>73.0</v>
      </c>
      <c r="C2731" s="735" t="s">
        <v>224</v>
      </c>
      <c r="D2731" s="589">
        <v>44111.0</v>
      </c>
      <c r="E2731" s="725" t="s">
        <v>82</v>
      </c>
      <c r="F2731" s="727" t="s">
        <v>246</v>
      </c>
    </row>
    <row r="2732">
      <c r="A2732" s="580">
        <v>2728.0</v>
      </c>
      <c r="B2732" s="725">
        <v>86.0</v>
      </c>
      <c r="C2732" s="735" t="s">
        <v>224</v>
      </c>
      <c r="D2732" s="589">
        <v>44111.0</v>
      </c>
      <c r="E2732" s="725" t="s">
        <v>91</v>
      </c>
      <c r="F2732" s="727" t="s">
        <v>463</v>
      </c>
    </row>
    <row r="2733">
      <c r="A2733" s="580">
        <v>2729.0</v>
      </c>
      <c r="B2733" s="725">
        <v>89.0</v>
      </c>
      <c r="C2733" s="726" t="s">
        <v>222</v>
      </c>
      <c r="D2733" s="589">
        <v>44111.0</v>
      </c>
      <c r="E2733" s="725" t="s">
        <v>91</v>
      </c>
      <c r="F2733" s="727" t="s">
        <v>463</v>
      </c>
    </row>
    <row r="2734">
      <c r="A2734" s="580">
        <v>2730.0</v>
      </c>
      <c r="B2734" s="725">
        <v>92.0</v>
      </c>
      <c r="C2734" s="735" t="s">
        <v>224</v>
      </c>
      <c r="D2734" s="589">
        <v>44111.0</v>
      </c>
      <c r="E2734" s="725" t="s">
        <v>91</v>
      </c>
      <c r="F2734" s="727" t="s">
        <v>464</v>
      </c>
    </row>
    <row r="2735">
      <c r="A2735" s="580">
        <v>2731.0</v>
      </c>
      <c r="B2735" s="725">
        <v>80.0</v>
      </c>
      <c r="C2735" s="735" t="s">
        <v>224</v>
      </c>
      <c r="D2735" s="589">
        <v>44111.0</v>
      </c>
      <c r="E2735" s="725" t="s">
        <v>91</v>
      </c>
      <c r="F2735" s="727" t="s">
        <v>277</v>
      </c>
    </row>
    <row r="2736">
      <c r="A2736" s="580">
        <v>2732.0</v>
      </c>
      <c r="B2736" s="725">
        <v>82.0</v>
      </c>
      <c r="C2736" s="726" t="s">
        <v>222</v>
      </c>
      <c r="D2736" s="589">
        <v>44111.0</v>
      </c>
      <c r="E2736" s="725" t="s">
        <v>91</v>
      </c>
      <c r="F2736" s="727" t="s">
        <v>277</v>
      </c>
    </row>
    <row r="2737">
      <c r="A2737" s="580">
        <v>2733.0</v>
      </c>
      <c r="B2737" s="725">
        <v>84.0</v>
      </c>
      <c r="C2737" s="726" t="s">
        <v>222</v>
      </c>
      <c r="D2737" s="589">
        <v>44111.0</v>
      </c>
      <c r="E2737" s="725" t="s">
        <v>91</v>
      </c>
      <c r="F2737" s="727" t="s">
        <v>277</v>
      </c>
    </row>
    <row r="2738">
      <c r="A2738" s="580">
        <v>2734.0</v>
      </c>
      <c r="B2738" s="725">
        <v>87.0</v>
      </c>
      <c r="C2738" s="726" t="s">
        <v>222</v>
      </c>
      <c r="D2738" s="589">
        <v>44111.0</v>
      </c>
      <c r="E2738" s="725" t="s">
        <v>89</v>
      </c>
      <c r="F2738" s="727" t="s">
        <v>324</v>
      </c>
    </row>
    <row r="2739">
      <c r="A2739" s="580">
        <v>2735.0</v>
      </c>
      <c r="B2739" s="725">
        <v>70.0</v>
      </c>
      <c r="C2739" s="735" t="s">
        <v>224</v>
      </c>
      <c r="D2739" s="589">
        <v>44111.0</v>
      </c>
      <c r="E2739" s="725" t="s">
        <v>89</v>
      </c>
      <c r="F2739" s="727" t="s">
        <v>324</v>
      </c>
    </row>
    <row r="2740">
      <c r="A2740" s="580">
        <v>2736.0</v>
      </c>
      <c r="B2740" s="725">
        <v>82.0</v>
      </c>
      <c r="C2740" s="726" t="s">
        <v>222</v>
      </c>
      <c r="D2740" s="589">
        <v>44111.0</v>
      </c>
      <c r="E2740" s="725" t="s">
        <v>89</v>
      </c>
      <c r="F2740" s="727" t="s">
        <v>324</v>
      </c>
    </row>
    <row r="2741">
      <c r="A2741" s="580">
        <v>2737.0</v>
      </c>
      <c r="B2741" s="725">
        <v>84.0</v>
      </c>
      <c r="C2741" s="726" t="s">
        <v>222</v>
      </c>
      <c r="D2741" s="589">
        <v>44111.0</v>
      </c>
      <c r="E2741" s="725" t="s">
        <v>89</v>
      </c>
      <c r="F2741" s="727" t="s">
        <v>324</v>
      </c>
    </row>
    <row r="2742">
      <c r="A2742" s="580">
        <v>2738.0</v>
      </c>
      <c r="B2742" s="725">
        <v>66.0</v>
      </c>
      <c r="C2742" s="735" t="s">
        <v>224</v>
      </c>
      <c r="D2742" s="589">
        <v>44111.0</v>
      </c>
      <c r="E2742" s="725" t="s">
        <v>89</v>
      </c>
      <c r="F2742" s="727" t="s">
        <v>282</v>
      </c>
    </row>
    <row r="2743">
      <c r="A2743" s="580">
        <v>2739.0</v>
      </c>
      <c r="B2743" s="725">
        <v>71.0</v>
      </c>
      <c r="C2743" s="735" t="s">
        <v>224</v>
      </c>
      <c r="D2743" s="589">
        <v>44111.0</v>
      </c>
      <c r="E2743" s="725" t="s">
        <v>89</v>
      </c>
      <c r="F2743" s="727" t="s">
        <v>306</v>
      </c>
    </row>
    <row r="2744">
      <c r="A2744" s="580">
        <v>2740.0</v>
      </c>
      <c r="B2744" s="725">
        <v>84.0</v>
      </c>
      <c r="C2744" s="735" t="s">
        <v>224</v>
      </c>
      <c r="D2744" s="589">
        <v>44111.0</v>
      </c>
      <c r="E2744" s="725" t="s">
        <v>89</v>
      </c>
      <c r="F2744" s="727" t="s">
        <v>306</v>
      </c>
    </row>
    <row r="2745">
      <c r="A2745" s="580">
        <v>2741.0</v>
      </c>
      <c r="B2745" s="725">
        <v>90.0</v>
      </c>
      <c r="C2745" s="726" t="s">
        <v>222</v>
      </c>
      <c r="D2745" s="589">
        <v>44111.0</v>
      </c>
      <c r="E2745" s="725" t="s">
        <v>85</v>
      </c>
      <c r="F2745" s="727" t="s">
        <v>276</v>
      </c>
    </row>
    <row r="2746">
      <c r="A2746" s="580">
        <v>2742.0</v>
      </c>
      <c r="B2746" s="725">
        <v>85.0</v>
      </c>
      <c r="C2746" s="735" t="s">
        <v>224</v>
      </c>
      <c r="D2746" s="589">
        <v>44111.0</v>
      </c>
      <c r="E2746" s="725" t="s">
        <v>85</v>
      </c>
      <c r="F2746" s="727" t="s">
        <v>276</v>
      </c>
    </row>
    <row r="2747">
      <c r="A2747" s="580">
        <v>2743.0</v>
      </c>
      <c r="B2747" s="725">
        <v>93.0</v>
      </c>
      <c r="C2747" s="735" t="s">
        <v>224</v>
      </c>
      <c r="D2747" s="589">
        <v>44111.0</v>
      </c>
      <c r="E2747" s="725" t="s">
        <v>85</v>
      </c>
      <c r="F2747" s="727" t="s">
        <v>276</v>
      </c>
    </row>
    <row r="2748">
      <c r="A2748" s="580">
        <v>2744.0</v>
      </c>
      <c r="B2748" s="725">
        <v>85.0</v>
      </c>
      <c r="C2748" s="726" t="s">
        <v>222</v>
      </c>
      <c r="D2748" s="589">
        <v>44111.0</v>
      </c>
      <c r="E2748" s="725" t="s">
        <v>85</v>
      </c>
      <c r="F2748" s="727" t="s">
        <v>276</v>
      </c>
    </row>
    <row r="2749">
      <c r="A2749" s="580">
        <v>2745.0</v>
      </c>
      <c r="B2749" s="725">
        <v>67.0</v>
      </c>
      <c r="C2749" s="726" t="s">
        <v>222</v>
      </c>
      <c r="D2749" s="589">
        <v>44111.0</v>
      </c>
      <c r="E2749" s="725" t="s">
        <v>85</v>
      </c>
      <c r="F2749" s="727" t="s">
        <v>276</v>
      </c>
    </row>
    <row r="2750">
      <c r="A2750" s="580">
        <v>2746.0</v>
      </c>
      <c r="B2750" s="725">
        <v>87.0</v>
      </c>
      <c r="C2750" s="726" t="s">
        <v>222</v>
      </c>
      <c r="D2750" s="589">
        <v>44111.0</v>
      </c>
      <c r="E2750" s="725" t="s">
        <v>85</v>
      </c>
      <c r="F2750" s="727" t="s">
        <v>335</v>
      </c>
    </row>
    <row r="2751">
      <c r="A2751" s="580">
        <v>2747.0</v>
      </c>
      <c r="B2751" s="725">
        <v>67.0</v>
      </c>
      <c r="C2751" s="735" t="s">
        <v>224</v>
      </c>
      <c r="D2751" s="589">
        <v>44111.0</v>
      </c>
      <c r="E2751" s="725" t="s">
        <v>85</v>
      </c>
      <c r="F2751" s="727" t="s">
        <v>326</v>
      </c>
    </row>
    <row r="2752">
      <c r="A2752" s="580">
        <v>2748.0</v>
      </c>
      <c r="B2752" s="725">
        <v>72.0</v>
      </c>
      <c r="C2752" s="735" t="s">
        <v>224</v>
      </c>
      <c r="D2752" s="589">
        <v>44111.0</v>
      </c>
      <c r="E2752" s="725" t="s">
        <v>85</v>
      </c>
      <c r="F2752" s="727" t="s">
        <v>282</v>
      </c>
    </row>
    <row r="2753">
      <c r="A2753" s="580">
        <v>2749.0</v>
      </c>
      <c r="B2753" s="725">
        <v>89.0</v>
      </c>
      <c r="C2753" s="735" t="s">
        <v>224</v>
      </c>
      <c r="D2753" s="589">
        <v>44111.0</v>
      </c>
      <c r="E2753" s="725" t="s">
        <v>85</v>
      </c>
      <c r="F2753" s="727" t="s">
        <v>284</v>
      </c>
    </row>
    <row r="2754">
      <c r="A2754" s="580">
        <v>2750.0</v>
      </c>
      <c r="B2754" s="725">
        <v>77.0</v>
      </c>
      <c r="C2754" s="735" t="s">
        <v>224</v>
      </c>
      <c r="D2754" s="589">
        <v>44111.0</v>
      </c>
      <c r="E2754" s="725" t="s">
        <v>93</v>
      </c>
      <c r="F2754" s="727" t="s">
        <v>438</v>
      </c>
    </row>
    <row r="2755">
      <c r="A2755" s="580">
        <v>2751.0</v>
      </c>
      <c r="B2755" s="725">
        <v>89.0</v>
      </c>
      <c r="C2755" s="735" t="s">
        <v>224</v>
      </c>
      <c r="D2755" s="589">
        <v>44111.0</v>
      </c>
      <c r="E2755" s="725" t="s">
        <v>93</v>
      </c>
      <c r="F2755" s="727" t="s">
        <v>465</v>
      </c>
    </row>
    <row r="2756">
      <c r="A2756" s="580">
        <v>2752.0</v>
      </c>
      <c r="B2756" s="725">
        <v>82.0</v>
      </c>
      <c r="C2756" s="735" t="s">
        <v>224</v>
      </c>
      <c r="D2756" s="589">
        <v>44111.0</v>
      </c>
      <c r="E2756" s="725" t="s">
        <v>93</v>
      </c>
      <c r="F2756" s="727" t="s">
        <v>295</v>
      </c>
    </row>
    <row r="2757">
      <c r="A2757" s="580">
        <v>2753.0</v>
      </c>
      <c r="B2757" s="725">
        <v>70.0</v>
      </c>
      <c r="C2757" s="735" t="s">
        <v>224</v>
      </c>
      <c r="D2757" s="589">
        <v>44111.0</v>
      </c>
      <c r="E2757" s="725" t="s">
        <v>401</v>
      </c>
      <c r="F2757" s="727" t="s">
        <v>223</v>
      </c>
    </row>
    <row r="2758">
      <c r="A2758" s="580">
        <v>2754.0</v>
      </c>
      <c r="B2758" s="725">
        <v>46.0</v>
      </c>
      <c r="C2758" s="735" t="s">
        <v>224</v>
      </c>
      <c r="D2758" s="589">
        <v>44111.0</v>
      </c>
      <c r="E2758" s="725" t="s">
        <v>401</v>
      </c>
      <c r="F2758" s="727" t="s">
        <v>223</v>
      </c>
    </row>
    <row r="2759">
      <c r="A2759" s="580">
        <v>2755.0</v>
      </c>
      <c r="B2759" s="725">
        <v>61.0</v>
      </c>
      <c r="C2759" s="735" t="s">
        <v>224</v>
      </c>
      <c r="D2759" s="589">
        <v>44111.0</v>
      </c>
      <c r="E2759" s="725" t="s">
        <v>401</v>
      </c>
      <c r="F2759" s="727" t="s">
        <v>223</v>
      </c>
    </row>
    <row r="2760">
      <c r="A2760" s="580">
        <v>2756.0</v>
      </c>
      <c r="B2760" s="725">
        <v>63.0</v>
      </c>
      <c r="C2760" s="735" t="s">
        <v>224</v>
      </c>
      <c r="D2760" s="589">
        <v>44111.0</v>
      </c>
      <c r="E2760" s="725" t="s">
        <v>401</v>
      </c>
      <c r="F2760" s="727" t="s">
        <v>223</v>
      </c>
    </row>
    <row r="2761">
      <c r="A2761" s="580">
        <v>2757.0</v>
      </c>
      <c r="B2761" s="725">
        <v>84.0</v>
      </c>
      <c r="C2761" s="735" t="s">
        <v>224</v>
      </c>
      <c r="D2761" s="589">
        <v>44111.0</v>
      </c>
      <c r="E2761" s="725" t="s">
        <v>401</v>
      </c>
      <c r="F2761" s="727" t="s">
        <v>223</v>
      </c>
    </row>
    <row r="2762">
      <c r="A2762" s="580">
        <v>2758.0</v>
      </c>
      <c r="B2762" s="725">
        <v>80.0</v>
      </c>
      <c r="C2762" s="726" t="s">
        <v>222</v>
      </c>
      <c r="D2762" s="589">
        <v>44111.0</v>
      </c>
      <c r="E2762" s="725" t="s">
        <v>401</v>
      </c>
      <c r="F2762" s="727" t="s">
        <v>223</v>
      </c>
    </row>
    <row r="2763">
      <c r="A2763" s="580">
        <v>2759.0</v>
      </c>
      <c r="B2763" s="725">
        <v>62.0</v>
      </c>
      <c r="C2763" s="726" t="s">
        <v>222</v>
      </c>
      <c r="D2763" s="589">
        <v>44111.0</v>
      </c>
      <c r="E2763" s="725" t="s">
        <v>401</v>
      </c>
      <c r="F2763" s="727" t="s">
        <v>223</v>
      </c>
    </row>
    <row r="2764">
      <c r="A2764" s="580">
        <v>2760.0</v>
      </c>
      <c r="B2764" s="725">
        <v>71.0</v>
      </c>
      <c r="C2764" s="735" t="s">
        <v>224</v>
      </c>
      <c r="D2764" s="589">
        <v>44111.0</v>
      </c>
      <c r="E2764" s="725" t="s">
        <v>401</v>
      </c>
      <c r="F2764" s="727" t="s">
        <v>223</v>
      </c>
    </row>
    <row r="2765">
      <c r="A2765" s="580">
        <v>2761.0</v>
      </c>
      <c r="B2765" s="725">
        <v>75.0</v>
      </c>
      <c r="C2765" s="726" t="s">
        <v>222</v>
      </c>
      <c r="D2765" s="589">
        <v>44111.0</v>
      </c>
      <c r="E2765" s="725" t="s">
        <v>401</v>
      </c>
      <c r="F2765" s="727" t="s">
        <v>223</v>
      </c>
    </row>
    <row r="2766">
      <c r="A2766" s="580">
        <v>2762.0</v>
      </c>
      <c r="B2766" s="725">
        <v>71.0</v>
      </c>
      <c r="C2766" s="735" t="s">
        <v>224</v>
      </c>
      <c r="D2766" s="589">
        <v>44111.0</v>
      </c>
      <c r="E2766" s="725" t="s">
        <v>401</v>
      </c>
      <c r="F2766" s="727" t="s">
        <v>223</v>
      </c>
    </row>
    <row r="2767">
      <c r="A2767" s="580">
        <v>2763.0</v>
      </c>
      <c r="B2767" s="725">
        <v>74.0</v>
      </c>
      <c r="C2767" s="726" t="s">
        <v>222</v>
      </c>
      <c r="D2767" s="589">
        <v>44111.0</v>
      </c>
      <c r="E2767" s="725" t="s">
        <v>401</v>
      </c>
      <c r="F2767" s="727" t="s">
        <v>223</v>
      </c>
    </row>
    <row r="2768">
      <c r="A2768" s="580">
        <v>2764.0</v>
      </c>
      <c r="B2768" s="725">
        <v>84.0</v>
      </c>
      <c r="C2768" s="735" t="s">
        <v>224</v>
      </c>
      <c r="D2768" s="589">
        <v>44111.0</v>
      </c>
      <c r="E2768" s="725" t="s">
        <v>401</v>
      </c>
      <c r="F2768" s="727" t="s">
        <v>297</v>
      </c>
    </row>
    <row r="2769">
      <c r="A2769" s="580">
        <v>2765.0</v>
      </c>
      <c r="B2769" s="725">
        <v>77.0</v>
      </c>
      <c r="C2769" s="726" t="s">
        <v>222</v>
      </c>
      <c r="D2769" s="589">
        <v>44111.0</v>
      </c>
      <c r="E2769" s="725" t="s">
        <v>90</v>
      </c>
      <c r="F2769" s="727" t="s">
        <v>275</v>
      </c>
    </row>
    <row r="2770">
      <c r="A2770" s="580">
        <v>2766.0</v>
      </c>
      <c r="B2770" s="725">
        <v>86.0</v>
      </c>
      <c r="C2770" s="726" t="s">
        <v>222</v>
      </c>
      <c r="D2770" s="589">
        <v>44111.0</v>
      </c>
      <c r="E2770" s="725" t="s">
        <v>90</v>
      </c>
      <c r="F2770" s="727" t="s">
        <v>227</v>
      </c>
    </row>
    <row r="2771">
      <c r="A2771" s="580">
        <v>2767.0</v>
      </c>
      <c r="B2771" s="725">
        <v>72.0</v>
      </c>
      <c r="C2771" s="726" t="s">
        <v>222</v>
      </c>
      <c r="D2771" s="589">
        <v>44111.0</v>
      </c>
      <c r="E2771" s="725" t="s">
        <v>90</v>
      </c>
      <c r="F2771" s="727" t="s">
        <v>454</v>
      </c>
    </row>
    <row r="2772">
      <c r="A2772" s="580">
        <v>2768.0</v>
      </c>
      <c r="B2772" s="725">
        <v>69.0</v>
      </c>
      <c r="C2772" s="735" t="s">
        <v>224</v>
      </c>
      <c r="D2772" s="589">
        <v>44111.0</v>
      </c>
      <c r="E2772" s="725" t="s">
        <v>90</v>
      </c>
      <c r="F2772" s="727" t="s">
        <v>237</v>
      </c>
    </row>
    <row r="2773">
      <c r="A2773" s="580">
        <v>2769.0</v>
      </c>
      <c r="B2773" s="725">
        <v>87.0</v>
      </c>
      <c r="C2773" s="726" t="s">
        <v>222</v>
      </c>
      <c r="D2773" s="589">
        <v>44111.0</v>
      </c>
      <c r="E2773" s="725" t="s">
        <v>88</v>
      </c>
      <c r="F2773" s="727" t="s">
        <v>418</v>
      </c>
    </row>
    <row r="2774">
      <c r="A2774" s="580">
        <v>2770.0</v>
      </c>
      <c r="B2774" s="725">
        <v>59.0</v>
      </c>
      <c r="C2774" s="726" t="s">
        <v>222</v>
      </c>
      <c r="D2774" s="589">
        <v>44111.0</v>
      </c>
      <c r="E2774" s="725" t="s">
        <v>88</v>
      </c>
      <c r="F2774" s="727" t="s">
        <v>228</v>
      </c>
    </row>
    <row r="2775">
      <c r="A2775" s="580">
        <v>2771.0</v>
      </c>
      <c r="B2775" s="725">
        <v>91.0</v>
      </c>
      <c r="C2775" s="726" t="s">
        <v>222</v>
      </c>
      <c r="D2775" s="589">
        <v>44111.0</v>
      </c>
      <c r="E2775" s="725" t="s">
        <v>88</v>
      </c>
      <c r="F2775" s="727" t="s">
        <v>228</v>
      </c>
    </row>
    <row r="2776">
      <c r="A2776" s="580">
        <v>2772.0</v>
      </c>
      <c r="B2776" s="725">
        <v>85.0</v>
      </c>
      <c r="C2776" s="735" t="s">
        <v>224</v>
      </c>
      <c r="D2776" s="589">
        <v>44111.0</v>
      </c>
      <c r="E2776" s="725" t="s">
        <v>88</v>
      </c>
      <c r="F2776" s="727" t="s">
        <v>228</v>
      </c>
    </row>
    <row r="2777">
      <c r="A2777" s="580">
        <v>2773.0</v>
      </c>
      <c r="B2777" s="725">
        <v>64.0</v>
      </c>
      <c r="C2777" s="735" t="s">
        <v>224</v>
      </c>
      <c r="D2777" s="589">
        <v>44111.0</v>
      </c>
      <c r="E2777" s="725" t="s">
        <v>88</v>
      </c>
      <c r="F2777" s="727" t="s">
        <v>296</v>
      </c>
    </row>
    <row r="2778">
      <c r="A2778" s="580">
        <v>2774.0</v>
      </c>
      <c r="B2778" s="725">
        <v>56.0</v>
      </c>
      <c r="C2778" s="726" t="s">
        <v>222</v>
      </c>
      <c r="D2778" s="589">
        <v>44111.0</v>
      </c>
      <c r="E2778" s="725" t="s">
        <v>83</v>
      </c>
      <c r="F2778" s="727" t="s">
        <v>461</v>
      </c>
    </row>
    <row r="2779">
      <c r="A2779" s="580">
        <v>2775.0</v>
      </c>
      <c r="B2779" s="725">
        <v>74.0</v>
      </c>
      <c r="C2779" s="735" t="s">
        <v>224</v>
      </c>
      <c r="D2779" s="589">
        <v>44111.0</v>
      </c>
      <c r="E2779" s="725" t="s">
        <v>83</v>
      </c>
      <c r="F2779" s="727" t="s">
        <v>279</v>
      </c>
    </row>
    <row r="2780">
      <c r="A2780" s="580">
        <v>2776.0</v>
      </c>
      <c r="B2780" s="725">
        <v>84.0</v>
      </c>
      <c r="C2780" s="726" t="s">
        <v>222</v>
      </c>
      <c r="D2780" s="589">
        <v>44111.0</v>
      </c>
      <c r="E2780" s="725" t="s">
        <v>83</v>
      </c>
      <c r="F2780" s="727" t="s">
        <v>466</v>
      </c>
    </row>
    <row r="2781">
      <c r="A2781" s="580">
        <v>2777.0</v>
      </c>
      <c r="B2781" s="725">
        <v>73.0</v>
      </c>
      <c r="C2781" s="735" t="s">
        <v>224</v>
      </c>
      <c r="D2781" s="589">
        <v>44111.0</v>
      </c>
      <c r="E2781" s="725" t="s">
        <v>81</v>
      </c>
      <c r="F2781" s="727" t="s">
        <v>262</v>
      </c>
    </row>
    <row r="2782">
      <c r="A2782" s="580">
        <v>2778.0</v>
      </c>
      <c r="B2782" s="725">
        <v>64.0</v>
      </c>
      <c r="C2782" s="726" t="s">
        <v>222</v>
      </c>
      <c r="D2782" s="589">
        <v>44111.0</v>
      </c>
      <c r="E2782" s="725" t="s">
        <v>81</v>
      </c>
      <c r="F2782" s="727" t="s">
        <v>467</v>
      </c>
    </row>
    <row r="2783">
      <c r="A2783" s="580">
        <v>2779.0</v>
      </c>
      <c r="B2783" s="725">
        <v>84.0</v>
      </c>
      <c r="C2783" s="726" t="s">
        <v>222</v>
      </c>
      <c r="D2783" s="589">
        <v>44111.0</v>
      </c>
      <c r="E2783" s="725" t="s">
        <v>81</v>
      </c>
      <c r="F2783" s="727" t="s">
        <v>235</v>
      </c>
    </row>
    <row r="2784">
      <c r="A2784" s="580">
        <v>2780.0</v>
      </c>
      <c r="B2784" s="725">
        <v>69.0</v>
      </c>
      <c r="C2784" s="726" t="s">
        <v>222</v>
      </c>
      <c r="D2784" s="589">
        <v>44111.0</v>
      </c>
      <c r="E2784" s="725" t="s">
        <v>81</v>
      </c>
      <c r="F2784" s="727" t="s">
        <v>260</v>
      </c>
    </row>
    <row r="2785">
      <c r="A2785" s="580">
        <v>2781.0</v>
      </c>
      <c r="B2785" s="725">
        <v>86.0</v>
      </c>
      <c r="C2785" s="726" t="s">
        <v>222</v>
      </c>
      <c r="D2785" s="589">
        <v>44111.0</v>
      </c>
      <c r="E2785" s="725" t="s">
        <v>92</v>
      </c>
      <c r="F2785" s="727" t="s">
        <v>307</v>
      </c>
    </row>
    <row r="2786">
      <c r="A2786" s="580">
        <v>2782.0</v>
      </c>
      <c r="B2786" s="725">
        <v>88.0</v>
      </c>
      <c r="C2786" s="726" t="s">
        <v>222</v>
      </c>
      <c r="D2786" s="589">
        <v>44111.0</v>
      </c>
      <c r="E2786" s="725" t="s">
        <v>92</v>
      </c>
      <c r="F2786" s="727" t="s">
        <v>307</v>
      </c>
    </row>
    <row r="2787">
      <c r="A2787" s="580">
        <v>2783.0</v>
      </c>
      <c r="B2787" s="725">
        <v>70.0</v>
      </c>
      <c r="C2787" s="735" t="s">
        <v>224</v>
      </c>
      <c r="D2787" s="589">
        <v>44111.0</v>
      </c>
      <c r="E2787" s="725" t="s">
        <v>87</v>
      </c>
      <c r="F2787" s="727" t="s">
        <v>225</v>
      </c>
    </row>
    <row r="2788">
      <c r="A2788" s="580">
        <v>2784.0</v>
      </c>
      <c r="B2788" s="725">
        <v>69.0</v>
      </c>
      <c r="C2788" s="735" t="s">
        <v>224</v>
      </c>
      <c r="D2788" s="589">
        <v>44111.0</v>
      </c>
      <c r="E2788" s="725" t="s">
        <v>82</v>
      </c>
      <c r="F2788" s="727" t="s">
        <v>397</v>
      </c>
    </row>
    <row r="2789">
      <c r="A2789" s="580">
        <v>2785.0</v>
      </c>
      <c r="B2789" s="725">
        <v>84.0</v>
      </c>
      <c r="C2789" s="735" t="s">
        <v>224</v>
      </c>
      <c r="D2789" s="589">
        <v>44111.0</v>
      </c>
      <c r="E2789" s="725" t="s">
        <v>82</v>
      </c>
      <c r="F2789" s="727" t="s">
        <v>460</v>
      </c>
    </row>
    <row r="2790">
      <c r="A2790" s="580">
        <v>2786.0</v>
      </c>
      <c r="B2790" s="725">
        <v>82.0</v>
      </c>
      <c r="C2790" s="735" t="s">
        <v>224</v>
      </c>
      <c r="D2790" s="589">
        <v>44111.0</v>
      </c>
      <c r="E2790" s="725" t="s">
        <v>82</v>
      </c>
      <c r="F2790" s="727" t="s">
        <v>284</v>
      </c>
    </row>
    <row r="2791">
      <c r="A2791" s="580">
        <v>2787.0</v>
      </c>
      <c r="B2791" s="725">
        <v>82.0</v>
      </c>
      <c r="C2791" s="735" t="s">
        <v>224</v>
      </c>
      <c r="D2791" s="589">
        <v>44111.0</v>
      </c>
      <c r="E2791" s="728" t="s">
        <v>94</v>
      </c>
      <c r="F2791" s="729" t="s">
        <v>245</v>
      </c>
    </row>
    <row r="2792">
      <c r="A2792" s="580">
        <v>2788.0</v>
      </c>
      <c r="B2792" s="725">
        <v>80.0</v>
      </c>
      <c r="C2792" s="735" t="s">
        <v>224</v>
      </c>
      <c r="D2792" s="589">
        <v>44111.0</v>
      </c>
      <c r="E2792" s="725" t="s">
        <v>86</v>
      </c>
      <c r="F2792" s="727" t="s">
        <v>421</v>
      </c>
    </row>
    <row r="2793">
      <c r="A2793" s="580">
        <v>2789.0</v>
      </c>
      <c r="B2793" s="725">
        <v>67.0</v>
      </c>
      <c r="C2793" s="735" t="s">
        <v>224</v>
      </c>
      <c r="D2793" s="589">
        <v>44111.0</v>
      </c>
      <c r="E2793" s="725" t="s">
        <v>86</v>
      </c>
      <c r="F2793" s="727" t="s">
        <v>426</v>
      </c>
    </row>
    <row r="2794">
      <c r="A2794" s="580">
        <v>2790.0</v>
      </c>
      <c r="B2794" s="725">
        <v>92.0</v>
      </c>
      <c r="C2794" s="735" t="s">
        <v>224</v>
      </c>
      <c r="D2794" s="589">
        <v>44111.0</v>
      </c>
      <c r="E2794" s="725" t="s">
        <v>86</v>
      </c>
      <c r="F2794" s="727" t="s">
        <v>468</v>
      </c>
    </row>
    <row r="2795">
      <c r="A2795" s="580">
        <v>2791.0</v>
      </c>
      <c r="B2795" s="725">
        <v>65.0</v>
      </c>
      <c r="C2795" s="726" t="s">
        <v>222</v>
      </c>
      <c r="D2795" s="589">
        <v>44111.0</v>
      </c>
      <c r="E2795" s="725" t="s">
        <v>86</v>
      </c>
      <c r="F2795" s="727" t="s">
        <v>468</v>
      </c>
    </row>
    <row r="2796">
      <c r="A2796" s="580">
        <v>2792.0</v>
      </c>
      <c r="B2796" s="725">
        <v>71.0</v>
      </c>
      <c r="C2796" s="726" t="s">
        <v>222</v>
      </c>
      <c r="D2796" s="589">
        <v>44111.0</v>
      </c>
      <c r="E2796" s="725" t="s">
        <v>86</v>
      </c>
      <c r="F2796" s="727" t="s">
        <v>304</v>
      </c>
    </row>
    <row r="2797">
      <c r="A2797" s="580">
        <v>2793.0</v>
      </c>
      <c r="B2797" s="725">
        <v>89.0</v>
      </c>
      <c r="C2797" s="735" t="s">
        <v>224</v>
      </c>
      <c r="D2797" s="589">
        <v>44111.0</v>
      </c>
      <c r="E2797" s="725" t="s">
        <v>86</v>
      </c>
      <c r="F2797" s="727" t="s">
        <v>304</v>
      </c>
    </row>
    <row r="2798">
      <c r="A2798" s="580">
        <v>2794.0</v>
      </c>
      <c r="B2798" s="725">
        <v>82.0</v>
      </c>
      <c r="C2798" s="726" t="s">
        <v>222</v>
      </c>
      <c r="D2798" s="589">
        <v>44111.0</v>
      </c>
      <c r="E2798" s="725" t="s">
        <v>86</v>
      </c>
      <c r="F2798" s="727" t="s">
        <v>304</v>
      </c>
    </row>
    <row r="2799">
      <c r="A2799" s="580">
        <v>2795.0</v>
      </c>
      <c r="B2799" s="725">
        <v>81.0</v>
      </c>
      <c r="C2799" s="735" t="s">
        <v>224</v>
      </c>
      <c r="D2799" s="583">
        <v>44112.0</v>
      </c>
      <c r="E2799" s="725" t="s">
        <v>89</v>
      </c>
      <c r="F2799" s="727" t="s">
        <v>282</v>
      </c>
    </row>
    <row r="2800">
      <c r="A2800" s="580">
        <v>2796.0</v>
      </c>
      <c r="B2800" s="725">
        <v>67.0</v>
      </c>
      <c r="C2800" s="735" t="s">
        <v>224</v>
      </c>
      <c r="D2800" s="583">
        <v>44112.0</v>
      </c>
      <c r="E2800" s="725" t="s">
        <v>89</v>
      </c>
      <c r="F2800" s="727" t="s">
        <v>306</v>
      </c>
    </row>
    <row r="2801">
      <c r="A2801" s="580">
        <v>2797.0</v>
      </c>
      <c r="B2801" s="725">
        <v>47.0</v>
      </c>
      <c r="C2801" s="735" t="s">
        <v>224</v>
      </c>
      <c r="D2801" s="583">
        <v>44112.0</v>
      </c>
      <c r="E2801" s="725" t="s">
        <v>81</v>
      </c>
      <c r="F2801" s="727" t="s">
        <v>260</v>
      </c>
    </row>
    <row r="2802">
      <c r="A2802" s="580">
        <v>2798.0</v>
      </c>
      <c r="B2802" s="725">
        <v>73.0</v>
      </c>
      <c r="C2802" s="735" t="s">
        <v>224</v>
      </c>
      <c r="D2802" s="583">
        <v>44112.0</v>
      </c>
      <c r="E2802" s="725" t="s">
        <v>87</v>
      </c>
      <c r="F2802" s="727" t="s">
        <v>223</v>
      </c>
    </row>
    <row r="2803">
      <c r="A2803" s="580">
        <v>2799.0</v>
      </c>
      <c r="B2803" s="725">
        <v>72.0</v>
      </c>
      <c r="C2803" s="726" t="s">
        <v>222</v>
      </c>
      <c r="D2803" s="583">
        <v>44112.0</v>
      </c>
      <c r="E2803" s="725" t="s">
        <v>87</v>
      </c>
      <c r="F2803" s="727" t="s">
        <v>320</v>
      </c>
    </row>
    <row r="2804">
      <c r="A2804" s="580">
        <v>2800.0</v>
      </c>
      <c r="B2804" s="725">
        <v>86.0</v>
      </c>
      <c r="C2804" s="726" t="s">
        <v>222</v>
      </c>
      <c r="D2804" s="583">
        <v>44112.0</v>
      </c>
      <c r="E2804" s="725" t="s">
        <v>83</v>
      </c>
      <c r="F2804" s="727" t="s">
        <v>279</v>
      </c>
    </row>
    <row r="2805">
      <c r="A2805" s="580">
        <v>2801.0</v>
      </c>
      <c r="B2805" s="725">
        <v>63.0</v>
      </c>
      <c r="C2805" s="735" t="s">
        <v>224</v>
      </c>
      <c r="D2805" s="583">
        <v>44112.0</v>
      </c>
      <c r="E2805" s="725" t="s">
        <v>82</v>
      </c>
      <c r="F2805" s="727" t="s">
        <v>246</v>
      </c>
    </row>
    <row r="2806">
      <c r="A2806" s="580">
        <v>2802.0</v>
      </c>
      <c r="B2806" s="725">
        <v>61.0</v>
      </c>
      <c r="C2806" s="735" t="s">
        <v>224</v>
      </c>
      <c r="D2806" s="583">
        <v>44112.0</v>
      </c>
      <c r="E2806" s="725" t="s">
        <v>86</v>
      </c>
      <c r="F2806" s="727" t="s">
        <v>469</v>
      </c>
    </row>
    <row r="2807">
      <c r="A2807" s="580">
        <v>2803.0</v>
      </c>
      <c r="B2807" s="725">
        <v>80.0</v>
      </c>
      <c r="C2807" s="735" t="s">
        <v>224</v>
      </c>
      <c r="D2807" s="583">
        <v>44112.0</v>
      </c>
      <c r="E2807" s="725" t="s">
        <v>91</v>
      </c>
      <c r="F2807" s="738" t="s">
        <v>277</v>
      </c>
    </row>
    <row r="2808">
      <c r="A2808" s="580">
        <v>2804.0</v>
      </c>
      <c r="B2808" s="725">
        <v>84.0</v>
      </c>
      <c r="C2808" s="735" t="s">
        <v>224</v>
      </c>
      <c r="D2808" s="583">
        <v>44112.0</v>
      </c>
      <c r="E2808" s="725" t="s">
        <v>91</v>
      </c>
      <c r="F2808" s="739" t="s">
        <v>470</v>
      </c>
    </row>
    <row r="2809">
      <c r="A2809" s="580">
        <v>2805.0</v>
      </c>
      <c r="B2809" s="725">
        <v>94.0</v>
      </c>
      <c r="C2809" s="726" t="s">
        <v>222</v>
      </c>
      <c r="D2809" s="583">
        <v>44112.0</v>
      </c>
      <c r="E2809" s="725" t="s">
        <v>91</v>
      </c>
      <c r="F2809" s="739" t="s">
        <v>470</v>
      </c>
    </row>
    <row r="2810">
      <c r="A2810" s="580">
        <v>2806.0</v>
      </c>
      <c r="B2810" s="725">
        <v>69.0</v>
      </c>
      <c r="C2810" s="735" t="s">
        <v>224</v>
      </c>
      <c r="D2810" s="583">
        <v>44112.0</v>
      </c>
      <c r="E2810" s="725" t="s">
        <v>95</v>
      </c>
      <c r="F2810" s="727" t="s">
        <v>246</v>
      </c>
    </row>
    <row r="2811">
      <c r="A2811" s="580">
        <v>2807.0</v>
      </c>
      <c r="B2811" s="725">
        <v>69.0</v>
      </c>
      <c r="C2811" s="726" t="s">
        <v>222</v>
      </c>
      <c r="D2811" s="583">
        <v>44112.0</v>
      </c>
      <c r="E2811" s="725" t="s">
        <v>95</v>
      </c>
      <c r="F2811" s="727" t="s">
        <v>287</v>
      </c>
    </row>
    <row r="2812">
      <c r="A2812" s="580">
        <v>2808.0</v>
      </c>
      <c r="B2812" s="725">
        <v>71.0</v>
      </c>
      <c r="C2812" s="726" t="s">
        <v>222</v>
      </c>
      <c r="D2812" s="583">
        <v>44112.0</v>
      </c>
      <c r="E2812" s="725" t="s">
        <v>95</v>
      </c>
      <c r="F2812" s="727" t="s">
        <v>287</v>
      </c>
    </row>
    <row r="2813">
      <c r="A2813" s="580">
        <v>2809.0</v>
      </c>
      <c r="B2813" s="725">
        <v>95.0</v>
      </c>
      <c r="C2813" s="735" t="s">
        <v>224</v>
      </c>
      <c r="D2813" s="583">
        <v>44112.0</v>
      </c>
      <c r="E2813" s="725" t="s">
        <v>90</v>
      </c>
      <c r="F2813" s="727" t="s">
        <v>303</v>
      </c>
    </row>
    <row r="2814">
      <c r="A2814" s="580">
        <v>2810.0</v>
      </c>
      <c r="B2814" s="725">
        <v>99.0</v>
      </c>
      <c r="C2814" s="735" t="s">
        <v>224</v>
      </c>
      <c r="D2814" s="583">
        <v>44112.0</v>
      </c>
      <c r="E2814" s="725" t="s">
        <v>85</v>
      </c>
      <c r="F2814" s="727" t="s">
        <v>276</v>
      </c>
    </row>
    <row r="2815">
      <c r="A2815" s="580">
        <v>2811.0</v>
      </c>
      <c r="B2815" s="725">
        <v>94.0</v>
      </c>
      <c r="C2815" s="735" t="s">
        <v>224</v>
      </c>
      <c r="D2815" s="583">
        <v>44112.0</v>
      </c>
      <c r="E2815" s="725" t="s">
        <v>85</v>
      </c>
      <c r="F2815" s="727" t="s">
        <v>276</v>
      </c>
    </row>
    <row r="2816">
      <c r="A2816" s="580">
        <v>2812.0</v>
      </c>
      <c r="B2816" s="725">
        <v>72.0</v>
      </c>
      <c r="C2816" s="735" t="s">
        <v>224</v>
      </c>
      <c r="D2816" s="583">
        <v>44112.0</v>
      </c>
      <c r="E2816" s="725" t="s">
        <v>85</v>
      </c>
      <c r="F2816" s="727" t="s">
        <v>471</v>
      </c>
    </row>
    <row r="2817">
      <c r="A2817" s="580">
        <v>2813.0</v>
      </c>
      <c r="B2817" s="725">
        <v>57.0</v>
      </c>
      <c r="C2817" s="735" t="s">
        <v>224</v>
      </c>
      <c r="D2817" s="583">
        <v>44112.0</v>
      </c>
      <c r="E2817" s="725" t="s">
        <v>81</v>
      </c>
      <c r="F2817" s="727" t="s">
        <v>279</v>
      </c>
    </row>
    <row r="2818">
      <c r="A2818" s="580">
        <v>2814.0</v>
      </c>
      <c r="B2818" s="725">
        <v>72.0</v>
      </c>
      <c r="C2818" s="735" t="s">
        <v>224</v>
      </c>
      <c r="D2818" s="583">
        <v>44112.0</v>
      </c>
      <c r="E2818" s="725" t="s">
        <v>81</v>
      </c>
      <c r="F2818" s="727" t="s">
        <v>332</v>
      </c>
    </row>
    <row r="2819">
      <c r="A2819" s="580">
        <v>2815.0</v>
      </c>
      <c r="B2819" s="725">
        <v>81.0</v>
      </c>
      <c r="C2819" s="735" t="s">
        <v>224</v>
      </c>
      <c r="D2819" s="583">
        <v>44112.0</v>
      </c>
      <c r="E2819" s="725" t="s">
        <v>81</v>
      </c>
      <c r="F2819" s="727" t="s">
        <v>332</v>
      </c>
    </row>
    <row r="2820">
      <c r="A2820" s="580">
        <v>2816.0</v>
      </c>
      <c r="B2820" s="725">
        <v>81.0</v>
      </c>
      <c r="C2820" s="735" t="s">
        <v>224</v>
      </c>
      <c r="D2820" s="583">
        <v>44112.0</v>
      </c>
      <c r="E2820" s="725" t="s">
        <v>81</v>
      </c>
      <c r="F2820" s="727" t="s">
        <v>332</v>
      </c>
    </row>
    <row r="2821">
      <c r="A2821" s="580">
        <v>2817.0</v>
      </c>
      <c r="B2821" s="725">
        <v>82.0</v>
      </c>
      <c r="C2821" s="735" t="s">
        <v>224</v>
      </c>
      <c r="D2821" s="583">
        <v>44112.0</v>
      </c>
      <c r="E2821" s="725" t="s">
        <v>84</v>
      </c>
      <c r="F2821" s="727" t="s">
        <v>223</v>
      </c>
    </row>
    <row r="2822">
      <c r="A2822" s="580">
        <v>2818.0</v>
      </c>
      <c r="B2822" s="725">
        <v>87.0</v>
      </c>
      <c r="C2822" s="735" t="s">
        <v>224</v>
      </c>
      <c r="D2822" s="583">
        <v>44112.0</v>
      </c>
      <c r="E2822" s="725" t="s">
        <v>84</v>
      </c>
      <c r="F2822" s="727" t="s">
        <v>223</v>
      </c>
    </row>
    <row r="2823">
      <c r="A2823" s="580">
        <v>2819.0</v>
      </c>
      <c r="B2823" s="725">
        <v>73.0</v>
      </c>
      <c r="C2823" s="735" t="s">
        <v>224</v>
      </c>
      <c r="D2823" s="583">
        <v>44112.0</v>
      </c>
      <c r="E2823" s="725" t="s">
        <v>84</v>
      </c>
      <c r="F2823" s="727" t="s">
        <v>223</v>
      </c>
    </row>
    <row r="2824">
      <c r="A2824" s="580">
        <v>2820.0</v>
      </c>
      <c r="B2824" s="725">
        <v>77.0</v>
      </c>
      <c r="C2824" s="726" t="s">
        <v>222</v>
      </c>
      <c r="D2824" s="583">
        <v>44112.0</v>
      </c>
      <c r="E2824" s="725" t="s">
        <v>84</v>
      </c>
      <c r="F2824" s="727" t="s">
        <v>223</v>
      </c>
    </row>
    <row r="2825">
      <c r="A2825" s="580">
        <v>2821.0</v>
      </c>
      <c r="B2825" s="725">
        <v>80.0</v>
      </c>
      <c r="C2825" s="726" t="s">
        <v>222</v>
      </c>
      <c r="D2825" s="583">
        <v>44112.0</v>
      </c>
      <c r="E2825" s="725" t="s">
        <v>84</v>
      </c>
      <c r="F2825" s="727" t="s">
        <v>472</v>
      </c>
    </row>
    <row r="2826">
      <c r="A2826" s="580">
        <v>2822.0</v>
      </c>
      <c r="B2826" s="725">
        <v>85.0</v>
      </c>
      <c r="C2826" s="726" t="s">
        <v>222</v>
      </c>
      <c r="D2826" s="583">
        <v>44112.0</v>
      </c>
      <c r="E2826" s="725" t="s">
        <v>84</v>
      </c>
      <c r="F2826" s="727" t="s">
        <v>308</v>
      </c>
    </row>
    <row r="2827">
      <c r="A2827" s="580">
        <v>2823.0</v>
      </c>
      <c r="B2827" s="725">
        <v>89.0</v>
      </c>
      <c r="C2827" s="726" t="s">
        <v>222</v>
      </c>
      <c r="D2827" s="583">
        <v>44112.0</v>
      </c>
      <c r="E2827" s="725" t="s">
        <v>93</v>
      </c>
      <c r="F2827" s="727" t="s">
        <v>318</v>
      </c>
    </row>
    <row r="2828">
      <c r="A2828" s="580">
        <v>2824.0</v>
      </c>
      <c r="B2828" s="725">
        <v>70.0</v>
      </c>
      <c r="C2828" s="726" t="s">
        <v>222</v>
      </c>
      <c r="D2828" s="583">
        <v>44112.0</v>
      </c>
      <c r="E2828" s="725" t="s">
        <v>93</v>
      </c>
      <c r="F2828" s="727" t="s">
        <v>473</v>
      </c>
    </row>
    <row r="2829">
      <c r="A2829" s="580">
        <v>2825.0</v>
      </c>
      <c r="B2829" s="725">
        <v>59.0</v>
      </c>
      <c r="C2829" s="735" t="s">
        <v>224</v>
      </c>
      <c r="D2829" s="583">
        <v>44112.0</v>
      </c>
      <c r="E2829" s="725" t="s">
        <v>93</v>
      </c>
      <c r="F2829" s="727" t="s">
        <v>473</v>
      </c>
    </row>
    <row r="2830">
      <c r="A2830" s="580">
        <v>2826.0</v>
      </c>
      <c r="B2830" s="725">
        <v>69.0</v>
      </c>
      <c r="C2830" s="735" t="s">
        <v>224</v>
      </c>
      <c r="D2830" s="583">
        <v>44112.0</v>
      </c>
      <c r="E2830" s="725" t="s">
        <v>93</v>
      </c>
      <c r="F2830" s="727" t="s">
        <v>473</v>
      </c>
    </row>
    <row r="2831">
      <c r="A2831" s="580">
        <v>2827.0</v>
      </c>
      <c r="B2831" s="725">
        <v>63.0</v>
      </c>
      <c r="C2831" s="735" t="s">
        <v>224</v>
      </c>
      <c r="D2831" s="583">
        <v>44112.0</v>
      </c>
      <c r="E2831" s="725" t="s">
        <v>93</v>
      </c>
      <c r="F2831" s="727" t="s">
        <v>359</v>
      </c>
    </row>
    <row r="2832">
      <c r="A2832" s="580">
        <v>2828.0</v>
      </c>
      <c r="B2832" s="725">
        <v>70.0</v>
      </c>
      <c r="C2832" s="735" t="s">
        <v>224</v>
      </c>
      <c r="D2832" s="583">
        <v>44112.0</v>
      </c>
      <c r="E2832" s="725" t="s">
        <v>93</v>
      </c>
      <c r="F2832" s="727" t="s">
        <v>359</v>
      </c>
    </row>
    <row r="2833">
      <c r="A2833" s="580">
        <v>2829.0</v>
      </c>
      <c r="B2833" s="725">
        <v>87.0</v>
      </c>
      <c r="C2833" s="735" t="s">
        <v>224</v>
      </c>
      <c r="D2833" s="583">
        <v>44112.0</v>
      </c>
      <c r="E2833" s="725" t="s">
        <v>93</v>
      </c>
      <c r="F2833" s="727" t="s">
        <v>359</v>
      </c>
    </row>
    <row r="2834">
      <c r="A2834" s="580">
        <v>2830.0</v>
      </c>
      <c r="B2834" s="725">
        <v>58.0</v>
      </c>
      <c r="C2834" s="735" t="s">
        <v>224</v>
      </c>
      <c r="D2834" s="583">
        <v>44112.0</v>
      </c>
      <c r="E2834" s="725" t="s">
        <v>93</v>
      </c>
      <c r="F2834" s="727" t="s">
        <v>359</v>
      </c>
    </row>
    <row r="2835">
      <c r="A2835" s="580">
        <v>2831.0</v>
      </c>
      <c r="B2835" s="725">
        <v>81.0</v>
      </c>
      <c r="C2835" s="726" t="s">
        <v>222</v>
      </c>
      <c r="D2835" s="583">
        <v>44112.0</v>
      </c>
      <c r="E2835" s="725" t="s">
        <v>96</v>
      </c>
      <c r="F2835" s="727" t="s">
        <v>375</v>
      </c>
    </row>
    <row r="2836">
      <c r="A2836" s="580">
        <v>2832.0</v>
      </c>
      <c r="B2836" s="725">
        <v>60.0</v>
      </c>
      <c r="C2836" s="735" t="s">
        <v>224</v>
      </c>
      <c r="D2836" s="583">
        <v>44112.0</v>
      </c>
      <c r="E2836" s="725" t="s">
        <v>88</v>
      </c>
      <c r="F2836" s="727" t="s">
        <v>228</v>
      </c>
    </row>
    <row r="2837">
      <c r="A2837" s="580">
        <v>2833.0</v>
      </c>
      <c r="B2837" s="725">
        <v>75.0</v>
      </c>
      <c r="C2837" s="735" t="s">
        <v>224</v>
      </c>
      <c r="D2837" s="583">
        <v>44112.0</v>
      </c>
      <c r="E2837" s="725" t="s">
        <v>88</v>
      </c>
      <c r="F2837" s="727" t="s">
        <v>228</v>
      </c>
    </row>
    <row r="2838">
      <c r="A2838" s="580">
        <v>2834.0</v>
      </c>
      <c r="B2838" s="725">
        <v>82.0</v>
      </c>
      <c r="C2838" s="726" t="s">
        <v>222</v>
      </c>
      <c r="D2838" s="583">
        <v>44112.0</v>
      </c>
      <c r="E2838" s="725" t="s">
        <v>88</v>
      </c>
      <c r="F2838" s="727" t="s">
        <v>385</v>
      </c>
    </row>
    <row r="2839">
      <c r="A2839" s="580">
        <v>2835.0</v>
      </c>
      <c r="B2839" s="725">
        <v>81.0</v>
      </c>
      <c r="C2839" s="735" t="s">
        <v>224</v>
      </c>
      <c r="D2839" s="583">
        <v>44112.0</v>
      </c>
      <c r="E2839" s="725" t="s">
        <v>88</v>
      </c>
      <c r="F2839" s="727" t="s">
        <v>474</v>
      </c>
    </row>
    <row r="2840">
      <c r="A2840" s="580">
        <v>2836.0</v>
      </c>
      <c r="B2840" s="725">
        <v>87.0</v>
      </c>
      <c r="C2840" s="726" t="s">
        <v>222</v>
      </c>
      <c r="D2840" s="583">
        <v>44112.0</v>
      </c>
      <c r="E2840" s="725" t="s">
        <v>88</v>
      </c>
      <c r="F2840" s="727" t="s">
        <v>475</v>
      </c>
    </row>
    <row r="2841">
      <c r="A2841" s="580">
        <v>2837.0</v>
      </c>
      <c r="B2841" s="725">
        <v>60.0</v>
      </c>
      <c r="C2841" s="735" t="s">
        <v>224</v>
      </c>
      <c r="D2841" s="583">
        <v>44112.0</v>
      </c>
      <c r="E2841" s="725" t="s">
        <v>88</v>
      </c>
      <c r="F2841" s="727" t="s">
        <v>404</v>
      </c>
    </row>
    <row r="2842">
      <c r="A2842" s="580">
        <v>2838.0</v>
      </c>
      <c r="B2842" s="725">
        <v>83.0</v>
      </c>
      <c r="C2842" s="726" t="s">
        <v>222</v>
      </c>
      <c r="D2842" s="583">
        <v>44112.0</v>
      </c>
      <c r="E2842" s="725" t="s">
        <v>88</v>
      </c>
      <c r="F2842" s="727" t="s">
        <v>445</v>
      </c>
    </row>
    <row r="2843">
      <c r="A2843" s="580">
        <v>2839.0</v>
      </c>
      <c r="B2843" s="725">
        <v>82.0</v>
      </c>
      <c r="C2843" s="735" t="s">
        <v>224</v>
      </c>
      <c r="D2843" s="583">
        <v>44112.0</v>
      </c>
      <c r="E2843" s="725" t="s">
        <v>88</v>
      </c>
      <c r="F2843" s="727" t="s">
        <v>476</v>
      </c>
    </row>
    <row r="2844">
      <c r="A2844" s="580">
        <v>2840.0</v>
      </c>
      <c r="B2844" s="725">
        <v>88.0</v>
      </c>
      <c r="C2844" s="726" t="s">
        <v>222</v>
      </c>
      <c r="D2844" s="583">
        <v>44112.0</v>
      </c>
      <c r="E2844" s="725" t="s">
        <v>87</v>
      </c>
      <c r="F2844" s="727" t="s">
        <v>225</v>
      </c>
    </row>
    <row r="2845">
      <c r="A2845" s="580">
        <v>2841.0</v>
      </c>
      <c r="B2845" s="725">
        <v>91.0</v>
      </c>
      <c r="C2845" s="726" t="s">
        <v>222</v>
      </c>
      <c r="D2845" s="583">
        <v>44112.0</v>
      </c>
      <c r="E2845" s="725" t="s">
        <v>87</v>
      </c>
      <c r="F2845" s="727" t="s">
        <v>225</v>
      </c>
    </row>
    <row r="2846">
      <c r="A2846" s="580">
        <v>2842.0</v>
      </c>
      <c r="B2846" s="725">
        <v>74.0</v>
      </c>
      <c r="C2846" s="735" t="s">
        <v>224</v>
      </c>
      <c r="D2846" s="583">
        <v>44112.0</v>
      </c>
      <c r="E2846" s="725" t="s">
        <v>87</v>
      </c>
      <c r="F2846" s="727" t="s">
        <v>225</v>
      </c>
    </row>
    <row r="2847">
      <c r="A2847" s="580">
        <v>2843.0</v>
      </c>
      <c r="B2847" s="725">
        <v>71.0</v>
      </c>
      <c r="C2847" s="735" t="s">
        <v>224</v>
      </c>
      <c r="D2847" s="583">
        <v>44112.0</v>
      </c>
      <c r="E2847" s="725" t="s">
        <v>87</v>
      </c>
      <c r="F2847" s="727" t="s">
        <v>345</v>
      </c>
    </row>
    <row r="2848">
      <c r="A2848" s="580">
        <v>2844.0</v>
      </c>
      <c r="B2848" s="725">
        <v>85.0</v>
      </c>
      <c r="C2848" s="726" t="s">
        <v>222</v>
      </c>
      <c r="D2848" s="583">
        <v>44112.0</v>
      </c>
      <c r="E2848" s="725" t="s">
        <v>87</v>
      </c>
      <c r="F2848" s="727" t="s">
        <v>230</v>
      </c>
    </row>
    <row r="2849">
      <c r="A2849" s="580">
        <v>2845.0</v>
      </c>
      <c r="B2849" s="725">
        <v>81.0</v>
      </c>
      <c r="C2849" s="726" t="s">
        <v>222</v>
      </c>
      <c r="D2849" s="583">
        <v>44112.0</v>
      </c>
      <c r="E2849" s="725" t="s">
        <v>83</v>
      </c>
      <c r="F2849" s="727" t="s">
        <v>279</v>
      </c>
    </row>
    <row r="2850">
      <c r="A2850" s="580">
        <v>2846.0</v>
      </c>
      <c r="B2850" s="725">
        <v>82.0</v>
      </c>
      <c r="C2850" s="735" t="s">
        <v>224</v>
      </c>
      <c r="D2850" s="583">
        <v>44112.0</v>
      </c>
      <c r="E2850" s="725" t="s">
        <v>83</v>
      </c>
      <c r="F2850" s="727" t="s">
        <v>279</v>
      </c>
    </row>
    <row r="2851">
      <c r="A2851" s="580">
        <v>2847.0</v>
      </c>
      <c r="B2851" s="725">
        <v>95.0</v>
      </c>
      <c r="C2851" s="735" t="s">
        <v>224</v>
      </c>
      <c r="D2851" s="583">
        <v>44112.0</v>
      </c>
      <c r="E2851" s="725" t="s">
        <v>83</v>
      </c>
      <c r="F2851" s="727" t="s">
        <v>279</v>
      </c>
    </row>
    <row r="2852">
      <c r="A2852" s="580">
        <v>2848.0</v>
      </c>
      <c r="B2852" s="725">
        <v>80.0</v>
      </c>
      <c r="C2852" s="735" t="s">
        <v>224</v>
      </c>
      <c r="D2852" s="583">
        <v>44112.0</v>
      </c>
      <c r="E2852" s="725" t="s">
        <v>83</v>
      </c>
      <c r="F2852" s="727" t="s">
        <v>279</v>
      </c>
    </row>
    <row r="2853">
      <c r="A2853" s="580">
        <v>2849.0</v>
      </c>
      <c r="B2853" s="725">
        <v>76.0</v>
      </c>
      <c r="C2853" s="735" t="s">
        <v>224</v>
      </c>
      <c r="D2853" s="583">
        <v>44112.0</v>
      </c>
      <c r="E2853" s="725" t="s">
        <v>83</v>
      </c>
      <c r="F2853" s="727" t="s">
        <v>279</v>
      </c>
    </row>
    <row r="2854">
      <c r="A2854" s="580">
        <v>2850.0</v>
      </c>
      <c r="B2854" s="725">
        <v>75.0</v>
      </c>
      <c r="C2854" s="735" t="s">
        <v>224</v>
      </c>
      <c r="D2854" s="583">
        <v>44112.0</v>
      </c>
      <c r="E2854" s="725" t="s">
        <v>83</v>
      </c>
      <c r="F2854" s="727" t="s">
        <v>279</v>
      </c>
    </row>
    <row r="2855">
      <c r="A2855" s="580">
        <v>2851.0</v>
      </c>
      <c r="B2855" s="725">
        <v>83.0</v>
      </c>
      <c r="C2855" s="726" t="s">
        <v>222</v>
      </c>
      <c r="D2855" s="583">
        <v>44112.0</v>
      </c>
      <c r="E2855" s="725" t="s">
        <v>83</v>
      </c>
      <c r="F2855" s="727" t="s">
        <v>279</v>
      </c>
    </row>
    <row r="2856">
      <c r="A2856" s="580">
        <v>2852.0</v>
      </c>
      <c r="B2856" s="725">
        <v>72.0</v>
      </c>
      <c r="C2856" s="735" t="s">
        <v>224</v>
      </c>
      <c r="D2856" s="583">
        <v>44112.0</v>
      </c>
      <c r="E2856" s="725" t="s">
        <v>83</v>
      </c>
      <c r="F2856" s="727" t="s">
        <v>477</v>
      </c>
    </row>
    <row r="2857">
      <c r="A2857" s="580">
        <v>2853.0</v>
      </c>
      <c r="B2857" s="725">
        <v>66.0</v>
      </c>
      <c r="C2857" s="735" t="s">
        <v>224</v>
      </c>
      <c r="D2857" s="583">
        <v>44112.0</v>
      </c>
      <c r="E2857" s="725" t="s">
        <v>83</v>
      </c>
      <c r="F2857" s="727" t="s">
        <v>478</v>
      </c>
    </row>
    <row r="2858">
      <c r="A2858" s="580">
        <v>2854.0</v>
      </c>
      <c r="B2858" s="725">
        <v>79.0</v>
      </c>
      <c r="C2858" s="726" t="s">
        <v>222</v>
      </c>
      <c r="D2858" s="583">
        <v>44112.0</v>
      </c>
      <c r="E2858" s="725" t="s">
        <v>83</v>
      </c>
      <c r="F2858" s="727" t="s">
        <v>479</v>
      </c>
    </row>
    <row r="2859">
      <c r="A2859" s="580">
        <v>2855.0</v>
      </c>
      <c r="B2859" s="725">
        <v>87.0</v>
      </c>
      <c r="C2859" s="726" t="s">
        <v>222</v>
      </c>
      <c r="D2859" s="583">
        <v>44112.0</v>
      </c>
      <c r="E2859" s="725" t="s">
        <v>83</v>
      </c>
      <c r="F2859" s="727" t="s">
        <v>480</v>
      </c>
    </row>
    <row r="2860">
      <c r="A2860" s="580">
        <v>2856.0</v>
      </c>
      <c r="B2860" s="725">
        <v>87.0</v>
      </c>
      <c r="C2860" s="735" t="s">
        <v>224</v>
      </c>
      <c r="D2860" s="583">
        <v>44112.0</v>
      </c>
      <c r="E2860" s="725" t="s">
        <v>92</v>
      </c>
      <c r="F2860" s="727" t="s">
        <v>341</v>
      </c>
    </row>
    <row r="2861">
      <c r="A2861" s="580">
        <v>2857.0</v>
      </c>
      <c r="B2861" s="725">
        <v>76.0</v>
      </c>
      <c r="C2861" s="735" t="s">
        <v>224</v>
      </c>
      <c r="D2861" s="583">
        <v>44112.0</v>
      </c>
      <c r="E2861" s="725" t="s">
        <v>92</v>
      </c>
      <c r="F2861" s="727" t="s">
        <v>481</v>
      </c>
    </row>
    <row r="2862">
      <c r="A2862" s="580">
        <v>2858.0</v>
      </c>
      <c r="B2862" s="725">
        <v>60.0</v>
      </c>
      <c r="C2862" s="726" t="s">
        <v>222</v>
      </c>
      <c r="D2862" s="583">
        <v>44112.0</v>
      </c>
      <c r="E2862" s="725" t="s">
        <v>92</v>
      </c>
      <c r="F2862" s="727" t="s">
        <v>307</v>
      </c>
    </row>
    <row r="2863">
      <c r="A2863" s="580">
        <v>2859.0</v>
      </c>
      <c r="B2863" s="725">
        <v>87.0</v>
      </c>
      <c r="C2863" s="726" t="s">
        <v>222</v>
      </c>
      <c r="D2863" s="583">
        <v>44112.0</v>
      </c>
      <c r="E2863" s="725" t="s">
        <v>82</v>
      </c>
      <c r="F2863" s="727" t="s">
        <v>482</v>
      </c>
    </row>
    <row r="2864">
      <c r="A2864" s="580">
        <v>2860.0</v>
      </c>
      <c r="B2864" s="725">
        <v>81.0</v>
      </c>
      <c r="C2864" s="735" t="s">
        <v>224</v>
      </c>
      <c r="D2864" s="583">
        <v>44112.0</v>
      </c>
      <c r="E2864" s="725" t="s">
        <v>82</v>
      </c>
      <c r="F2864" s="727" t="s">
        <v>233</v>
      </c>
    </row>
    <row r="2865">
      <c r="A2865" s="580">
        <v>2861.0</v>
      </c>
      <c r="B2865" s="725">
        <v>91.0</v>
      </c>
      <c r="C2865" s="735" t="s">
        <v>224</v>
      </c>
      <c r="D2865" s="583">
        <v>44112.0</v>
      </c>
      <c r="E2865" s="725" t="s">
        <v>82</v>
      </c>
      <c r="F2865" s="727" t="s">
        <v>233</v>
      </c>
    </row>
    <row r="2866">
      <c r="A2866" s="580">
        <v>2862.0</v>
      </c>
      <c r="B2866" s="725">
        <v>64.0</v>
      </c>
      <c r="C2866" s="735" t="s">
        <v>224</v>
      </c>
      <c r="D2866" s="583">
        <v>44112.0</v>
      </c>
      <c r="E2866" s="725" t="s">
        <v>82</v>
      </c>
      <c r="F2866" s="727" t="s">
        <v>233</v>
      </c>
    </row>
    <row r="2867">
      <c r="A2867" s="580">
        <v>2863.0</v>
      </c>
      <c r="B2867" s="725">
        <v>68.0</v>
      </c>
      <c r="C2867" s="735" t="s">
        <v>224</v>
      </c>
      <c r="D2867" s="583">
        <v>44112.0</v>
      </c>
      <c r="E2867" s="725" t="s">
        <v>82</v>
      </c>
      <c r="F2867" s="727" t="s">
        <v>246</v>
      </c>
    </row>
    <row r="2868">
      <c r="A2868" s="580">
        <v>2864.0</v>
      </c>
      <c r="B2868" s="725">
        <v>74.0</v>
      </c>
      <c r="C2868" s="735" t="s">
        <v>224</v>
      </c>
      <c r="D2868" s="583">
        <v>44112.0</v>
      </c>
      <c r="E2868" s="725" t="s">
        <v>82</v>
      </c>
      <c r="F2868" s="727" t="s">
        <v>246</v>
      </c>
    </row>
    <row r="2869">
      <c r="A2869" s="580">
        <v>2865.0</v>
      </c>
      <c r="B2869" s="725">
        <v>64.0</v>
      </c>
      <c r="C2869" s="735" t="s">
        <v>224</v>
      </c>
      <c r="D2869" s="583">
        <v>44112.0</v>
      </c>
      <c r="E2869" s="725" t="s">
        <v>82</v>
      </c>
      <c r="F2869" s="727" t="s">
        <v>246</v>
      </c>
    </row>
    <row r="2870">
      <c r="A2870" s="580">
        <v>2866.0</v>
      </c>
      <c r="B2870" s="725">
        <v>71.0</v>
      </c>
      <c r="C2870" s="726" t="s">
        <v>222</v>
      </c>
      <c r="D2870" s="583">
        <v>44112.0</v>
      </c>
      <c r="E2870" s="725" t="s">
        <v>82</v>
      </c>
      <c r="F2870" s="727" t="s">
        <v>246</v>
      </c>
    </row>
    <row r="2871">
      <c r="A2871" s="580">
        <v>2867.0</v>
      </c>
      <c r="B2871" s="725">
        <v>88.0</v>
      </c>
      <c r="C2871" s="735" t="s">
        <v>224</v>
      </c>
      <c r="D2871" s="583">
        <v>44112.0</v>
      </c>
      <c r="E2871" s="725" t="s">
        <v>82</v>
      </c>
      <c r="F2871" s="727" t="s">
        <v>246</v>
      </c>
    </row>
    <row r="2872">
      <c r="A2872" s="580">
        <v>2868.0</v>
      </c>
      <c r="B2872" s="725">
        <v>84.0</v>
      </c>
      <c r="C2872" s="726" t="s">
        <v>222</v>
      </c>
      <c r="D2872" s="583">
        <v>44112.0</v>
      </c>
      <c r="E2872" s="725" t="s">
        <v>82</v>
      </c>
      <c r="F2872" s="727" t="s">
        <v>483</v>
      </c>
    </row>
    <row r="2873">
      <c r="A2873" s="580">
        <v>2869.0</v>
      </c>
      <c r="B2873" s="725">
        <v>80.0</v>
      </c>
      <c r="C2873" s="726" t="s">
        <v>222</v>
      </c>
      <c r="D2873" s="583">
        <v>44112.0</v>
      </c>
      <c r="E2873" s="725" t="s">
        <v>82</v>
      </c>
      <c r="F2873" s="727" t="s">
        <v>338</v>
      </c>
    </row>
    <row r="2874">
      <c r="A2874" s="580">
        <v>2870.0</v>
      </c>
      <c r="B2874" s="725">
        <v>85.0</v>
      </c>
      <c r="C2874" s="726" t="s">
        <v>222</v>
      </c>
      <c r="D2874" s="583">
        <v>44112.0</v>
      </c>
      <c r="E2874" s="725" t="s">
        <v>82</v>
      </c>
      <c r="F2874" s="727" t="s">
        <v>338</v>
      </c>
    </row>
    <row r="2875">
      <c r="A2875" s="580">
        <v>2871.0</v>
      </c>
      <c r="B2875" s="725">
        <v>63.0</v>
      </c>
      <c r="C2875" s="735" t="s">
        <v>224</v>
      </c>
      <c r="D2875" s="589">
        <v>44113.0</v>
      </c>
      <c r="E2875" s="725" t="s">
        <v>89</v>
      </c>
      <c r="F2875" s="727" t="s">
        <v>484</v>
      </c>
    </row>
    <row r="2876">
      <c r="A2876" s="580">
        <v>2872.0</v>
      </c>
      <c r="B2876" s="725">
        <v>88.0</v>
      </c>
      <c r="C2876" s="735" t="s">
        <v>224</v>
      </c>
      <c r="D2876" s="589">
        <v>44113.0</v>
      </c>
      <c r="E2876" s="725" t="s">
        <v>89</v>
      </c>
      <c r="F2876" s="727" t="s">
        <v>484</v>
      </c>
    </row>
    <row r="2877">
      <c r="A2877" s="580">
        <v>2873.0</v>
      </c>
      <c r="B2877" s="725">
        <v>54.0</v>
      </c>
      <c r="C2877" s="735" t="s">
        <v>224</v>
      </c>
      <c r="D2877" s="589">
        <v>44113.0</v>
      </c>
      <c r="E2877" s="725" t="s">
        <v>89</v>
      </c>
      <c r="F2877" s="727" t="s">
        <v>485</v>
      </c>
    </row>
    <row r="2878">
      <c r="A2878" s="580">
        <v>2874.0</v>
      </c>
      <c r="B2878" s="725">
        <v>91.0</v>
      </c>
      <c r="C2878" s="735" t="s">
        <v>224</v>
      </c>
      <c r="D2878" s="589">
        <v>44113.0</v>
      </c>
      <c r="E2878" s="725" t="s">
        <v>89</v>
      </c>
      <c r="F2878" s="727" t="s">
        <v>306</v>
      </c>
    </row>
    <row r="2879">
      <c r="A2879" s="580">
        <v>2875.0</v>
      </c>
      <c r="B2879" s="725">
        <v>85.0</v>
      </c>
      <c r="C2879" s="726" t="s">
        <v>222</v>
      </c>
      <c r="D2879" s="589">
        <v>44113.0</v>
      </c>
      <c r="E2879" s="725" t="s">
        <v>85</v>
      </c>
      <c r="F2879" s="727" t="s">
        <v>284</v>
      </c>
    </row>
    <row r="2880">
      <c r="A2880" s="580">
        <v>2876.0</v>
      </c>
      <c r="B2880" s="725">
        <v>78.0</v>
      </c>
      <c r="C2880" s="726" t="s">
        <v>222</v>
      </c>
      <c r="D2880" s="589">
        <v>44113.0</v>
      </c>
      <c r="E2880" s="725" t="s">
        <v>92</v>
      </c>
      <c r="F2880" s="727" t="s">
        <v>486</v>
      </c>
    </row>
    <row r="2881">
      <c r="A2881" s="580">
        <v>2877.0</v>
      </c>
      <c r="B2881" s="725">
        <v>69.0</v>
      </c>
      <c r="C2881" s="726" t="s">
        <v>222</v>
      </c>
      <c r="D2881" s="589">
        <v>44113.0</v>
      </c>
      <c r="E2881" s="725" t="s">
        <v>91</v>
      </c>
      <c r="F2881" s="727" t="s">
        <v>277</v>
      </c>
    </row>
    <row r="2882">
      <c r="A2882" s="580">
        <v>2878.0</v>
      </c>
      <c r="B2882" s="725">
        <v>81.0</v>
      </c>
      <c r="C2882" s="726" t="s">
        <v>222</v>
      </c>
      <c r="D2882" s="589">
        <v>44113.0</v>
      </c>
      <c r="E2882" s="725" t="s">
        <v>95</v>
      </c>
      <c r="F2882" s="727" t="s">
        <v>287</v>
      </c>
    </row>
    <row r="2883">
      <c r="A2883" s="580">
        <v>2879.0</v>
      </c>
      <c r="B2883" s="725">
        <v>72.0</v>
      </c>
      <c r="C2883" s="735" t="s">
        <v>224</v>
      </c>
      <c r="D2883" s="589">
        <v>44113.0</v>
      </c>
      <c r="E2883" s="725" t="s">
        <v>95</v>
      </c>
      <c r="F2883" s="727" t="s">
        <v>287</v>
      </c>
    </row>
    <row r="2884">
      <c r="A2884" s="580">
        <v>2880.0</v>
      </c>
      <c r="B2884" s="725">
        <v>67.0</v>
      </c>
      <c r="C2884" s="735" t="s">
        <v>224</v>
      </c>
      <c r="D2884" s="589">
        <v>44113.0</v>
      </c>
      <c r="E2884" s="725" t="s">
        <v>89</v>
      </c>
      <c r="F2884" s="727" t="s">
        <v>282</v>
      </c>
    </row>
    <row r="2885">
      <c r="A2885" s="580">
        <v>2881.0</v>
      </c>
      <c r="B2885" s="725">
        <v>74.0</v>
      </c>
      <c r="C2885" s="735" t="s">
        <v>224</v>
      </c>
      <c r="D2885" s="589">
        <v>44113.0</v>
      </c>
      <c r="E2885" s="725" t="s">
        <v>89</v>
      </c>
      <c r="F2885" s="727" t="s">
        <v>282</v>
      </c>
    </row>
    <row r="2886">
      <c r="A2886" s="580">
        <v>2882.0</v>
      </c>
      <c r="B2886" s="725">
        <v>86.0</v>
      </c>
      <c r="C2886" s="735" t="s">
        <v>224</v>
      </c>
      <c r="D2886" s="589">
        <v>44113.0</v>
      </c>
      <c r="E2886" s="725" t="s">
        <v>82</v>
      </c>
      <c r="F2886" s="727" t="s">
        <v>246</v>
      </c>
    </row>
    <row r="2887">
      <c r="A2887" s="580">
        <v>2883.0</v>
      </c>
      <c r="B2887" s="725">
        <v>74.0</v>
      </c>
      <c r="C2887" s="726" t="s">
        <v>222</v>
      </c>
      <c r="D2887" s="589">
        <v>44113.0</v>
      </c>
      <c r="E2887" s="725" t="s">
        <v>82</v>
      </c>
      <c r="F2887" s="727" t="s">
        <v>246</v>
      </c>
    </row>
    <row r="2888">
      <c r="A2888" s="580">
        <v>2884.0</v>
      </c>
      <c r="B2888" s="725">
        <v>85.0</v>
      </c>
      <c r="C2888" s="735" t="s">
        <v>224</v>
      </c>
      <c r="D2888" s="589">
        <v>44113.0</v>
      </c>
      <c r="E2888" s="725" t="s">
        <v>82</v>
      </c>
      <c r="F2888" s="727" t="s">
        <v>246</v>
      </c>
    </row>
    <row r="2889">
      <c r="A2889" s="580">
        <v>2885.0</v>
      </c>
      <c r="B2889" s="725">
        <v>82.0</v>
      </c>
      <c r="C2889" s="735" t="s">
        <v>224</v>
      </c>
      <c r="D2889" s="589">
        <v>44113.0</v>
      </c>
      <c r="E2889" s="725" t="s">
        <v>90</v>
      </c>
      <c r="F2889" s="727" t="s">
        <v>310</v>
      </c>
    </row>
    <row r="2890">
      <c r="A2890" s="580">
        <v>2886.0</v>
      </c>
      <c r="B2890" s="725">
        <v>78.0</v>
      </c>
      <c r="C2890" s="735" t="s">
        <v>224</v>
      </c>
      <c r="D2890" s="589">
        <v>44113.0</v>
      </c>
      <c r="E2890" s="725" t="s">
        <v>90</v>
      </c>
      <c r="F2890" s="727" t="s">
        <v>237</v>
      </c>
    </row>
    <row r="2891">
      <c r="A2891" s="580">
        <v>2887.0</v>
      </c>
      <c r="B2891" s="725">
        <v>69.0</v>
      </c>
      <c r="C2891" s="735" t="s">
        <v>224</v>
      </c>
      <c r="D2891" s="589">
        <v>44113.0</v>
      </c>
      <c r="E2891" s="725" t="s">
        <v>90</v>
      </c>
      <c r="F2891" s="727" t="s">
        <v>275</v>
      </c>
    </row>
    <row r="2892">
      <c r="A2892" s="580">
        <v>2888.0</v>
      </c>
      <c r="B2892" s="725">
        <v>85.0</v>
      </c>
      <c r="C2892" s="726" t="s">
        <v>222</v>
      </c>
      <c r="D2892" s="589">
        <v>44113.0</v>
      </c>
      <c r="E2892" s="725" t="s">
        <v>90</v>
      </c>
      <c r="F2892" s="727" t="s">
        <v>227</v>
      </c>
    </row>
    <row r="2893">
      <c r="A2893" s="580">
        <v>2889.0</v>
      </c>
      <c r="B2893" s="725">
        <v>92.0</v>
      </c>
      <c r="C2893" s="735" t="s">
        <v>224</v>
      </c>
      <c r="D2893" s="589">
        <v>44113.0</v>
      </c>
      <c r="E2893" s="725" t="s">
        <v>90</v>
      </c>
      <c r="F2893" s="727" t="s">
        <v>227</v>
      </c>
    </row>
    <row r="2894">
      <c r="A2894" s="580">
        <v>2890.0</v>
      </c>
      <c r="B2894" s="725">
        <v>70.0</v>
      </c>
      <c r="C2894" s="735" t="s">
        <v>224</v>
      </c>
      <c r="D2894" s="589">
        <v>44113.0</v>
      </c>
      <c r="E2894" s="725" t="s">
        <v>85</v>
      </c>
      <c r="F2894" s="727" t="s">
        <v>276</v>
      </c>
    </row>
    <row r="2895">
      <c r="A2895" s="580">
        <v>2891.0</v>
      </c>
      <c r="B2895" s="725">
        <v>89.0</v>
      </c>
      <c r="C2895" s="726" t="s">
        <v>222</v>
      </c>
      <c r="D2895" s="589">
        <v>44113.0</v>
      </c>
      <c r="E2895" s="725" t="s">
        <v>85</v>
      </c>
      <c r="F2895" s="727" t="s">
        <v>396</v>
      </c>
    </row>
    <row r="2896">
      <c r="A2896" s="580">
        <v>2892.0</v>
      </c>
      <c r="B2896" s="725">
        <v>93.0</v>
      </c>
      <c r="C2896" s="726" t="s">
        <v>222</v>
      </c>
      <c r="D2896" s="589">
        <v>44113.0</v>
      </c>
      <c r="E2896" s="725" t="s">
        <v>85</v>
      </c>
      <c r="F2896" s="727" t="s">
        <v>284</v>
      </c>
    </row>
    <row r="2897">
      <c r="A2897" s="580">
        <v>2893.0</v>
      </c>
      <c r="B2897" s="725">
        <v>89.0</v>
      </c>
      <c r="C2897" s="735" t="s">
        <v>224</v>
      </c>
      <c r="D2897" s="589">
        <v>44113.0</v>
      </c>
      <c r="E2897" s="725" t="s">
        <v>85</v>
      </c>
      <c r="F2897" s="727" t="s">
        <v>284</v>
      </c>
    </row>
    <row r="2898">
      <c r="A2898" s="580">
        <v>2894.0</v>
      </c>
      <c r="B2898" s="725">
        <v>72.0</v>
      </c>
      <c r="C2898" s="735" t="s">
        <v>224</v>
      </c>
      <c r="D2898" s="589">
        <v>44113.0</v>
      </c>
      <c r="E2898" s="725" t="s">
        <v>84</v>
      </c>
      <c r="F2898" s="727" t="s">
        <v>223</v>
      </c>
    </row>
    <row r="2899">
      <c r="A2899" s="580">
        <v>2895.0</v>
      </c>
      <c r="B2899" s="725">
        <v>45.0</v>
      </c>
      <c r="C2899" s="735" t="s">
        <v>224</v>
      </c>
      <c r="D2899" s="589">
        <v>44113.0</v>
      </c>
      <c r="E2899" s="725" t="s">
        <v>84</v>
      </c>
      <c r="F2899" s="727" t="s">
        <v>223</v>
      </c>
    </row>
    <row r="2900">
      <c r="A2900" s="580">
        <v>2896.0</v>
      </c>
      <c r="B2900" s="725">
        <v>72.0</v>
      </c>
      <c r="C2900" s="726" t="s">
        <v>222</v>
      </c>
      <c r="D2900" s="589">
        <v>44113.0</v>
      </c>
      <c r="E2900" s="725" t="s">
        <v>84</v>
      </c>
      <c r="F2900" s="727" t="s">
        <v>223</v>
      </c>
    </row>
    <row r="2901">
      <c r="A2901" s="580">
        <v>2897.0</v>
      </c>
      <c r="B2901" s="725">
        <v>88.0</v>
      </c>
      <c r="C2901" s="735" t="s">
        <v>224</v>
      </c>
      <c r="D2901" s="589">
        <v>44113.0</v>
      </c>
      <c r="E2901" s="725" t="s">
        <v>84</v>
      </c>
      <c r="F2901" s="727" t="s">
        <v>487</v>
      </c>
    </row>
    <row r="2902">
      <c r="A2902" s="580">
        <v>2898.0</v>
      </c>
      <c r="B2902" s="725">
        <v>97.0</v>
      </c>
      <c r="C2902" s="726" t="s">
        <v>222</v>
      </c>
      <c r="D2902" s="589">
        <v>44113.0</v>
      </c>
      <c r="E2902" s="725" t="s">
        <v>84</v>
      </c>
      <c r="F2902" s="727" t="s">
        <v>488</v>
      </c>
    </row>
    <row r="2903">
      <c r="A2903" s="580">
        <v>2899.0</v>
      </c>
      <c r="B2903" s="725">
        <v>67.0</v>
      </c>
      <c r="C2903" s="735" t="s">
        <v>224</v>
      </c>
      <c r="D2903" s="589">
        <v>44113.0</v>
      </c>
      <c r="E2903" s="725" t="s">
        <v>81</v>
      </c>
      <c r="F2903" s="727" t="s">
        <v>262</v>
      </c>
    </row>
    <row r="2904">
      <c r="A2904" s="580">
        <v>2900.0</v>
      </c>
      <c r="B2904" s="725">
        <v>71.0</v>
      </c>
      <c r="C2904" s="735" t="s">
        <v>224</v>
      </c>
      <c r="D2904" s="589">
        <v>44113.0</v>
      </c>
      <c r="E2904" s="725" t="s">
        <v>81</v>
      </c>
      <c r="F2904" s="727" t="s">
        <v>262</v>
      </c>
    </row>
    <row r="2905">
      <c r="A2905" s="580">
        <v>2901.0</v>
      </c>
      <c r="B2905" s="725">
        <v>66.0</v>
      </c>
      <c r="C2905" s="735" t="s">
        <v>224</v>
      </c>
      <c r="D2905" s="589">
        <v>44113.0</v>
      </c>
      <c r="E2905" s="725" t="s">
        <v>81</v>
      </c>
      <c r="F2905" s="727" t="s">
        <v>332</v>
      </c>
    </row>
    <row r="2906">
      <c r="A2906" s="580">
        <v>2902.0</v>
      </c>
      <c r="B2906" s="725">
        <v>95.0</v>
      </c>
      <c r="C2906" s="726" t="s">
        <v>222</v>
      </c>
      <c r="D2906" s="589">
        <v>44113.0</v>
      </c>
      <c r="E2906" s="725" t="s">
        <v>81</v>
      </c>
      <c r="F2906" s="727" t="s">
        <v>332</v>
      </c>
    </row>
    <row r="2907">
      <c r="A2907" s="580">
        <v>2903.0</v>
      </c>
      <c r="B2907" s="725">
        <v>65.0</v>
      </c>
      <c r="C2907" s="735" t="s">
        <v>224</v>
      </c>
      <c r="D2907" s="589">
        <v>44113.0</v>
      </c>
      <c r="E2907" s="725" t="s">
        <v>81</v>
      </c>
      <c r="F2907" s="727" t="s">
        <v>390</v>
      </c>
    </row>
    <row r="2908">
      <c r="A2908" s="580">
        <v>2904.0</v>
      </c>
      <c r="B2908" s="725">
        <v>84.0</v>
      </c>
      <c r="C2908" s="735" t="s">
        <v>224</v>
      </c>
      <c r="D2908" s="589">
        <v>44113.0</v>
      </c>
      <c r="E2908" s="725" t="s">
        <v>81</v>
      </c>
      <c r="F2908" s="727" t="s">
        <v>239</v>
      </c>
    </row>
    <row r="2909">
      <c r="A2909" s="580">
        <v>2905.0</v>
      </c>
      <c r="B2909" s="725">
        <v>73.0</v>
      </c>
      <c r="C2909" s="726" t="s">
        <v>222</v>
      </c>
      <c r="D2909" s="589">
        <v>44113.0</v>
      </c>
      <c r="E2909" s="725" t="s">
        <v>81</v>
      </c>
      <c r="F2909" s="727" t="s">
        <v>489</v>
      </c>
    </row>
    <row r="2910">
      <c r="A2910" s="580">
        <v>2906.0</v>
      </c>
      <c r="B2910" s="725">
        <v>62.0</v>
      </c>
      <c r="C2910" s="735" t="s">
        <v>224</v>
      </c>
      <c r="D2910" s="589">
        <v>44113.0</v>
      </c>
      <c r="E2910" s="725" t="s">
        <v>81</v>
      </c>
      <c r="F2910" s="727" t="s">
        <v>490</v>
      </c>
    </row>
    <row r="2911">
      <c r="A2911" s="580">
        <v>2907.0</v>
      </c>
      <c r="B2911" s="725">
        <v>84.0</v>
      </c>
      <c r="C2911" s="735" t="s">
        <v>224</v>
      </c>
      <c r="D2911" s="589">
        <v>44113.0</v>
      </c>
      <c r="E2911" s="725" t="s">
        <v>93</v>
      </c>
      <c r="F2911" s="727" t="s">
        <v>359</v>
      </c>
    </row>
    <row r="2912">
      <c r="A2912" s="580">
        <v>2908.0</v>
      </c>
      <c r="B2912" s="725">
        <v>51.0</v>
      </c>
      <c r="C2912" s="735" t="s">
        <v>224</v>
      </c>
      <c r="D2912" s="589">
        <v>44113.0</v>
      </c>
      <c r="E2912" s="725" t="s">
        <v>93</v>
      </c>
      <c r="F2912" s="727" t="s">
        <v>359</v>
      </c>
    </row>
    <row r="2913">
      <c r="A2913" s="580">
        <v>2909.0</v>
      </c>
      <c r="B2913" s="725">
        <v>74.0</v>
      </c>
      <c r="C2913" s="726" t="s">
        <v>222</v>
      </c>
      <c r="D2913" s="589">
        <v>44113.0</v>
      </c>
      <c r="E2913" s="725" t="s">
        <v>83</v>
      </c>
      <c r="F2913" s="727" t="s">
        <v>477</v>
      </c>
    </row>
    <row r="2914">
      <c r="A2914" s="580">
        <v>2910.0</v>
      </c>
      <c r="B2914" s="725">
        <v>76.0</v>
      </c>
      <c r="C2914" s="735" t="s">
        <v>224</v>
      </c>
      <c r="D2914" s="589">
        <v>44113.0</v>
      </c>
      <c r="E2914" s="725" t="s">
        <v>83</v>
      </c>
      <c r="F2914" s="727" t="s">
        <v>477</v>
      </c>
    </row>
    <row r="2915">
      <c r="A2915" s="580">
        <v>2911.0</v>
      </c>
      <c r="B2915" s="725">
        <v>74.0</v>
      </c>
      <c r="C2915" s="726" t="s">
        <v>222</v>
      </c>
      <c r="D2915" s="589">
        <v>44113.0</v>
      </c>
      <c r="E2915" s="725" t="s">
        <v>83</v>
      </c>
      <c r="F2915" s="727" t="s">
        <v>477</v>
      </c>
    </row>
    <row r="2916">
      <c r="A2916" s="580">
        <v>2912.0</v>
      </c>
      <c r="B2916" s="725">
        <v>64.0</v>
      </c>
      <c r="C2916" s="735" t="s">
        <v>224</v>
      </c>
      <c r="D2916" s="589">
        <v>44113.0</v>
      </c>
      <c r="E2916" s="725" t="s">
        <v>83</v>
      </c>
      <c r="F2916" s="727" t="s">
        <v>403</v>
      </c>
    </row>
    <row r="2917">
      <c r="A2917" s="580">
        <v>2913.0</v>
      </c>
      <c r="B2917" s="725">
        <v>58.0</v>
      </c>
      <c r="C2917" s="735" t="s">
        <v>224</v>
      </c>
      <c r="D2917" s="589">
        <v>44113.0</v>
      </c>
      <c r="E2917" s="725" t="s">
        <v>87</v>
      </c>
      <c r="F2917" s="727" t="s">
        <v>309</v>
      </c>
    </row>
    <row r="2918">
      <c r="A2918" s="580">
        <v>2914.0</v>
      </c>
      <c r="B2918" s="725">
        <v>79.0</v>
      </c>
      <c r="C2918" s="735" t="s">
        <v>224</v>
      </c>
      <c r="D2918" s="589">
        <v>44113.0</v>
      </c>
      <c r="E2918" s="725" t="s">
        <v>87</v>
      </c>
      <c r="F2918" s="727" t="s">
        <v>225</v>
      </c>
    </row>
    <row r="2919">
      <c r="A2919" s="580">
        <v>2915.0</v>
      </c>
      <c r="B2919" s="725">
        <v>60.0</v>
      </c>
      <c r="C2919" s="735" t="s">
        <v>224</v>
      </c>
      <c r="D2919" s="589">
        <v>44113.0</v>
      </c>
      <c r="E2919" s="725" t="s">
        <v>87</v>
      </c>
      <c r="F2919" s="727" t="s">
        <v>225</v>
      </c>
    </row>
    <row r="2920">
      <c r="A2920" s="580">
        <v>2916.0</v>
      </c>
      <c r="B2920" s="725">
        <v>77.0</v>
      </c>
      <c r="C2920" s="735" t="s">
        <v>224</v>
      </c>
      <c r="D2920" s="589">
        <v>44113.0</v>
      </c>
      <c r="E2920" s="725" t="s">
        <v>92</v>
      </c>
      <c r="F2920" s="727" t="s">
        <v>307</v>
      </c>
    </row>
    <row r="2921">
      <c r="A2921" s="580">
        <v>2917.0</v>
      </c>
      <c r="B2921" s="725">
        <v>70.0</v>
      </c>
      <c r="C2921" s="726" t="s">
        <v>222</v>
      </c>
      <c r="D2921" s="589">
        <v>44113.0</v>
      </c>
      <c r="E2921" s="725" t="s">
        <v>94</v>
      </c>
      <c r="F2921" s="727" t="s">
        <v>331</v>
      </c>
    </row>
    <row r="2922">
      <c r="A2922" s="580">
        <v>2918.0</v>
      </c>
      <c r="B2922" s="725">
        <v>80.0</v>
      </c>
      <c r="C2922" s="735" t="s">
        <v>224</v>
      </c>
      <c r="D2922" s="589">
        <v>44113.0</v>
      </c>
      <c r="E2922" s="725" t="s">
        <v>86</v>
      </c>
      <c r="F2922" s="727" t="s">
        <v>421</v>
      </c>
    </row>
    <row r="2923">
      <c r="A2923" s="580">
        <v>2919.0</v>
      </c>
      <c r="B2923" s="725">
        <v>87.0</v>
      </c>
      <c r="C2923" s="735" t="s">
        <v>224</v>
      </c>
      <c r="D2923" s="589">
        <v>44113.0</v>
      </c>
      <c r="E2923" s="725" t="s">
        <v>86</v>
      </c>
      <c r="F2923" s="727" t="s">
        <v>304</v>
      </c>
    </row>
    <row r="2924">
      <c r="A2924" s="580">
        <v>2920.0</v>
      </c>
      <c r="B2924" s="725">
        <v>93.0</v>
      </c>
      <c r="C2924" s="735" t="s">
        <v>224</v>
      </c>
      <c r="D2924" s="589">
        <v>44113.0</v>
      </c>
      <c r="E2924" s="725" t="s">
        <v>86</v>
      </c>
      <c r="F2924" s="727" t="s">
        <v>304</v>
      </c>
    </row>
    <row r="2925">
      <c r="A2925" s="580">
        <v>2921.0</v>
      </c>
      <c r="B2925" s="725">
        <v>85.0</v>
      </c>
      <c r="C2925" s="726" t="s">
        <v>222</v>
      </c>
      <c r="D2925" s="589">
        <v>44113.0</v>
      </c>
      <c r="E2925" s="725" t="s">
        <v>86</v>
      </c>
      <c r="F2925" s="727" t="s">
        <v>491</v>
      </c>
    </row>
    <row r="2926">
      <c r="A2926" s="580">
        <v>2922.0</v>
      </c>
      <c r="B2926" s="725">
        <v>65.0</v>
      </c>
      <c r="C2926" s="735" t="s">
        <v>224</v>
      </c>
      <c r="D2926" s="589">
        <v>44113.0</v>
      </c>
      <c r="E2926" s="725" t="s">
        <v>86</v>
      </c>
      <c r="F2926" s="727" t="s">
        <v>469</v>
      </c>
    </row>
    <row r="2927">
      <c r="A2927" s="740" t="s">
        <v>492</v>
      </c>
    </row>
  </sheetData>
  <mergeCells count="94">
    <mergeCell ref="I6:I7"/>
    <mergeCell ref="H18:I18"/>
    <mergeCell ref="V19:V20"/>
    <mergeCell ref="W19:W31"/>
    <mergeCell ref="X19:X20"/>
    <mergeCell ref="Y19:Y20"/>
    <mergeCell ref="Z19:Z20"/>
    <mergeCell ref="AA19:AA20"/>
    <mergeCell ref="H6:H7"/>
    <mergeCell ref="H31:O31"/>
    <mergeCell ref="J32:V34"/>
    <mergeCell ref="W32:AB34"/>
    <mergeCell ref="A1:AB1"/>
    <mergeCell ref="A2:AB2"/>
    <mergeCell ref="A3:AB3"/>
    <mergeCell ref="H4:AB4"/>
    <mergeCell ref="G5:G34"/>
    <mergeCell ref="J5:AB18"/>
    <mergeCell ref="AB19:AB31"/>
    <mergeCell ref="H34:I34"/>
    <mergeCell ref="R19:R20"/>
    <mergeCell ref="S19:S20"/>
    <mergeCell ref="N19:N20"/>
    <mergeCell ref="O19:O30"/>
    <mergeCell ref="G35:AB84"/>
    <mergeCell ref="G85:O85"/>
    <mergeCell ref="Z85:AA85"/>
    <mergeCell ref="K86:M87"/>
    <mergeCell ref="N86:O87"/>
    <mergeCell ref="K88:M88"/>
    <mergeCell ref="N88:O88"/>
    <mergeCell ref="K89:M89"/>
    <mergeCell ref="N89:O89"/>
    <mergeCell ref="K90:M90"/>
    <mergeCell ref="N90:O90"/>
    <mergeCell ref="N91:O91"/>
    <mergeCell ref="K91:M91"/>
    <mergeCell ref="K92:M92"/>
    <mergeCell ref="N92:O92"/>
    <mergeCell ref="K93:M93"/>
    <mergeCell ref="N93:O93"/>
    <mergeCell ref="K94:M94"/>
    <mergeCell ref="N94:O94"/>
    <mergeCell ref="K95:M95"/>
    <mergeCell ref="N95:O95"/>
    <mergeCell ref="K96:M96"/>
    <mergeCell ref="N96:O96"/>
    <mergeCell ref="K97:M97"/>
    <mergeCell ref="N97:O97"/>
    <mergeCell ref="N98:O98"/>
    <mergeCell ref="K98:M98"/>
    <mergeCell ref="K99:M99"/>
    <mergeCell ref="N99:O99"/>
    <mergeCell ref="K100:M100"/>
    <mergeCell ref="N100:O100"/>
    <mergeCell ref="K101:M101"/>
    <mergeCell ref="N101:O101"/>
    <mergeCell ref="G1600:H1602"/>
    <mergeCell ref="G1614:H1615"/>
    <mergeCell ref="I1614:AB1615"/>
    <mergeCell ref="G1616:AB2998"/>
    <mergeCell ref="A2927:F2998"/>
    <mergeCell ref="G106:Y187"/>
    <mergeCell ref="G188:AB1148"/>
    <mergeCell ref="G1149:H1152"/>
    <mergeCell ref="I1149:AB1152"/>
    <mergeCell ref="G1153:AB1599"/>
    <mergeCell ref="I1600:AB1602"/>
    <mergeCell ref="G1603:AB1613"/>
    <mergeCell ref="H19:H20"/>
    <mergeCell ref="I19:I20"/>
    <mergeCell ref="G86:G105"/>
    <mergeCell ref="H86:H87"/>
    <mergeCell ref="J86:J104"/>
    <mergeCell ref="J19:J20"/>
    <mergeCell ref="K19:K20"/>
    <mergeCell ref="L19:L20"/>
    <mergeCell ref="M19:M20"/>
    <mergeCell ref="P19:P20"/>
    <mergeCell ref="Q19:Q20"/>
    <mergeCell ref="T19:T20"/>
    <mergeCell ref="U19:U20"/>
    <mergeCell ref="AB85:AB187"/>
    <mergeCell ref="Z187:AA187"/>
    <mergeCell ref="P85:Y85"/>
    <mergeCell ref="P86:Y104"/>
    <mergeCell ref="P105:Y105"/>
    <mergeCell ref="K102:M102"/>
    <mergeCell ref="N102:O102"/>
    <mergeCell ref="K103:M103"/>
    <mergeCell ref="N103:O103"/>
    <mergeCell ref="K104:M104"/>
    <mergeCell ref="N104:O104"/>
    <mergeCell ref="H105:O105"/>
  </mergeCells>
  <hyperlinks>
    <hyperlink display="↓" location="'Informacje o zgonach do 09.10'!A2501" ref="G4"/>
  </hyperlinks>
  <drawing r:id="rId1"/>
</worksheet>
</file>