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oune\Downloads\"/>
    </mc:Choice>
  </mc:AlternateContent>
  <xr:revisionPtr revIDLastSave="0" documentId="13_ncr:1_{8B0EF5D8-7CF1-45DC-A682-52FF98231E2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ovies" sheetId="1" r:id="rId1"/>
    <sheet name="marvel revenue" sheetId="6" r:id="rId2"/>
    <sheet name="variance" sheetId="7" r:id="rId3"/>
    <sheet name="correlation" sheetId="8" r:id="rId4"/>
    <sheet name="financials" sheetId="2" r:id="rId5"/>
    <sheet name="actors" sheetId="3" r:id="rId6"/>
    <sheet name="movie_actor" sheetId="4" r:id="rId7"/>
    <sheet name="languages" sheetId="5" r:id="rId8"/>
  </sheets>
  <definedNames>
    <definedName name="juganda">variance!$B$11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8" l="1"/>
  <c r="D16" i="7" a="1"/>
  <c r="D16" i="7"/>
  <c r="D15" i="7"/>
  <c r="D14" i="7"/>
  <c r="D13" i="7"/>
  <c r="D12" i="7"/>
  <c r="C5" i="7"/>
  <c r="D5" i="7" s="1"/>
  <c r="B11" i="7"/>
  <c r="C8" i="7" s="1"/>
  <c r="D8" i="7" s="1"/>
  <c r="B49" i="1"/>
  <c r="B48" i="1"/>
  <c r="B47" i="1"/>
  <c r="B7" i="6"/>
  <c r="B6" i="6"/>
  <c r="B5" i="6"/>
  <c r="B4" i="6"/>
  <c r="B3" i="6"/>
  <c r="C46" i="1"/>
  <c r="B2" i="6"/>
  <c r="B46" i="1"/>
  <c r="B45" i="1"/>
  <c r="B44" i="1"/>
  <c r="B43" i="1"/>
  <c r="B42" i="1"/>
  <c r="H2" i="1" a="1"/>
  <c r="H2" i="1" s="1"/>
  <c r="I2" i="1" a="1"/>
  <c r="I2" i="1" s="1"/>
  <c r="J2" i="1" a="1"/>
  <c r="J2" i="1" s="1"/>
  <c r="K2" i="1" a="1"/>
  <c r="K2" i="1" s="1"/>
  <c r="H3" i="1" a="1"/>
  <c r="H3" i="1" s="1"/>
  <c r="I3" i="1" a="1"/>
  <c r="I3" i="1" s="1"/>
  <c r="J3" i="1" a="1"/>
  <c r="J3" i="1" s="1"/>
  <c r="K3" i="1" a="1"/>
  <c r="K3" i="1" s="1"/>
  <c r="H4" i="1" a="1"/>
  <c r="H4" i="1" s="1"/>
  <c r="I4" i="1" a="1"/>
  <c r="I4" i="1" s="1"/>
  <c r="J4" i="1" a="1"/>
  <c r="J4" i="1" s="1"/>
  <c r="K4" i="1" a="1"/>
  <c r="K4" i="1" s="1"/>
  <c r="H5" i="1" a="1"/>
  <c r="H5" i="1" s="1"/>
  <c r="I5" i="1" a="1"/>
  <c r="I5" i="1" s="1"/>
  <c r="J5" i="1" a="1"/>
  <c r="J5" i="1" s="1"/>
  <c r="K5" i="1" a="1"/>
  <c r="K5" i="1" s="1"/>
  <c r="H6" i="1" a="1"/>
  <c r="H6" i="1" s="1"/>
  <c r="I6" i="1" a="1"/>
  <c r="I6" i="1" s="1"/>
  <c r="J6" i="1" a="1"/>
  <c r="J6" i="1" s="1"/>
  <c r="K6" i="1" a="1"/>
  <c r="K6" i="1" s="1"/>
  <c r="H7" i="1" a="1"/>
  <c r="H7" i="1" s="1"/>
  <c r="I7" i="1" a="1"/>
  <c r="I7" i="1" s="1"/>
  <c r="J7" i="1" a="1"/>
  <c r="J7" i="1" s="1"/>
  <c r="K7" i="1" a="1"/>
  <c r="K7" i="1" s="1"/>
  <c r="H8" i="1" a="1"/>
  <c r="H8" i="1" s="1"/>
  <c r="I8" i="1" a="1"/>
  <c r="I8" i="1" s="1"/>
  <c r="J8" i="1" a="1"/>
  <c r="J8" i="1" s="1"/>
  <c r="K8" i="1" a="1"/>
  <c r="K8" i="1" s="1"/>
  <c r="H9" i="1" a="1"/>
  <c r="H9" i="1" s="1"/>
  <c r="I9" i="1" a="1"/>
  <c r="I9" i="1" s="1"/>
  <c r="J9" i="1" a="1"/>
  <c r="J9" i="1" s="1"/>
  <c r="K9" i="1" a="1"/>
  <c r="K9" i="1" s="1"/>
  <c r="H10" i="1" a="1"/>
  <c r="H10" i="1" s="1"/>
  <c r="I10" i="1" a="1"/>
  <c r="I10" i="1" s="1"/>
  <c r="J10" i="1" a="1"/>
  <c r="J10" i="1" s="1"/>
  <c r="K10" i="1" a="1"/>
  <c r="K10" i="1" s="1"/>
  <c r="H11" i="1" a="1"/>
  <c r="H11" i="1" s="1"/>
  <c r="I11" i="1" a="1"/>
  <c r="I11" i="1" s="1"/>
  <c r="J11" i="1" a="1"/>
  <c r="J11" i="1" s="1"/>
  <c r="K11" i="1" a="1"/>
  <c r="K11" i="1" s="1"/>
  <c r="H12" i="1" a="1"/>
  <c r="H12" i="1" s="1"/>
  <c r="I12" i="1" a="1"/>
  <c r="I12" i="1" s="1"/>
  <c r="J12" i="1" a="1"/>
  <c r="J12" i="1" s="1"/>
  <c r="K12" i="1" a="1"/>
  <c r="K12" i="1" s="1"/>
  <c r="H13" i="1" a="1"/>
  <c r="H13" i="1" s="1"/>
  <c r="I13" i="1" a="1"/>
  <c r="I13" i="1" s="1"/>
  <c r="J13" i="1" a="1"/>
  <c r="J13" i="1" s="1"/>
  <c r="K13" i="1" a="1"/>
  <c r="K13" i="1" s="1"/>
  <c r="H14" i="1" a="1"/>
  <c r="H14" i="1" s="1"/>
  <c r="I14" i="1" a="1"/>
  <c r="I14" i="1" s="1"/>
  <c r="J14" i="1" a="1"/>
  <c r="J14" i="1" s="1"/>
  <c r="K14" i="1" a="1"/>
  <c r="K14" i="1" s="1"/>
  <c r="H15" i="1" a="1"/>
  <c r="H15" i="1" s="1"/>
  <c r="I15" i="1" a="1"/>
  <c r="I15" i="1" s="1"/>
  <c r="J15" i="1" a="1"/>
  <c r="J15" i="1" s="1"/>
  <c r="K15" i="1" a="1"/>
  <c r="K15" i="1" s="1"/>
  <c r="H16" i="1" a="1"/>
  <c r="H16" i="1" s="1"/>
  <c r="I16" i="1" a="1"/>
  <c r="I16" i="1" s="1"/>
  <c r="J16" i="1" a="1"/>
  <c r="J16" i="1" s="1"/>
  <c r="K16" i="1" a="1"/>
  <c r="K16" i="1" s="1"/>
  <c r="H17" i="1" a="1"/>
  <c r="H17" i="1" s="1"/>
  <c r="I17" i="1" a="1"/>
  <c r="I17" i="1" s="1"/>
  <c r="J17" i="1" a="1"/>
  <c r="J17" i="1" s="1"/>
  <c r="K17" i="1" a="1"/>
  <c r="K17" i="1" s="1"/>
  <c r="H18" i="1" a="1"/>
  <c r="H18" i="1" s="1"/>
  <c r="I18" i="1" a="1"/>
  <c r="I18" i="1" s="1"/>
  <c r="J18" i="1" a="1"/>
  <c r="J18" i="1" s="1"/>
  <c r="K18" i="1" a="1"/>
  <c r="K18" i="1" s="1"/>
  <c r="H19" i="1" a="1"/>
  <c r="H19" i="1" s="1"/>
  <c r="I19" i="1" a="1"/>
  <c r="I19" i="1" s="1"/>
  <c r="J19" i="1" a="1"/>
  <c r="J19" i="1" s="1"/>
  <c r="K19" i="1" a="1"/>
  <c r="K19" i="1" s="1"/>
  <c r="H20" i="1" a="1"/>
  <c r="H20" i="1" s="1"/>
  <c r="I20" i="1" a="1"/>
  <c r="I20" i="1" s="1"/>
  <c r="J20" i="1" a="1"/>
  <c r="J20" i="1" s="1"/>
  <c r="K20" i="1" a="1"/>
  <c r="K20" i="1" s="1"/>
  <c r="H21" i="1" a="1"/>
  <c r="H21" i="1" s="1"/>
  <c r="I21" i="1" a="1"/>
  <c r="I21" i="1" s="1"/>
  <c r="J21" i="1" a="1"/>
  <c r="J21" i="1" s="1"/>
  <c r="K21" i="1" a="1"/>
  <c r="K21" i="1" s="1"/>
  <c r="H22" i="1" a="1"/>
  <c r="H22" i="1" s="1"/>
  <c r="I22" i="1" a="1"/>
  <c r="I22" i="1" s="1"/>
  <c r="J22" i="1" a="1"/>
  <c r="J22" i="1" s="1"/>
  <c r="K22" i="1" a="1"/>
  <c r="K22" i="1" s="1"/>
  <c r="H23" i="1" a="1"/>
  <c r="H23" i="1" s="1"/>
  <c r="I23" i="1" a="1"/>
  <c r="I23" i="1" s="1"/>
  <c r="J23" i="1" a="1"/>
  <c r="J23" i="1" s="1"/>
  <c r="K23" i="1" a="1"/>
  <c r="K23" i="1" s="1"/>
  <c r="H24" i="1" a="1"/>
  <c r="H24" i="1" s="1"/>
  <c r="I24" i="1" a="1"/>
  <c r="I24" i="1" s="1"/>
  <c r="J24" i="1" a="1"/>
  <c r="J24" i="1" s="1"/>
  <c r="K24" i="1" a="1"/>
  <c r="K24" i="1" s="1"/>
  <c r="H25" i="1" a="1"/>
  <c r="H25" i="1" s="1"/>
  <c r="I25" i="1" a="1"/>
  <c r="I25" i="1" s="1"/>
  <c r="J25" i="1" a="1"/>
  <c r="J25" i="1" s="1"/>
  <c r="K25" i="1" a="1"/>
  <c r="K25" i="1" s="1"/>
  <c r="H26" i="1" a="1"/>
  <c r="H26" i="1" s="1"/>
  <c r="I26" i="1" a="1"/>
  <c r="I26" i="1" s="1"/>
  <c r="J26" i="1" a="1"/>
  <c r="J26" i="1" s="1"/>
  <c r="K26" i="1" a="1"/>
  <c r="K26" i="1" s="1"/>
  <c r="H27" i="1" a="1"/>
  <c r="H27" i="1" s="1"/>
  <c r="I27" i="1" a="1"/>
  <c r="I27" i="1" s="1"/>
  <c r="J27" i="1" a="1"/>
  <c r="J27" i="1" s="1"/>
  <c r="K27" i="1" a="1"/>
  <c r="K27" i="1" s="1"/>
  <c r="H28" i="1" a="1"/>
  <c r="H28" i="1" s="1"/>
  <c r="I28" i="1" a="1"/>
  <c r="I28" i="1" s="1"/>
  <c r="J28" i="1" a="1"/>
  <c r="J28" i="1" s="1"/>
  <c r="K28" i="1" a="1"/>
  <c r="K28" i="1" s="1"/>
  <c r="H29" i="1" a="1"/>
  <c r="H29" i="1" s="1"/>
  <c r="I29" i="1" a="1"/>
  <c r="I29" i="1" s="1"/>
  <c r="J29" i="1" a="1"/>
  <c r="J29" i="1" s="1"/>
  <c r="K29" i="1" a="1"/>
  <c r="K29" i="1" s="1"/>
  <c r="H30" i="1" a="1"/>
  <c r="H30" i="1" s="1"/>
  <c r="I30" i="1" a="1"/>
  <c r="I30" i="1" s="1"/>
  <c r="J30" i="1" a="1"/>
  <c r="J30" i="1" s="1"/>
  <c r="K30" i="1" a="1"/>
  <c r="K30" i="1" s="1"/>
  <c r="H31" i="1" a="1"/>
  <c r="H31" i="1" s="1"/>
  <c r="I31" i="1" a="1"/>
  <c r="I31" i="1" s="1"/>
  <c r="J31" i="1" a="1"/>
  <c r="J31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C3" i="7" l="1"/>
  <c r="D3" i="7" s="1"/>
  <c r="C2" i="7"/>
  <c r="D2" i="7" s="1"/>
  <c r="C4" i="7"/>
  <c r="D4" i="7" s="1"/>
  <c r="C9" i="7"/>
  <c r="D9" i="7" s="1"/>
  <c r="C7" i="7"/>
  <c r="D7" i="7" s="1"/>
  <c r="C6" i="7"/>
  <c r="D6" i="7" s="1"/>
  <c r="M30" i="1"/>
  <c r="O30" i="1" s="1"/>
  <c r="M27" i="1"/>
  <c r="O27" i="1" s="1"/>
  <c r="M24" i="1"/>
  <c r="O24" i="1" s="1"/>
  <c r="M21" i="1"/>
  <c r="O21" i="1" s="1"/>
  <c r="M18" i="1"/>
  <c r="O18" i="1" s="1"/>
  <c r="M15" i="1"/>
  <c r="O15" i="1" s="1"/>
  <c r="M12" i="1"/>
  <c r="O12" i="1" s="1"/>
  <c r="M9" i="1"/>
  <c r="O9" i="1" s="1"/>
  <c r="M38" i="1"/>
  <c r="O38" i="1" s="1"/>
  <c r="M8" i="1"/>
  <c r="O8" i="1" s="1"/>
  <c r="M5" i="1"/>
  <c r="O5" i="1" s="1"/>
  <c r="M2" i="1"/>
  <c r="O2" i="1" s="1"/>
  <c r="M31" i="1"/>
  <c r="O31" i="1" s="1"/>
  <c r="M28" i="1"/>
  <c r="O28" i="1" s="1"/>
  <c r="M25" i="1"/>
  <c r="O25" i="1" s="1"/>
  <c r="M22" i="1"/>
  <c r="O22" i="1" s="1"/>
  <c r="M19" i="1"/>
  <c r="O19" i="1" s="1"/>
  <c r="M16" i="1"/>
  <c r="O16" i="1" s="1"/>
  <c r="M13" i="1"/>
  <c r="O13" i="1" s="1"/>
  <c r="M32" i="1"/>
  <c r="O32" i="1" s="1"/>
  <c r="M39" i="1"/>
  <c r="O39" i="1" s="1"/>
  <c r="M29" i="1"/>
  <c r="O29" i="1" s="1"/>
  <c r="M26" i="1"/>
  <c r="O26" i="1" s="1"/>
  <c r="M23" i="1"/>
  <c r="O23" i="1" s="1"/>
  <c r="M20" i="1"/>
  <c r="O20" i="1" s="1"/>
  <c r="M17" i="1"/>
  <c r="O17" i="1" s="1"/>
  <c r="M14" i="1"/>
  <c r="O14" i="1" s="1"/>
  <c r="M11" i="1"/>
  <c r="O11" i="1" s="1"/>
  <c r="M36" i="1"/>
  <c r="O36" i="1" s="1"/>
  <c r="M35" i="1"/>
  <c r="O35" i="1" s="1"/>
  <c r="M40" i="1"/>
  <c r="O40" i="1" s="1"/>
  <c r="M6" i="1"/>
  <c r="O6" i="1" s="1"/>
  <c r="M3" i="1"/>
  <c r="O3" i="1" s="1"/>
  <c r="M33" i="1"/>
  <c r="O33" i="1" s="1"/>
  <c r="M10" i="1"/>
  <c r="O10" i="1" s="1"/>
  <c r="M34" i="1"/>
  <c r="O34" i="1" s="1"/>
  <c r="M7" i="1"/>
  <c r="O7" i="1" s="1"/>
  <c r="M4" i="1"/>
  <c r="O4" i="1" s="1"/>
  <c r="M37" i="1"/>
  <c r="O37" i="1" s="1"/>
  <c r="L2" i="1"/>
  <c r="N2" i="1" s="1"/>
  <c r="L3" i="1"/>
  <c r="N3" i="1" s="1"/>
  <c r="L4" i="1"/>
  <c r="N4" i="1" s="1"/>
  <c r="L5" i="1"/>
  <c r="N5" i="1" s="1"/>
  <c r="L6" i="1"/>
  <c r="N6" i="1" s="1"/>
  <c r="L7" i="1"/>
  <c r="N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40" i="1"/>
  <c r="N40" i="1" s="1"/>
  <c r="L35" i="1"/>
  <c r="N35" i="1" s="1"/>
  <c r="L39" i="1"/>
  <c r="N39" i="1" s="1"/>
  <c r="L33" i="1"/>
  <c r="N33" i="1" s="1"/>
  <c r="L32" i="1"/>
  <c r="N32" i="1" s="1"/>
  <c r="L38" i="1"/>
  <c r="N38" i="1" s="1"/>
  <c r="L37" i="1"/>
  <c r="N37" i="1" s="1"/>
  <c r="L36" i="1"/>
  <c r="N36" i="1" s="1"/>
  <c r="L34" i="1"/>
  <c r="N34" i="1" s="1"/>
  <c r="N4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<sst xmlns="http://schemas.openxmlformats.org/spreadsheetml/2006/main" count="337" uniqueCount="196">
  <si>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</si>
  <si>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</si>
  <si>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</si>
  <si>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</si>
  <si>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</si>
  <si>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</si>
  <si>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</si>
  <si>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</si>
  <si>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</si>
  <si>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</si>
  <si>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</si>
  <si>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</si>
  <si>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</si>
  <si>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</si>
  <si>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</si>
  <si>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</si>
  <si>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</si>
  <si>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</si>
  <si>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</si>
  <si>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</si>
  <si>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</si>
  <si>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</si>
  <si>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</si>
  <si>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</si>
  <si>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</si>
  <si>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</si>
  <si>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</si>
  <si>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</si>
  <si>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</si>
  <si>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</si>
  <si>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</si>
  <si>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</si>
  <si>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</si>
  <si>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</si>
  <si>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</si>
  <si>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</si>
  <si>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</si>
  <si>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</si>
  <si>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</si>
  <si>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</si>
  <si>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</si>
  <si>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</si>
  <si>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</si>
  <si>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</si>
  <si>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</si>
  <si>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</si>
  <si>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</si>
  <si>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</si>
  <si>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</si>
  <si>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</si>
  <si>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</si>
  <si>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</si>
  <si>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</si>
  <si>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</si>
  <si>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</si>
  <si>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</si>
  <si>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</si>
  <si>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</si>
  <si>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</si>
  <si>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</si>
  <si>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</si>
  <si>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</si>
  <si>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</si>
  <si>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</si>
  <si>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</si>
  <si>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</si>
  <si>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</si>
  <si>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</si>
  <si>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</si>
  <si>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</si>
  <si>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</si>
  <si>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</si>
  <si>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</si>
  <si>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</si>
  <si>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</si>
  <si>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</si>
  <si>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</si>
  <si>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</si>
  <si>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</si>
  <si>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</si>
  <si>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</si>
  <si>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</si>
  <si>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</si>
  <si>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</si>
  <si>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</si>
  <si>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</si>
  <si>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</si>
  <si>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</si>
  <si>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</si>
  <si>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</si>
  <si>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</si>
  <si>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</si>
  <si>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</si>
  <si>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</si>
  <si>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</si>
  <si>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</si>
  <si>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</si>
  <si>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</si>
  <si>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</si>
  <si>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</si>
  <si>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</si>
  <si>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</si>
  <si>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</si>
  <si>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</si>
  <si>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</si>
  <si>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</si>
  <si>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</si>
  <si>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</si>
  <si>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</si>
  <si>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</si>
  <si>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</si>
  <si>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</si>
  <si>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</si>
  <si>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</si>
  <si>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</si>
  <si>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</si>
  <si>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</si>
  <si>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</si>
  <si>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</si>
  <si>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</si>
  <si>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</si>
  <si>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</si>
  <si>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</si>
  <si>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</si>
  <si>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</si>
  <si>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</si>
  <si>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</si>
  <si>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</si>
  <si>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</si>
  <si>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</si>
  <si>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</si>
  <si>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</si>
  <si>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</si>
  <si>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</si>
  <si>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</si>
  <si>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</si>
  <si>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</si>
  <si>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</si>
  <si>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</si>
  <si>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</si>
  <si>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</si>
  <si>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</si>
  <si>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</si>
  <si>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</si>
  <si>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</si>
  <si>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</si>
  <si>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</si>
  <si>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</si>
  <si>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</si>
  <si>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</si>
  <si>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</si>
  <si>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</si>
  <si>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</si>
  <si>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</si>
  <si>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</si>
  <si>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</si>
  <si>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</si>
  <si>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revenue(mln)</t>
  </si>
  <si>
    <t>budget (mln)</t>
  </si>
  <si>
    <t>budget INR</t>
  </si>
  <si>
    <t>revenue INR</t>
  </si>
  <si>
    <t>total budget inr</t>
  </si>
  <si>
    <t>total movies</t>
  </si>
  <si>
    <t xml:space="preserve">total bollywood movies </t>
  </si>
  <si>
    <t>total bollywood revenue</t>
  </si>
  <si>
    <t>average bollywood revenue</t>
  </si>
  <si>
    <t>key metrics</t>
  </si>
  <si>
    <t>marvel revenue in INR</t>
  </si>
  <si>
    <t>profit  = r - budget</t>
  </si>
  <si>
    <t>proft %</t>
  </si>
  <si>
    <t xml:space="preserve">market share is the percentage of the revenue for marvel </t>
  </si>
  <si>
    <t xml:space="preserve">total hollywood revenue </t>
  </si>
  <si>
    <t>median</t>
  </si>
  <si>
    <t>mean</t>
  </si>
  <si>
    <t xml:space="preserve">mode imdb rating </t>
  </si>
  <si>
    <t xml:space="preserve">mean = average </t>
  </si>
  <si>
    <t>Name</t>
  </si>
  <si>
    <t>Yearly Income</t>
  </si>
  <si>
    <t>Income - Mean</t>
  </si>
  <si>
    <t>Nishith</t>
  </si>
  <si>
    <t>Veeral</t>
  </si>
  <si>
    <t>Angelina</t>
  </si>
  <si>
    <t>Salma</t>
  </si>
  <si>
    <t>Nitin</t>
  </si>
  <si>
    <t>Dhaval</t>
  </si>
  <si>
    <t>Venkat</t>
  </si>
  <si>
    <t>Priya</t>
  </si>
  <si>
    <t>squared incom</t>
  </si>
  <si>
    <t xml:space="preserve">total </t>
  </si>
  <si>
    <t>nuumbers</t>
  </si>
  <si>
    <t xml:space="preserve">variance </t>
  </si>
  <si>
    <t>standard deviation</t>
  </si>
  <si>
    <t>this is how much $ m fare from the mean in this data</t>
  </si>
  <si>
    <t>Square Ft</t>
  </si>
  <si>
    <t>Price (INR Cr)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</si>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</sst>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9" fontId="0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18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O40" totalsRowShown="0" headerRowDxfId="17">
  <autoFilter ref="A1:O40" xr:uid="{6A7FE39D-5614-4A7F-89B7-C167ABC0A251}"/>
  <tableColumns count="15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10" xr3:uid="{B3E5C0A4-FFE6-40E0-890E-115D0F168DEA}" name="budget (mln)" dataDxfId="13">
      <calculatedColumnFormula>IF(Movies[[#This Row],[unit]]="Billions", Movies[[#This Row],[budget]] * 1000,Movies[[#This Row],[budget]])</calculatedColumnFormula>
    </tableColumn>
    <tableColumn id="9" xr3:uid="{DBFCDDC7-DDE9-4569-B48C-B7492BE26C72}" name="revenue(mln)" dataDxfId="12">
      <calculatedColumnFormula>IF(Movies[[#This Row],[unit]]="billions", Movies[[#This Row],[revenue]]*1000,Movies[[#This Row],[revenue]])</calculatedColumnFormula>
    </tableColumn>
    <tableColumn id="11" xr3:uid="{9438FF0C-893C-49DC-9F12-0055AE5A06BE}" name="budget INR" dataDxfId="11">
      <calculatedColumnFormula>+IF(Movies[[#This Row],[currency]]="USD", Movies[[#This Row],[budget (mln)]]*80,Movies[[#This Row],[budget (mln)]])</calculatedColumnFormula>
    </tableColumn>
    <tableColumn id="12" xr3:uid="{BE7674BC-8AC0-4C2D-A6DC-8A6756666768}" name="revenue INR" dataDxfId="10">
      <calculatedColumnFormula>IF(Movies[[#This Row],[currency]]="USD",Movies[[#This Row],[revenue(mln)]]*80,Movies[[#This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C3548D-D028-401B-955F-33F03624BBCE}" name="Table6" displayName="Table6" ref="A1:D9" totalsRowShown="0">
  <autoFilter ref="A1:D9" xr:uid="{21C3548D-D028-401B-955F-33F03624BBCE}"/>
  <tableColumns count="4">
    <tableColumn id="1" xr3:uid="{B8E35E64-A612-45B8-ADAA-B28467D44AA7}" name="Name"/>
    <tableColumn id="2" xr3:uid="{1C50A0B3-CC19-4011-8845-12EE9B47C412}" name="Yearly Income"/>
    <tableColumn id="3" xr3:uid="{39BD1EB4-6A5E-4341-9E3D-75F5E6AE489C}" name="Income - Mean" dataDxfId="1">
      <calculatedColumnFormula>Table6[[#This Row],[Yearly Income]]-juganda</calculatedColumnFormula>
    </tableColumn>
    <tableColumn id="4" xr3:uid="{B3C6B80F-1256-46AE-878A-08E9B28A37E0}" name="squared incom" dataDxfId="0">
      <calculatedColumnFormula>C2*C2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opLeftCell="A39" zoomScale="123" zoomScaleNormal="70" workbookViewId="0">
      <selection activeCell="A47" sqref="A47"/>
    </sheetView>
  </sheetViews>
  <sheetFormatPr defaultRowHeight="14.4" x14ac:dyDescent="0.3"/>
  <cols>
    <col min="1" max="1" width="24.77734375" customWidth="1"/>
    <col min="2" max="2" width="29.6640625" customWidth="1"/>
    <col min="3" max="3" width="10.5546875" bestFit="1" customWidth="1"/>
    <col min="4" max="4" width="5.109375" customWidth="1"/>
    <col min="5" max="5" width="10.21875" customWidth="1"/>
    <col min="6" max="6" width="22" customWidth="1"/>
    <col min="7" max="7" width="6.33203125" customWidth="1"/>
    <col min="8" max="9" width="16.6640625" customWidth="1"/>
    <col min="10" max="10" width="13.109375" customWidth="1"/>
    <col min="12" max="12" width="14.77734375" customWidth="1"/>
    <col min="13" max="13" width="14.88671875" customWidth="1"/>
    <col min="14" max="14" width="16.88671875" customWidth="1"/>
    <col min="15" max="15" width="11.88671875" customWidth="1"/>
  </cols>
  <sheetData>
    <row r="1" spans="1:15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157</v>
      </c>
      <c r="N1" s="1" t="s">
        <v>159</v>
      </c>
      <c r="O1" s="1" t="s">
        <v>160</v>
      </c>
    </row>
    <row r="2" spans="1:15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 Movies[[#This Row],[budget]] * 1000,Movies[[#This Row],[budget]])</f>
        <v>1000</v>
      </c>
      <c r="M2">
        <f>IF(Movies[[#This Row],[unit]]="billions", Movies[[#This Row],[revenue]]*1000,Movies[[#This Row],[revenue]])</f>
        <v>12500</v>
      </c>
      <c r="N2">
        <f>+IF(Movies[[#This Row],[currency]]="USD", Movies[[#This Row],[budget (mln)]]*80,Movies[[#This Row],[budget (mln)]])</f>
        <v>1000</v>
      </c>
      <c r="O2">
        <f>IF(Movies[[#This Row],[currency]]="USD",Movies[[#This Row],[revenue(mln)]]*80,Movies[[#This Row],[revenue(mln)]])</f>
        <v>12500</v>
      </c>
    </row>
    <row r="3" spans="1:15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 Movies[[#This Row],[budget]] * 1000,Movies[[#This Row],[budget]])</f>
        <v>200</v>
      </c>
      <c r="M3">
        <f>IF(Movies[[#This Row],[unit]]="billions", Movies[[#This Row],[revenue]]*1000,Movies[[#This Row],[revenue]])</f>
        <v>954.8</v>
      </c>
      <c r="N3">
        <f>+IF(Movies[[#This Row],[currency]]="USD", Movies[[#This Row],[budget (mln)]]*80,Movies[[#This Row],[budget (mln)]])</f>
        <v>16000</v>
      </c>
      <c r="O3">
        <f>IF(Movies[[#This Row],[currency]]="USD",Movies[[#This Row],[revenue(mln)]]*80,Movies[[#This Row],[revenue(mln)]])</f>
        <v>76384</v>
      </c>
    </row>
    <row r="4" spans="1:15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 Movies[[#This Row],[budget]] * 1000,Movies[[#This Row],[budget]])</f>
        <v>165</v>
      </c>
      <c r="M4">
        <f>IF(Movies[[#This Row],[unit]]="billions", Movies[[#This Row],[revenue]]*1000,Movies[[#This Row],[revenue]])</f>
        <v>644.79999999999995</v>
      </c>
      <c r="N4">
        <f>+IF(Movies[[#This Row],[currency]]="USD", Movies[[#This Row],[budget (mln)]]*80,Movies[[#This Row],[budget (mln)]])</f>
        <v>13200</v>
      </c>
      <c r="O4">
        <f>IF(Movies[[#This Row],[currency]]="USD",Movies[[#This Row],[revenue(mln)]]*80,Movies[[#This Row],[revenue(mln)]])</f>
        <v>51584</v>
      </c>
    </row>
    <row r="5" spans="1:15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 Movies[[#This Row],[budget]] * 1000,Movies[[#This Row],[budget]])</f>
        <v>180</v>
      </c>
      <c r="M5">
        <f>IF(Movies[[#This Row],[unit]]="billions", Movies[[#This Row],[revenue]]*1000,Movies[[#This Row],[revenue]])</f>
        <v>854</v>
      </c>
      <c r="N5">
        <f>+IF(Movies[[#This Row],[currency]]="USD", Movies[[#This Row],[budget (mln)]]*80,Movies[[#This Row],[budget (mln)]])</f>
        <v>14400</v>
      </c>
      <c r="O5">
        <f>IF(Movies[[#This Row],[currency]]="USD",Movies[[#This Row],[revenue(mln)]]*80,Movies[[#This Row],[revenue(mln)]])</f>
        <v>68320</v>
      </c>
    </row>
    <row r="6" spans="1:15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 Movies[[#This Row],[budget]] * 1000,Movies[[#This Row],[budget]])</f>
        <v>250</v>
      </c>
      <c r="M6">
        <f>IF(Movies[[#This Row],[unit]]="billions", Movies[[#This Row],[revenue]]*1000,Movies[[#This Row],[revenue]])</f>
        <v>670</v>
      </c>
      <c r="N6">
        <f>+IF(Movies[[#This Row],[currency]]="USD", Movies[[#This Row],[budget (mln)]]*80,Movies[[#This Row],[budget (mln)]])</f>
        <v>20000</v>
      </c>
      <c r="O6">
        <f>IF(Movies[[#This Row],[currency]]="USD",Movies[[#This Row],[revenue(mln)]]*80,Movies[[#This Row],[revenue(mln)]])</f>
        <v>53600</v>
      </c>
    </row>
    <row r="7" spans="1:15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 Movies[[#This Row],[budget]] * 1000,Movies[[#This Row],[budget]])</f>
        <v>Not Available</v>
      </c>
      <c r="M7" t="str">
        <f>IF(Movies[[#This Row],[unit]]="billions", Movies[[#This Row],[revenue]]*1000,Movies[[#This Row],[revenue]])</f>
        <v>Not Available</v>
      </c>
      <c r="N7" t="str">
        <f>+IF(Movies[[#This Row],[currency]]="USD", Movies[[#This Row],[budget (mln)]]*80,Movies[[#This Row],[budget (mln)]])</f>
        <v>Not Available</v>
      </c>
      <c r="O7" t="str">
        <f>IF(Movies[[#This Row],[currency]]="USD",Movies[[#This Row],[revenue(mln)]]*80,Movies[[#This Row],[revenue(mln)]])</f>
        <v>Not Available</v>
      </c>
    </row>
    <row r="8" spans="1:15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 Movies[[#This Row],[budget]] * 1000,Movies[[#This Row],[budget]])</f>
        <v>400</v>
      </c>
      <c r="M8">
        <f>IF(Movies[[#This Row],[unit]]="billions", Movies[[#This Row],[revenue]]*1000,Movies[[#This Row],[revenue]])</f>
        <v>2000</v>
      </c>
      <c r="N8">
        <f>+IF(Movies[[#This Row],[currency]]="USD", Movies[[#This Row],[budget (mln)]]*80,Movies[[#This Row],[budget (mln)]])</f>
        <v>400</v>
      </c>
      <c r="O8">
        <f>IF(Movies[[#This Row],[currency]]="USD",Movies[[#This Row],[revenue(mln)]]*80,Movies[[#This Row],[revenue(mln)]])</f>
        <v>2000</v>
      </c>
    </row>
    <row r="9" spans="1:15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 Movies[[#This Row],[budget]] * 1000,Movies[[#This Row],[budget]])</f>
        <v>550</v>
      </c>
      <c r="M9">
        <f>IF(Movies[[#This Row],[unit]]="billions", Movies[[#This Row],[revenue]]*1000,Movies[[#This Row],[revenue]])</f>
        <v>4000</v>
      </c>
      <c r="N9">
        <f>+IF(Movies[[#This Row],[currency]]="USD", Movies[[#This Row],[budget (mln)]]*80,Movies[[#This Row],[budget (mln)]])</f>
        <v>550</v>
      </c>
      <c r="O9">
        <f>IF(Movies[[#This Row],[currency]]="USD",Movies[[#This Row],[revenue(mln)]]*80,Movies[[#This Row],[revenue(mln)]])</f>
        <v>4000</v>
      </c>
    </row>
    <row r="10" spans="1:15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 Movies[[#This Row],[budget]] * 1000,Movies[[#This Row],[budget]])</f>
        <v>390</v>
      </c>
      <c r="M10">
        <f>IF(Movies[[#This Row],[unit]]="billions", Movies[[#This Row],[revenue]]*1000,Movies[[#This Row],[revenue]])</f>
        <v>1360</v>
      </c>
      <c r="N10">
        <f>+IF(Movies[[#This Row],[currency]]="USD", Movies[[#This Row],[budget (mln)]]*80,Movies[[#This Row],[budget (mln)]])</f>
        <v>390</v>
      </c>
      <c r="O10">
        <f>IF(Movies[[#This Row],[currency]]="USD",Movies[[#This Row],[revenue(mln)]]*80,Movies[[#This Row],[revenue(mln)]])</f>
        <v>1360</v>
      </c>
    </row>
    <row r="11" spans="1:15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 Movies[[#This Row],[budget]] * 1000,Movies[[#This Row],[budget]])</f>
        <v>1400</v>
      </c>
      <c r="M11">
        <f>IF(Movies[[#This Row],[unit]]="billions", Movies[[#This Row],[revenue]]*1000,Movies[[#This Row],[revenue]])</f>
        <v>3500</v>
      </c>
      <c r="N11">
        <f>+IF(Movies[[#This Row],[currency]]="USD", Movies[[#This Row],[budget (mln)]]*80,Movies[[#This Row],[budget (mln)]])</f>
        <v>1400</v>
      </c>
      <c r="O11">
        <f>IF(Movies[[#This Row],[currency]]="USD",Movies[[#This Row],[revenue(mln)]]*80,Movies[[#This Row],[revenue(mln)]])</f>
        <v>3500</v>
      </c>
    </row>
    <row r="12" spans="1:15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 Movies[[#This Row],[budget]] * 1000,Movies[[#This Row],[budget]])</f>
        <v>25</v>
      </c>
      <c r="M12">
        <f>IF(Movies[[#This Row],[unit]]="billions", Movies[[#This Row],[revenue]]*1000,Movies[[#This Row],[revenue]])</f>
        <v>73.3</v>
      </c>
      <c r="N12">
        <f>+IF(Movies[[#This Row],[currency]]="USD", Movies[[#This Row],[budget (mln)]]*80,Movies[[#This Row],[budget (mln)]])</f>
        <v>2000</v>
      </c>
      <c r="O12">
        <f>IF(Movies[[#This Row],[currency]]="USD",Movies[[#This Row],[revenue(mln)]]*80,Movies[[#This Row],[revenue(mln)]])</f>
        <v>5864</v>
      </c>
    </row>
    <row r="13" spans="1:15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 Movies[[#This Row],[budget]] * 1000,Movies[[#This Row],[budget]])</f>
        <v>Not Available</v>
      </c>
      <c r="M13" t="str">
        <f>IF(Movies[[#This Row],[unit]]="billions", Movies[[#This Row],[revenue]]*1000,Movies[[#This Row],[revenue]])</f>
        <v>Not Available</v>
      </c>
      <c r="N13" t="str">
        <f>+IF(Movies[[#This Row],[currency]]="USD", Movies[[#This Row],[budget (mln)]]*80,Movies[[#This Row],[budget (mln)]])</f>
        <v>Not Available</v>
      </c>
      <c r="O13" t="str">
        <f>IF(Movies[[#This Row],[currency]]="USD",Movies[[#This Row],[revenue(mln)]]*80,Movies[[#This Row],[revenue(mln)]])</f>
        <v>Not Available</v>
      </c>
    </row>
    <row r="14" spans="1:15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 Movies[[#This Row],[budget]] * 1000,Movies[[#This Row],[budget]])</f>
        <v>165</v>
      </c>
      <c r="M14">
        <f>IF(Movies[[#This Row],[unit]]="billions", Movies[[#This Row],[revenue]]*1000,Movies[[#This Row],[revenue]])</f>
        <v>701.8</v>
      </c>
      <c r="N14">
        <f>+IF(Movies[[#This Row],[currency]]="USD", Movies[[#This Row],[budget (mln)]]*80,Movies[[#This Row],[budget (mln)]])</f>
        <v>13200</v>
      </c>
      <c r="O14">
        <f>IF(Movies[[#This Row],[currency]]="USD",Movies[[#This Row],[revenue(mln)]]*80,Movies[[#This Row],[revenue(mln)]])</f>
        <v>56144</v>
      </c>
    </row>
    <row r="15" spans="1:15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 Movies[[#This Row],[budget]] * 1000,Movies[[#This Row],[budget]])</f>
        <v>55</v>
      </c>
      <c r="M15">
        <f>IF(Movies[[#This Row],[unit]]="billions", Movies[[#This Row],[revenue]]*1000,Movies[[#This Row],[revenue]])</f>
        <v>307.10000000000002</v>
      </c>
      <c r="N15">
        <f>+IF(Movies[[#This Row],[currency]]="USD", Movies[[#This Row],[budget (mln)]]*80,Movies[[#This Row],[budget (mln)]])</f>
        <v>4400</v>
      </c>
      <c r="O15">
        <f>IF(Movies[[#This Row],[currency]]="USD",Movies[[#This Row],[revenue(mln)]]*80,Movies[[#This Row],[revenue(mln)]])</f>
        <v>24568</v>
      </c>
    </row>
    <row r="16" spans="1:15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 Movies[[#This Row],[budget]] * 1000,Movies[[#This Row],[budget]])</f>
        <v>103</v>
      </c>
      <c r="M16">
        <f>IF(Movies[[#This Row],[unit]]="billions", Movies[[#This Row],[revenue]]*1000,Movies[[#This Row],[revenue]])</f>
        <v>460.5</v>
      </c>
      <c r="N16">
        <f>+IF(Movies[[#This Row],[currency]]="USD", Movies[[#This Row],[budget (mln)]]*80,Movies[[#This Row],[budget (mln)]])</f>
        <v>8240</v>
      </c>
      <c r="O16">
        <f>IF(Movies[[#This Row],[currency]]="USD",Movies[[#This Row],[revenue(mln)]]*80,Movies[[#This Row],[revenue(mln)]])</f>
        <v>36840</v>
      </c>
    </row>
    <row r="17" spans="1:15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 Movies[[#This Row],[budget]] * 1000,Movies[[#This Row],[budget]])</f>
        <v>200</v>
      </c>
      <c r="M17">
        <f>IF(Movies[[#This Row],[unit]]="billions", Movies[[#This Row],[revenue]]*1000,Movies[[#This Row],[revenue]])</f>
        <v>2202</v>
      </c>
      <c r="N17">
        <f>+IF(Movies[[#This Row],[currency]]="USD", Movies[[#This Row],[budget (mln)]]*80,Movies[[#This Row],[budget (mln)]])</f>
        <v>16000</v>
      </c>
      <c r="O17">
        <f>IF(Movies[[#This Row],[currency]]="USD",Movies[[#This Row],[revenue(mln)]]*80,Movies[[#This Row],[revenue(mln)]])</f>
        <v>176160</v>
      </c>
    </row>
    <row r="18" spans="1:15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 Movies[[#This Row],[budget]] * 1000,Movies[[#This Row],[budget]])</f>
        <v>3.18</v>
      </c>
      <c r="M18">
        <f>IF(Movies[[#This Row],[unit]]="billions", Movies[[#This Row],[revenue]]*1000,Movies[[#This Row],[revenue]])</f>
        <v>3.3</v>
      </c>
      <c r="N18">
        <f>+IF(Movies[[#This Row],[currency]]="USD", Movies[[#This Row],[budget (mln)]]*80,Movies[[#This Row],[budget (mln)]])</f>
        <v>254.4</v>
      </c>
      <c r="O18">
        <f>IF(Movies[[#This Row],[currency]]="USD",Movies[[#This Row],[revenue(mln)]]*80,Movies[[#This Row],[revenue(mln)]])</f>
        <v>264</v>
      </c>
    </row>
    <row r="19" spans="1:15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 Movies[[#This Row],[budget]] * 1000,Movies[[#This Row],[budget]])</f>
        <v>237</v>
      </c>
      <c r="M19">
        <f>IF(Movies[[#This Row],[unit]]="billions", Movies[[#This Row],[revenue]]*1000,Movies[[#This Row],[revenue]])</f>
        <v>2847</v>
      </c>
      <c r="N19">
        <f>+IF(Movies[[#This Row],[currency]]="USD", Movies[[#This Row],[budget (mln)]]*80,Movies[[#This Row],[budget (mln)]])</f>
        <v>18960</v>
      </c>
      <c r="O19">
        <f>IF(Movies[[#This Row],[currency]]="USD",Movies[[#This Row],[revenue(mln)]]*80,Movies[[#This Row],[revenue(mln)]])</f>
        <v>227760</v>
      </c>
    </row>
    <row r="20" spans="1:15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 Movies[[#This Row],[budget]] * 1000,Movies[[#This Row],[budget]])</f>
        <v>7.2</v>
      </c>
      <c r="M20">
        <f>IF(Movies[[#This Row],[unit]]="billions", Movies[[#This Row],[revenue]]*1000,Movies[[#This Row],[revenue]])</f>
        <v>291</v>
      </c>
      <c r="N20">
        <f>+IF(Movies[[#This Row],[currency]]="USD", Movies[[#This Row],[budget (mln)]]*80,Movies[[#This Row],[budget (mln)]])</f>
        <v>576</v>
      </c>
      <c r="O20">
        <f>IF(Movies[[#This Row],[currency]]="USD",Movies[[#This Row],[revenue(mln)]]*80,Movies[[#This Row],[revenue(mln)]])</f>
        <v>23280</v>
      </c>
    </row>
    <row r="21" spans="1:15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 Movies[[#This Row],[budget]] * 1000,Movies[[#This Row],[budget]])</f>
        <v>185</v>
      </c>
      <c r="M21">
        <f>IF(Movies[[#This Row],[unit]]="billions", Movies[[#This Row],[revenue]]*1000,Movies[[#This Row],[revenue]])</f>
        <v>1006</v>
      </c>
      <c r="N21">
        <f>+IF(Movies[[#This Row],[currency]]="USD", Movies[[#This Row],[budget (mln)]]*80,Movies[[#This Row],[budget (mln)]])</f>
        <v>14800</v>
      </c>
      <c r="O21">
        <f>IF(Movies[[#This Row],[currency]]="USD",Movies[[#This Row],[revenue(mln)]]*80,Movies[[#This Row],[revenue(mln)]])</f>
        <v>80480</v>
      </c>
    </row>
    <row r="22" spans="1:15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 Movies[[#This Row],[budget]] * 1000,Movies[[#This Row],[budget]])</f>
        <v>22</v>
      </c>
      <c r="M22">
        <f>IF(Movies[[#This Row],[unit]]="billions", Movies[[#This Row],[revenue]]*1000,Movies[[#This Row],[revenue]])</f>
        <v>322.2</v>
      </c>
      <c r="N22">
        <f>+IF(Movies[[#This Row],[currency]]="USD", Movies[[#This Row],[budget (mln)]]*80,Movies[[#This Row],[budget (mln)]])</f>
        <v>1760</v>
      </c>
      <c r="O22">
        <f>IF(Movies[[#This Row],[currency]]="USD",Movies[[#This Row],[revenue(mln)]]*80,Movies[[#This Row],[revenue(mln)]])</f>
        <v>25776</v>
      </c>
    </row>
    <row r="23" spans="1:15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 Movies[[#This Row],[budget]] * 1000,Movies[[#This Row],[budget]])</f>
        <v>63</v>
      </c>
      <c r="M23">
        <f>IF(Movies[[#This Row],[unit]]="billions", Movies[[#This Row],[revenue]]*1000,Movies[[#This Row],[revenue]])</f>
        <v>1046</v>
      </c>
      <c r="N23">
        <f>+IF(Movies[[#This Row],[currency]]="USD", Movies[[#This Row],[budget (mln)]]*80,Movies[[#This Row],[budget (mln)]])</f>
        <v>5040</v>
      </c>
      <c r="O23">
        <f>IF(Movies[[#This Row],[currency]]="USD",Movies[[#This Row],[revenue(mln)]]*80,Movies[[#This Row],[revenue(mln)]])</f>
        <v>83680</v>
      </c>
    </row>
    <row r="24" spans="1:15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 Movies[[#This Row],[budget]] * 1000,Movies[[#This Row],[budget]])</f>
        <v>15.5</v>
      </c>
      <c r="M24">
        <f>IF(Movies[[#This Row],[unit]]="billions", Movies[[#This Row],[revenue]]*1000,Movies[[#This Row],[revenue]])</f>
        <v>263.10000000000002</v>
      </c>
      <c r="N24">
        <f>+IF(Movies[[#This Row],[currency]]="USD", Movies[[#This Row],[budget (mln)]]*80,Movies[[#This Row],[budget (mln)]])</f>
        <v>1240</v>
      </c>
      <c r="O24">
        <f>IF(Movies[[#This Row],[currency]]="USD",Movies[[#This Row],[revenue(mln)]]*80,Movies[[#This Row],[revenue(mln)]])</f>
        <v>21048</v>
      </c>
    </row>
    <row r="25" spans="1:15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 Movies[[#This Row],[budget]] * 1000,Movies[[#This Row],[budget]])</f>
        <v>400</v>
      </c>
      <c r="M25">
        <f>IF(Movies[[#This Row],[unit]]="billions", Movies[[#This Row],[revenue]]*1000,Movies[[#This Row],[revenue]])</f>
        <v>2798</v>
      </c>
      <c r="N25">
        <f>+IF(Movies[[#This Row],[currency]]="USD", Movies[[#This Row],[budget (mln)]]*80,Movies[[#This Row],[budget (mln)]])</f>
        <v>32000</v>
      </c>
      <c r="O25">
        <f>IF(Movies[[#This Row],[currency]]="USD",Movies[[#This Row],[revenue(mln)]]*80,Movies[[#This Row],[revenue(mln)]])</f>
        <v>223840</v>
      </c>
    </row>
    <row r="26" spans="1:15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 Movies[[#This Row],[budget]] * 1000,Movies[[#This Row],[budget]])</f>
        <v>400</v>
      </c>
      <c r="M26">
        <f>IF(Movies[[#This Row],[unit]]="billions", Movies[[#This Row],[revenue]]*1000,Movies[[#This Row],[revenue]])</f>
        <v>2048</v>
      </c>
      <c r="N26">
        <f>+IF(Movies[[#This Row],[currency]]="USD", Movies[[#This Row],[budget (mln)]]*80,Movies[[#This Row],[budget (mln)]])</f>
        <v>32000</v>
      </c>
      <c r="O26">
        <f>IF(Movies[[#This Row],[currency]]="USD",Movies[[#This Row],[revenue(mln)]]*80,Movies[[#This Row],[revenue(mln)]])</f>
        <v>163840</v>
      </c>
    </row>
    <row r="27" spans="1:15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 Movies[[#This Row],[budget]] * 1000,Movies[[#This Row],[budget]])</f>
        <v>70</v>
      </c>
      <c r="M27">
        <f>IF(Movies[[#This Row],[unit]]="billions", Movies[[#This Row],[revenue]]*1000,Movies[[#This Row],[revenue]])</f>
        <v>100</v>
      </c>
      <c r="N27">
        <f>+IF(Movies[[#This Row],[currency]]="USD", Movies[[#This Row],[budget (mln)]]*80,Movies[[#This Row],[budget (mln)]])</f>
        <v>70</v>
      </c>
      <c r="O27">
        <f>IF(Movies[[#This Row],[currency]]="USD",Movies[[#This Row],[revenue(mln)]]*80,Movies[[#This Row],[revenue(mln)]])</f>
        <v>100</v>
      </c>
    </row>
    <row r="28" spans="1:15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 Movies[[#This Row],[budget]] * 1000,Movies[[#This Row],[budget]])</f>
        <v>120</v>
      </c>
      <c r="M28">
        <f>IF(Movies[[#This Row],[unit]]="billions", Movies[[#This Row],[revenue]]*1000,Movies[[#This Row],[revenue]])</f>
        <v>1350</v>
      </c>
      <c r="N28">
        <f>+IF(Movies[[#This Row],[currency]]="USD", Movies[[#This Row],[budget (mln)]]*80,Movies[[#This Row],[budget (mln)]])</f>
        <v>120</v>
      </c>
      <c r="O28">
        <f>IF(Movies[[#This Row],[currency]]="USD",Movies[[#This Row],[revenue(mln)]]*80,Movies[[#This Row],[revenue(mln)]])</f>
        <v>1350</v>
      </c>
    </row>
    <row r="29" spans="1:15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 Movies[[#This Row],[budget]] * 1000,Movies[[#This Row],[budget]])</f>
        <v>100</v>
      </c>
      <c r="M29">
        <f>IF(Movies[[#This Row],[unit]]="billions", Movies[[#This Row],[revenue]]*1000,Movies[[#This Row],[revenue]])</f>
        <v>410</v>
      </c>
      <c r="N29">
        <f>+IF(Movies[[#This Row],[currency]]="USD", Movies[[#This Row],[budget (mln)]]*80,Movies[[#This Row],[budget (mln)]])</f>
        <v>100</v>
      </c>
      <c r="O29">
        <f>IF(Movies[[#This Row],[currency]]="USD",Movies[[#This Row],[revenue(mln)]]*80,Movies[[#This Row],[revenue(mln)]])</f>
        <v>410</v>
      </c>
    </row>
    <row r="30" spans="1:15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 Movies[[#This Row],[budget]] * 1000,Movies[[#This Row],[budget]])</f>
        <v>850</v>
      </c>
      <c r="M30">
        <f>IF(Movies[[#This Row],[unit]]="billions", Movies[[#This Row],[revenue]]*1000,Movies[[#This Row],[revenue]])</f>
        <v>8540</v>
      </c>
      <c r="N30">
        <f>+IF(Movies[[#This Row],[currency]]="USD", Movies[[#This Row],[budget (mln)]]*80,Movies[[#This Row],[budget (mln)]])</f>
        <v>850</v>
      </c>
      <c r="O30">
        <f>IF(Movies[[#This Row],[currency]]="USD",Movies[[#This Row],[revenue(mln)]]*80,Movies[[#This Row],[revenue(mln)]])</f>
        <v>8540</v>
      </c>
    </row>
    <row r="31" spans="1:15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 Movies[[#This Row],[budget]] * 1000,Movies[[#This Row],[budget]])</f>
        <v>1000</v>
      </c>
      <c r="M31">
        <f>IF(Movies[[#This Row],[unit]]="billions", Movies[[#This Row],[revenue]]*1000,Movies[[#This Row],[revenue]])</f>
        <v>5900</v>
      </c>
      <c r="N31">
        <f>+IF(Movies[[#This Row],[currency]]="USD", Movies[[#This Row],[budget (mln)]]*80,Movies[[#This Row],[budget (mln)]])</f>
        <v>1000</v>
      </c>
      <c r="O31">
        <f>IF(Movies[[#This Row],[currency]]="USD",Movies[[#This Row],[revenue(mln)]]*80,Movies[[#This Row],[revenue(mln)]])</f>
        <v>5900</v>
      </c>
    </row>
    <row r="32" spans="1:15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 Movies[[#This Row],[budget]] * 1000,Movies[[#This Row],[budget]])</f>
        <v>2000</v>
      </c>
      <c r="M32">
        <f>IF(Movies[[#This Row],[unit]]="billions", Movies[[#This Row],[revenue]]*1000,Movies[[#This Row],[revenue]])</f>
        <v>3600</v>
      </c>
      <c r="N32">
        <f>+IF(Movies[[#This Row],[currency]]="USD", Movies[[#This Row],[budget (mln)]]*80,Movies[[#This Row],[budget (mln)]])</f>
        <v>2000</v>
      </c>
      <c r="O32">
        <f>IF(Movies[[#This Row],[currency]]="USD",Movies[[#This Row],[revenue(mln)]]*80,Movies[[#This Row],[revenue(mln)]])</f>
        <v>3600</v>
      </c>
    </row>
    <row r="33" spans="1:15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 Movies[[#This Row],[budget]] * 1000,Movies[[#This Row],[budget]])</f>
        <v>5500</v>
      </c>
      <c r="M33">
        <f>IF(Movies[[#This Row],[unit]]="billions", Movies[[#This Row],[revenue]]*1000,Movies[[#This Row],[revenue]])</f>
        <v>12000</v>
      </c>
      <c r="N33">
        <f>+IF(Movies[[#This Row],[currency]]="USD", Movies[[#This Row],[budget (mln)]]*80,Movies[[#This Row],[budget (mln)]])</f>
        <v>5500</v>
      </c>
      <c r="O33">
        <f>IF(Movies[[#This Row],[currency]]="USD",Movies[[#This Row],[revenue(mln)]]*80,Movies[[#This Row],[revenue(mln)]])</f>
        <v>12000</v>
      </c>
    </row>
    <row r="34" spans="1:15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 Movies[[#This Row],[budget]] * 1000,Movies[[#This Row],[budget]])</f>
        <v>1800</v>
      </c>
      <c r="M34">
        <f>IF(Movies[[#This Row],[unit]]="billions", Movies[[#This Row],[revenue]]*1000,Movies[[#This Row],[revenue]])</f>
        <v>6500</v>
      </c>
      <c r="N34">
        <f>+IF(Movies[[#This Row],[currency]]="USD", Movies[[#This Row],[budget (mln)]]*80,Movies[[#This Row],[budget (mln)]])</f>
        <v>1800</v>
      </c>
      <c r="O34">
        <f>IF(Movies[[#This Row],[currency]]="USD",Movies[[#This Row],[revenue(mln)]]*80,Movies[[#This Row],[revenue(mln)]])</f>
        <v>6500</v>
      </c>
    </row>
    <row r="35" spans="1:15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 Movies[[#This Row],[budget]] * 1000,Movies[[#This Row],[budget]])</f>
        <v>250</v>
      </c>
      <c r="M35">
        <f>IF(Movies[[#This Row],[unit]]="billions", Movies[[#This Row],[revenue]]*1000,Movies[[#This Row],[revenue]])</f>
        <v>3409</v>
      </c>
      <c r="N35">
        <f>+IF(Movies[[#This Row],[currency]]="USD", Movies[[#This Row],[budget (mln)]]*80,Movies[[#This Row],[budget (mln)]])</f>
        <v>250</v>
      </c>
      <c r="O35">
        <f>IF(Movies[[#This Row],[currency]]="USD",Movies[[#This Row],[revenue(mln)]]*80,Movies[[#This Row],[revenue(mln)]])</f>
        <v>3409</v>
      </c>
    </row>
    <row r="36" spans="1:15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 Movies[[#This Row],[budget]] * 1000,Movies[[#This Row],[budget]])</f>
        <v>900</v>
      </c>
      <c r="M36">
        <f>IF(Movies[[#This Row],[unit]]="billions", Movies[[#This Row],[revenue]]*1000,Movies[[#This Row],[revenue]])</f>
        <v>11690</v>
      </c>
      <c r="N36">
        <f>+IF(Movies[[#This Row],[currency]]="USD", Movies[[#This Row],[budget (mln)]]*80,Movies[[#This Row],[budget (mln)]])</f>
        <v>900</v>
      </c>
      <c r="O36">
        <f>IF(Movies[[#This Row],[currency]]="USD",Movies[[#This Row],[revenue(mln)]]*80,Movies[[#This Row],[revenue(mln)]])</f>
        <v>11690</v>
      </c>
    </row>
    <row r="37" spans="1:15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 Movies[[#This Row],[budget]] * 1000,Movies[[#This Row],[budget]])</f>
        <v>216.7</v>
      </c>
      <c r="M37">
        <f>IF(Movies[[#This Row],[unit]]="billions", Movies[[#This Row],[revenue]]*1000,Movies[[#This Row],[revenue]])</f>
        <v>370.6</v>
      </c>
      <c r="N37">
        <f>+IF(Movies[[#This Row],[currency]]="USD", Movies[[#This Row],[budget (mln)]]*80,Movies[[#This Row],[budget (mln)]])</f>
        <v>17336</v>
      </c>
      <c r="O37">
        <f>IF(Movies[[#This Row],[currency]]="USD",Movies[[#This Row],[revenue(mln)]]*80,Movies[[#This Row],[revenue(mln)]])</f>
        <v>29648</v>
      </c>
    </row>
    <row r="38" spans="1:15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 Movies[[#This Row],[budget]] * 1000,Movies[[#This Row],[budget]])</f>
        <v>177</v>
      </c>
      <c r="M38">
        <f>IF(Movies[[#This Row],[unit]]="billions", Movies[[#This Row],[revenue]]*1000,Movies[[#This Row],[revenue]])</f>
        <v>714.4</v>
      </c>
      <c r="N38">
        <f>+IF(Movies[[#This Row],[currency]]="USD", Movies[[#This Row],[budget (mln)]]*80,Movies[[#This Row],[budget (mln)]])</f>
        <v>14160</v>
      </c>
      <c r="O38">
        <f>IF(Movies[[#This Row],[currency]]="USD",Movies[[#This Row],[revenue(mln)]]*80,Movies[[#This Row],[revenue(mln)]])</f>
        <v>57152</v>
      </c>
    </row>
    <row r="39" spans="1:15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 Movies[[#This Row],[budget]] * 1000,Movies[[#This Row],[budget]])</f>
        <v>1800</v>
      </c>
      <c r="M39">
        <f>IF(Movies[[#This Row],[unit]]="billions", Movies[[#This Row],[revenue]]*1000,Movies[[#This Row],[revenue]])</f>
        <v>3100</v>
      </c>
      <c r="N39">
        <f>+IF(Movies[[#This Row],[currency]]="USD", Movies[[#This Row],[budget (mln)]]*80,Movies[[#This Row],[budget (mln)]])</f>
        <v>1800</v>
      </c>
      <c r="O39">
        <f>IF(Movies[[#This Row],[currency]]="USD",Movies[[#This Row],[revenue(mln)]]*80,Movies[[#This Row],[revenue(mln)]])</f>
        <v>3100</v>
      </c>
    </row>
    <row r="40" spans="1:15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 Movies[[#This Row],[budget]] * 1000,Movies[[#This Row],[budget]])</f>
        <v>500</v>
      </c>
      <c r="M40">
        <f>IF(Movies[[#This Row],[unit]]="billions", Movies[[#This Row],[revenue]]*1000,Movies[[#This Row],[revenue]])</f>
        <v>950</v>
      </c>
      <c r="N40">
        <f>+IF(Movies[[#This Row],[currency]]="USD", Movies[[#This Row],[budget (mln)]]*80,Movies[[#This Row],[budget (mln)]])</f>
        <v>500</v>
      </c>
      <c r="O40">
        <f>IF(Movies[[#This Row],[currency]]="USD",Movies[[#This Row],[revenue(mln)]]*80,Movies[[#This Row],[revenue(mln)]])</f>
        <v>950</v>
      </c>
    </row>
    <row r="42" spans="1:15" x14ac:dyDescent="0.3">
      <c r="A42" t="s">
        <v>162</v>
      </c>
      <c r="B42">
        <f>COUNT(Movies[movie_id])</f>
        <v>39</v>
      </c>
      <c r="N42" t="s">
        <v>161</v>
      </c>
    </row>
    <row r="43" spans="1:15" x14ac:dyDescent="0.3">
      <c r="A43" t="s">
        <v>163</v>
      </c>
      <c r="B43">
        <f>COUNTIF(Movies[industry],"Bollywood")</f>
        <v>18</v>
      </c>
      <c r="N43">
        <f>SUM(Movies[budget INR])</f>
        <v>264196.40000000002</v>
      </c>
    </row>
    <row r="44" spans="1:15" x14ac:dyDescent="0.3">
      <c r="A44" t="s">
        <v>164</v>
      </c>
      <c r="B44">
        <f>SUMIF(Movies[industry],"Bollywood",Movies[revenue INR])</f>
        <v>80909</v>
      </c>
    </row>
    <row r="45" spans="1:15" x14ac:dyDescent="0.3">
      <c r="A45" t="s">
        <v>165</v>
      </c>
      <c r="B45">
        <f>B44/B43</f>
        <v>4494.9444444444443</v>
      </c>
    </row>
    <row r="46" spans="1:15" x14ac:dyDescent="0.3">
      <c r="B46">
        <f>SUMIF(Movies[studio],)</f>
        <v>0</v>
      </c>
      <c r="C46">
        <f>SUMIF(Movies[studio],"Marvel Studios",Movies[budget INR])</f>
        <v>159096</v>
      </c>
    </row>
    <row r="47" spans="1:15" x14ac:dyDescent="0.3">
      <c r="A47" s="5" t="s">
        <v>174</v>
      </c>
      <c r="B47">
        <f>MODE(Movies[imdb_rating])</f>
        <v>8.4</v>
      </c>
    </row>
    <row r="48" spans="1:15" x14ac:dyDescent="0.3">
      <c r="A48" s="5" t="s">
        <v>172</v>
      </c>
      <c r="B48">
        <f>MEDIAN(Movies[imdb_rating])</f>
        <v>8.1</v>
      </c>
    </row>
    <row r="49" spans="1:2" x14ac:dyDescent="0.3">
      <c r="A49" s="5" t="s">
        <v>175</v>
      </c>
      <c r="B49">
        <f>AVERAGE(Movies[imdb_rating])</f>
        <v>7.9473684210526319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FF41-3D49-4300-89F5-36F46CD6EAD3}">
  <dimension ref="A1:B7"/>
  <sheetViews>
    <sheetView workbookViewId="0">
      <selection activeCell="B7" sqref="B7"/>
    </sheetView>
  </sheetViews>
  <sheetFormatPr defaultRowHeight="14.4" x14ac:dyDescent="0.3"/>
  <cols>
    <col min="1" max="1" width="47" customWidth="1"/>
    <col min="2" max="2" width="20.21875" customWidth="1"/>
  </cols>
  <sheetData>
    <row r="1" spans="1:2" x14ac:dyDescent="0.3">
      <c r="A1" s="3" t="s">
        <v>166</v>
      </c>
      <c r="B1" s="3" t="s">
        <v>167</v>
      </c>
    </row>
    <row r="2" spans="1:2" x14ac:dyDescent="0.3">
      <c r="A2" t="s">
        <v>28</v>
      </c>
      <c r="B2">
        <f>SUMIF(Movies[studio],"Marvel Studios",Movies[revenue INR])</f>
        <v>724368</v>
      </c>
    </row>
    <row r="3" spans="1:2" x14ac:dyDescent="0.3">
      <c r="A3" t="s">
        <v>27</v>
      </c>
      <c r="B3">
        <f>SUMIF(Movies[studio],"Marvel Studios",Movies[budget INR])</f>
        <v>159096</v>
      </c>
    </row>
    <row r="4" spans="1:2" x14ac:dyDescent="0.3">
      <c r="A4" t="s">
        <v>168</v>
      </c>
      <c r="B4">
        <f>B2 -B3</f>
        <v>565272</v>
      </c>
    </row>
    <row r="5" spans="1:2" x14ac:dyDescent="0.3">
      <c r="A5" t="s">
        <v>169</v>
      </c>
      <c r="B5" s="4">
        <f>B4/B3</f>
        <v>3.5530245889274399</v>
      </c>
    </row>
    <row r="6" spans="1:2" ht="17.399999999999999" customHeight="1" x14ac:dyDescent="0.3">
      <c r="A6" t="s">
        <v>171</v>
      </c>
      <c r="B6">
        <f>SUMIF(Movies[industry],"Hollywood",Movies[revenue INR])</f>
        <v>1486232</v>
      </c>
    </row>
    <row r="7" spans="1:2" x14ac:dyDescent="0.3">
      <c r="A7" t="s">
        <v>170</v>
      </c>
      <c r="B7" s="4">
        <f>B2/B6</f>
        <v>0.48738554949698298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9655-BC2F-47E9-962C-4CA58BD83949}">
  <dimension ref="A1:E16"/>
  <sheetViews>
    <sheetView workbookViewId="0">
      <selection activeCell="D16" sqref="D16"/>
    </sheetView>
  </sheetViews>
  <sheetFormatPr defaultRowHeight="14.4" x14ac:dyDescent="0.3"/>
  <cols>
    <col min="2" max="2" width="14.77734375" customWidth="1"/>
    <col min="3" max="3" width="15.6640625" customWidth="1"/>
    <col min="4" max="4" width="17" customWidth="1"/>
  </cols>
  <sheetData>
    <row r="1" spans="1:5" x14ac:dyDescent="0.3">
      <c r="A1" t="s">
        <v>176</v>
      </c>
      <c r="B1" t="s">
        <v>177</v>
      </c>
      <c r="C1" t="s">
        <v>178</v>
      </c>
      <c r="D1" t="s">
        <v>187</v>
      </c>
    </row>
    <row r="2" spans="1:5" x14ac:dyDescent="0.3">
      <c r="A2" t="s">
        <v>179</v>
      </c>
      <c r="B2">
        <v>71</v>
      </c>
      <c r="C2">
        <f>Table6[[#This Row],[Yearly Income]]-juganda</f>
        <v>9</v>
      </c>
      <c r="D2">
        <f t="shared" ref="D2:D9" si="0">C2*C2</f>
        <v>81</v>
      </c>
    </row>
    <row r="3" spans="1:5" x14ac:dyDescent="0.3">
      <c r="A3" t="s">
        <v>180</v>
      </c>
      <c r="B3">
        <v>62</v>
      </c>
      <c r="C3">
        <f>Table6[[#This Row],[Yearly Income]]-juganda</f>
        <v>0</v>
      </c>
      <c r="D3">
        <f t="shared" si="0"/>
        <v>0</v>
      </c>
    </row>
    <row r="4" spans="1:5" x14ac:dyDescent="0.3">
      <c r="A4" t="s">
        <v>181</v>
      </c>
      <c r="B4">
        <v>66</v>
      </c>
      <c r="C4">
        <f>Table6[[#This Row],[Yearly Income]]-juganda</f>
        <v>4</v>
      </c>
      <c r="D4">
        <f t="shared" si="0"/>
        <v>16</v>
      </c>
    </row>
    <row r="5" spans="1:5" x14ac:dyDescent="0.3">
      <c r="A5" t="s">
        <v>182</v>
      </c>
      <c r="B5">
        <v>61</v>
      </c>
      <c r="C5">
        <f>Table6[[#This Row],[Yearly Income]]-juganda</f>
        <v>-1</v>
      </c>
      <c r="D5">
        <f t="shared" si="0"/>
        <v>1</v>
      </c>
    </row>
    <row r="6" spans="1:5" x14ac:dyDescent="0.3">
      <c r="A6" t="s">
        <v>183</v>
      </c>
      <c r="B6">
        <v>54</v>
      </c>
      <c r="C6">
        <f>Table6[[#This Row],[Yearly Income]]-juganda</f>
        <v>-8</v>
      </c>
      <c r="D6">
        <f t="shared" si="0"/>
        <v>64</v>
      </c>
    </row>
    <row r="7" spans="1:5" x14ac:dyDescent="0.3">
      <c r="A7" t="s">
        <v>184</v>
      </c>
      <c r="B7">
        <v>67</v>
      </c>
      <c r="C7">
        <f>Table6[[#This Row],[Yearly Income]]-juganda</f>
        <v>5</v>
      </c>
      <c r="D7">
        <f t="shared" si="0"/>
        <v>25</v>
      </c>
    </row>
    <row r="8" spans="1:5" x14ac:dyDescent="0.3">
      <c r="A8" t="s">
        <v>185</v>
      </c>
      <c r="B8">
        <v>55</v>
      </c>
      <c r="C8">
        <f>Table6[[#This Row],[Yearly Income]]-juganda</f>
        <v>-7</v>
      </c>
      <c r="D8">
        <f t="shared" si="0"/>
        <v>49</v>
      </c>
    </row>
    <row r="9" spans="1:5" x14ac:dyDescent="0.3">
      <c r="A9" t="s">
        <v>186</v>
      </c>
      <c r="B9">
        <v>60</v>
      </c>
      <c r="C9">
        <f>Table6[[#This Row],[Yearly Income]]-juganda</f>
        <v>-2</v>
      </c>
      <c r="D9">
        <f t="shared" si="0"/>
        <v>4</v>
      </c>
    </row>
    <row r="11" spans="1:5" x14ac:dyDescent="0.3">
      <c r="A11" t="s">
        <v>173</v>
      </c>
      <c r="B11">
        <f>AVERAGE(Table6[Yearly Income])</f>
        <v>62</v>
      </c>
    </row>
    <row r="12" spans="1:5" x14ac:dyDescent="0.3">
      <c r="C12" t="s">
        <v>188</v>
      </c>
      <c r="D12">
        <f>SUM(Table6[squared incom])</f>
        <v>240</v>
      </c>
    </row>
    <row r="13" spans="1:5" x14ac:dyDescent="0.3">
      <c r="C13" t="s">
        <v>189</v>
      </c>
      <c r="D13">
        <f>COUNT(Table6[squared incom])</f>
        <v>8</v>
      </c>
    </row>
    <row r="14" spans="1:5" x14ac:dyDescent="0.3">
      <c r="C14" t="s">
        <v>190</v>
      </c>
      <c r="D14">
        <f>D12/D13</f>
        <v>30</v>
      </c>
    </row>
    <row r="15" spans="1:5" x14ac:dyDescent="0.3">
      <c r="C15" t="s">
        <v>191</v>
      </c>
      <c r="D15">
        <f>SQRT(D14)</f>
        <v>5.4772255750516612</v>
      </c>
      <c r="E15" t="s">
        <v>192</v>
      </c>
    </row>
    <row r="16" spans="1:5" x14ac:dyDescent="0.3">
      <c r="D16" t="e" cm="1">
        <f t="array" ref="D16">VA</f>
        <v>#NAME?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3224-5D81-4391-9B1A-8AC772E527D2}">
  <dimension ref="A1:B8"/>
  <sheetViews>
    <sheetView tabSelected="1" workbookViewId="0">
      <selection sqref="A1:B6"/>
    </sheetView>
  </sheetViews>
  <sheetFormatPr defaultRowHeight="14.4" x14ac:dyDescent="0.3"/>
  <cols>
    <col min="2" max="2" width="11.77734375" customWidth="1"/>
  </cols>
  <sheetData>
    <row r="1" spans="1:2" x14ac:dyDescent="0.3">
      <c r="A1" t="s">
        <v>193</v>
      </c>
      <c r="B1" t="s">
        <v>194</v>
      </c>
    </row>
    <row r="2" spans="1:2" x14ac:dyDescent="0.3">
      <c r="A2">
        <v>1760</v>
      </c>
      <c r="B2">
        <v>2.64</v>
      </c>
    </row>
    <row r="3" spans="1:2" x14ac:dyDescent="0.3">
      <c r="A3">
        <v>1943</v>
      </c>
      <c r="B3">
        <v>2.98</v>
      </c>
    </row>
    <row r="4" spans="1:2" x14ac:dyDescent="0.3">
      <c r="A4">
        <v>1914</v>
      </c>
      <c r="B4">
        <v>3.13</v>
      </c>
    </row>
    <row r="5" spans="1:2" x14ac:dyDescent="0.3">
      <c r="A5">
        <v>1618</v>
      </c>
      <c r="B5">
        <v>1.76</v>
      </c>
    </row>
    <row r="6" spans="1:2" x14ac:dyDescent="0.3">
      <c r="A6">
        <v>1369</v>
      </c>
      <c r="B6">
        <v>1.99</v>
      </c>
    </row>
    <row r="8" spans="1:2" x14ac:dyDescent="0.3">
      <c r="A8" t="s">
        <v>195</v>
      </c>
      <c r="B8">
        <f>CORREL(A2:A6,B2:B6)</f>
        <v>0.86003793983378041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4.4" x14ac:dyDescent="0.3"/>
  <cols>
    <col min="1" max="1" width="9.44140625" customWidth="1"/>
    <col min="5" max="5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:B3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topLeftCell="A16"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movies</vt:lpstr>
      <vt:lpstr>marvel revenue</vt:lpstr>
      <vt:lpstr>variance</vt:lpstr>
      <vt:lpstr>correlation</vt:lpstr>
      <vt:lpstr>financials</vt:lpstr>
      <vt:lpstr>actors</vt:lpstr>
      <vt:lpstr>movie_actor</vt:lpstr>
      <vt:lpstr>languages</vt:lpstr>
      <vt:lpstr>juganda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Benmansour Younes</cp:lastModifiedBy>
  <dcterms:created xsi:type="dcterms:W3CDTF">2015-06-05T18:17:20Z</dcterms:created>
  <dcterms:modified xsi:type="dcterms:W3CDTF">2024-01-16T10:18:01Z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