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imj\Documents\Arduino\JBC-Soldering-Controller\Hardware\Documents\"/>
    </mc:Choice>
  </mc:AlternateContent>
  <workbookProtection workbookPassword="F945" lockStructure="1"/>
  <bookViews>
    <workbookView xWindow="0" yWindow="0" windowWidth="0" windowHeight="0"/>
  </bookViews>
  <sheets>
    <sheet name="MCP16301 Design Analyzer" sheetId="1" r:id="rId1"/>
    <sheet name="MCP16301 Data" sheetId="10" state="hidden" r:id="rId2"/>
    <sheet name="LRC Data" sheetId="8" state="hidden" r:id="rId3"/>
    <sheet name="Bode Calculations" sheetId="2" state="hidden" r:id="rId4"/>
    <sheet name="Adj Bode Calculations" sheetId="13" state="hidden" r:id="rId5"/>
    <sheet name="Efficiency Calculations" sheetId="11" state="hidden" r:id="rId6"/>
  </sheets>
  <definedNames>
    <definedName name="_Rf11">'MCP16301 Design Analyzer'!$E$20</definedName>
    <definedName name="_Rf12">'MCP16301 Design Analyzer'!$E$21</definedName>
    <definedName name="A_Mode" localSheetId="4">'Adj Bode Calculations'!#REF!</definedName>
    <definedName name="A_Mode">'Bode Calculations'!#REF!</definedName>
    <definedName name="Acn" localSheetId="4">'Adj Bode Calculations'!#REF!</definedName>
    <definedName name="Acn">'Bode Calculations'!#REF!</definedName>
    <definedName name="Aco" localSheetId="4">'Adj Bode Calculations'!#REF!</definedName>
    <definedName name="Aco">'Bode Calculations'!#REF!</definedName>
    <definedName name="AIL" localSheetId="4">'Adj Bode Calculations'!$D$18</definedName>
    <definedName name="AIL">'Bode Calculations'!$D$17</definedName>
    <definedName name="aoff_dc" localSheetId="4">'Adj Bode Calculations'!#REF!</definedName>
    <definedName name="aoff_dc">'Bode Calculations'!#REF!</definedName>
    <definedName name="aon_dc" localSheetId="4">'Adj Bode Calculations'!$D$16</definedName>
    <definedName name="aon_dc">'Bode Calculations'!$D$15</definedName>
    <definedName name="Av">'MCP16301 Data'!$C$17</definedName>
    <definedName name="Bcm" localSheetId="4">'Adj Bode Calculations'!#REF!</definedName>
    <definedName name="Bcm">'Bode Calculations'!#REF!</definedName>
    <definedName name="Bcn" localSheetId="4">'Adj Bode Calculations'!#REF!</definedName>
    <definedName name="Bcn">'Bode Calculations'!#REF!</definedName>
    <definedName name="Bco" localSheetId="4">'Adj Bode Calculations'!#REF!</definedName>
    <definedName name="Bco">'Bode Calculations'!#REF!</definedName>
    <definedName name="Cea">'MCP16301 Data'!$C$20</definedName>
    <definedName name="Cn">'MCP16301 Design Analyzer'!$E$22</definedName>
    <definedName name="Co">'MCP16301 Design Analyzer'!$E$15</definedName>
    <definedName name="Cop">'MCP16301 Design Analyzer'!$I$15</definedName>
    <definedName name="Count">'Efficiency Calculations'!#REF!</definedName>
    <definedName name="Cp">'MCP16301 Data'!$C$15</definedName>
    <definedName name="Cr">'MCP16301 Design Analyzer'!$E$16</definedName>
    <definedName name="Crp">'MCP16301 Design Analyzer'!$I$16</definedName>
    <definedName name="Cz">'MCP16301 Data'!$C$14</definedName>
    <definedName name="Czz">'MCP16301 Design Analyzer'!$E$22</definedName>
    <definedName name="Czzp">'MCP16301 Design Analyzer'!$I$22</definedName>
    <definedName name="dc" localSheetId="4">'Adj Bode Calculations'!#REF!</definedName>
    <definedName name="dc">'Bode Calculations'!$D$18</definedName>
    <definedName name="dcp">'Adj Bode Calculations'!$D$19</definedName>
    <definedName name="E">'MCP16301 Design Analyzer'!$E$5</definedName>
    <definedName name="Effn">'Efficiency Calculations'!$O$6</definedName>
    <definedName name="Emin">'MCP16301 Design Analyzer'!#REF!</definedName>
    <definedName name="Ep">#REF!</definedName>
    <definedName name="F">'MCP16301 Data'!$C$6</definedName>
    <definedName name="ff">'MCP16301 Data'!$C$38</definedName>
    <definedName name="Freq">'Efficiency Calculations'!$N$6</definedName>
    <definedName name="Fs">'MCP16301 Design Analyzer'!#REF!</definedName>
    <definedName name="GBW">'MCP16301 Data'!$C$18</definedName>
    <definedName name="Gm">'MCP16301 Data'!$C$16</definedName>
    <definedName name="Gs" localSheetId="4">'Adj Bode Calculations'!#REF!</definedName>
    <definedName name="Gs">'Bode Calculations'!$D$11</definedName>
    <definedName name="Gsp">'Adj Bode Calculations'!$D$11</definedName>
    <definedName name="h" localSheetId="4">'Adj Bode Calculations'!#REF!</definedName>
    <definedName name="h">'Bode Calculations'!#REF!</definedName>
    <definedName name="hp">'Adj Bode Calculations'!#REF!</definedName>
    <definedName name="Il">'Bode Calculations'!$D$13</definedName>
    <definedName name="Ilp">'Adj Bode Calculations'!$D$13</definedName>
    <definedName name="Io">'MCP16301 Design Analyzer'!$E$7</definedName>
    <definedName name="Iomax">'Efficiency Calculations'!$L$5</definedName>
    <definedName name="Iop">#REF!</definedName>
    <definedName name="Jm" localSheetId="4">'Adj Bode Calculations'!#REF!</definedName>
    <definedName name="Jm">'MCP16301 Data'!$C$10</definedName>
    <definedName name="k">'MCP16301 Data'!$C$33</definedName>
    <definedName name="Kdp">'Adj Bode Calculations'!$D$24</definedName>
    <definedName name="Kfb" localSheetId="4">'Adj Bode Calculations'!#REF!</definedName>
    <definedName name="Kfb">'Bode Calculations'!#REF!</definedName>
    <definedName name="Kmod" localSheetId="4">'Adj Bode Calculations'!#REF!</definedName>
    <definedName name="Kmod">'Bode Calculations'!#REF!</definedName>
    <definedName name="Kmp">'Adj Bode Calculations'!$D$23</definedName>
    <definedName name="Kp">'Adj Bode Calculations'!$D$8</definedName>
    <definedName name="Kt">'Bode Calculations'!$D$8</definedName>
    <definedName name="Kx" localSheetId="4">'Adj Bode Calculations'!#REF!</definedName>
    <definedName name="Kx">'Bode Calculations'!#REF!</definedName>
    <definedName name="L">'MCP16301 Design Analyzer'!$E$13</definedName>
    <definedName name="lne" localSheetId="4">'Adj Bode Calculations'!#REF!</definedName>
    <definedName name="lne">'Bode Calculations'!#REF!</definedName>
    <definedName name="Lp">'MCP16301 Design Analyzer'!$I$13</definedName>
    <definedName name="Lr">'MCP16301 Design Analyzer'!$E$14</definedName>
    <definedName name="Lrp">'MCP16301 Design Analyzer'!$I$14</definedName>
    <definedName name="m">'MCP16301 Data'!$C$34</definedName>
    <definedName name="mc" localSheetId="4">'Adj Bode Calculations'!#REF!</definedName>
    <definedName name="mc">'Bode Calculations'!$D$9</definedName>
    <definedName name="mcp">'Adj Bode Calculations'!$D$9</definedName>
    <definedName name="md" localSheetId="4">'Adj Bode Calculations'!#REF!</definedName>
    <definedName name="md">'Bode Calculations'!$D$10</definedName>
    <definedName name="mdp">'Adj Bode Calculations'!$D$10</definedName>
    <definedName name="Meg">'MCP16301 Data'!$C$32</definedName>
    <definedName name="Mode" localSheetId="4">'Adj Bode Calculations'!#REF!</definedName>
    <definedName name="Mode">'Bode Calculations'!$D$16</definedName>
    <definedName name="Modep">'Adj Bode Calculations'!$D$17</definedName>
    <definedName name="Mp">'Adj Bode Calculations'!$D$6</definedName>
    <definedName name="Mr" localSheetId="4">'Adj Bode Calculations'!#REF!</definedName>
    <definedName name="Mr">'Bode Calculations'!#REF!</definedName>
    <definedName name="ms">'MCP16301 Data'!$C$9</definedName>
    <definedName name="n">'MCP16301 Data'!$C$36</definedName>
    <definedName name="Nch">'MCP16301 Data'!$C$23</definedName>
    <definedName name="p">'MCP16301 Data'!$C$37</definedName>
    <definedName name="Q" localSheetId="4">'Adj Bode Calculations'!#REF!</definedName>
    <definedName name="Q">'Bode Calculations'!$D$21</definedName>
    <definedName name="Qn">'MCP16301 Data'!$C$24</definedName>
    <definedName name="Qp">'Adj Bode Calculations'!$D$22</definedName>
    <definedName name="Rds">'MCP16301 Design Analyzer'!#REF!</definedName>
    <definedName name="Rea">'MCP16301 Data'!$C$19</definedName>
    <definedName name="Rf">'MCP16301 Design Analyzer'!#REF!</definedName>
    <definedName name="Rf11p">'MCP16301 Design Analyzer'!$I$20</definedName>
    <definedName name="Rf12p">'MCP16301 Design Analyzer'!$I$21</definedName>
    <definedName name="Ri" localSheetId="4">'Adj Bode Calculations'!#REF!</definedName>
    <definedName name="Ri">'Bode Calculations'!#REF!</definedName>
    <definedName name="Ro" localSheetId="4">'Adj Bode Calculations'!#REF!</definedName>
    <definedName name="Ro">'Bode Calculations'!$D$12</definedName>
    <definedName name="Rop">'Adj Bode Calculations'!$D$12</definedName>
    <definedName name="Rs">'MCP16301 Data'!$C$8</definedName>
    <definedName name="Rsw">'MCP16301 Design Analyzer'!#REF!</definedName>
    <definedName name="Rz">'MCP16301 Data'!$C$13</definedName>
    <definedName name="s" localSheetId="4">'Adj Bode Calculations'!#REF!</definedName>
    <definedName name="s">'Bode Calculations'!$D$20</definedName>
    <definedName name="scale" localSheetId="4">'Adj Bode Calculations'!#REF!</definedName>
    <definedName name="scale">'Bode Calculations'!#REF!</definedName>
    <definedName name="solver_adj" localSheetId="4" hidden="1">'MCP16301 Design Analyzer'!$E$7</definedName>
    <definedName name="solver_adj" localSheetId="3" hidden="1">'MCP16301 Design Analyzer'!$E$7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st" localSheetId="4" hidden="1">1</definedName>
    <definedName name="solver_est" localSheetId="3" hidden="1">1</definedName>
    <definedName name="solver_itr" localSheetId="4" hidden="1">100</definedName>
    <definedName name="solver_itr" localSheetId="3" hidden="1">100</definedName>
    <definedName name="solver_lhs1" localSheetId="4" hidden="1">'Adj Bode Calculations'!$D$17</definedName>
    <definedName name="solver_lhs1" localSheetId="3" hidden="1">'Bode Calculations'!$E$16</definedName>
    <definedName name="solver_lin" localSheetId="4" hidden="1">2</definedName>
    <definedName name="solver_lin" localSheetId="3" hidden="1">2</definedName>
    <definedName name="solver_neg" localSheetId="4" hidden="1">2</definedName>
    <definedName name="solver_neg" localSheetId="3" hidden="1">2</definedName>
    <definedName name="solver_num" localSheetId="4" hidden="1">1</definedName>
    <definedName name="solver_num" localSheetId="3" hidden="1">1</definedName>
    <definedName name="solver_nwt" localSheetId="4" hidden="1">1</definedName>
    <definedName name="solver_nwt" localSheetId="3" hidden="1">1</definedName>
    <definedName name="solver_opt" localSheetId="4" hidden="1">'Adj Bode Calculations'!$D$13</definedName>
    <definedName name="solver_opt" localSheetId="3" hidden="1">'Bode Calculations'!$D$13</definedName>
    <definedName name="solver_pre" localSheetId="4" hidden="1">0.000001</definedName>
    <definedName name="solver_pre" localSheetId="3" hidden="1">0.000001</definedName>
    <definedName name="solver_rel1" localSheetId="4" hidden="1">2</definedName>
    <definedName name="solver_rel1" localSheetId="3" hidden="1">2</definedName>
    <definedName name="solver_rhs1" localSheetId="4" hidden="1">1</definedName>
    <definedName name="solver_rhs1" localSheetId="3" hidden="1">1</definedName>
    <definedName name="solver_scl" localSheetId="4" hidden="1">2</definedName>
    <definedName name="solver_scl" localSheetId="3" hidden="1">2</definedName>
    <definedName name="solver_sho" localSheetId="4" hidden="1">2</definedName>
    <definedName name="solver_sho" localSheetId="3" hidden="1">2</definedName>
    <definedName name="solver_tim" localSheetId="4" hidden="1">100</definedName>
    <definedName name="solver_tim" localSheetId="3" hidden="1">100</definedName>
    <definedName name="solver_tol" localSheetId="4" hidden="1">0.05</definedName>
    <definedName name="solver_tol" localSheetId="3" hidden="1">0.05</definedName>
    <definedName name="solver_typ" localSheetId="4" hidden="1">2</definedName>
    <definedName name="solver_typ" localSheetId="3" hidden="1">2</definedName>
    <definedName name="solver_val" localSheetId="4" hidden="1">0</definedName>
    <definedName name="solver_val" localSheetId="3" hidden="1">0</definedName>
    <definedName name="sp">'Adj Bode Calculations'!$D$21</definedName>
    <definedName name="T" localSheetId="4">'Adj Bode Calculations'!#REF!</definedName>
    <definedName name="T">'Bode Calculations'!$D$7</definedName>
    <definedName name="Ta">'MCP16301 Design Analyzer'!$E$8</definedName>
    <definedName name="Tamax">'MCP16301 Data'!$C$29</definedName>
    <definedName name="tn">'MCP16301 Data'!#REF!</definedName>
    <definedName name="toffn">'MCP16301 Data'!$C$26</definedName>
    <definedName name="tonn">'MCP16301 Data'!$C$25</definedName>
    <definedName name="Tp">'Adj Bode Calculations'!$D$7</definedName>
    <definedName name="U">'MCP16301 Design Analyzer'!$E$6</definedName>
    <definedName name="Ub" localSheetId="4">'Adj Bode Calculations'!#REF!</definedName>
    <definedName name="Ub">'Bode Calculations'!$D$14</definedName>
    <definedName name="Ubp">'Adj Bode Calculations'!$D$14</definedName>
    <definedName name="Ufd">'MCP16301 Design Analyzer'!$E$17</definedName>
    <definedName name="Ufdb">'Adj Bode Calculations'!#REF!</definedName>
    <definedName name="Ufdp">'MCP16301 Design Analyzer'!$I$17</definedName>
    <definedName name="Up">#REF!</definedName>
    <definedName name="Ur">'MCP16301 Data'!$C$7</definedName>
    <definedName name="uu">'MCP16301 Data'!$C$35</definedName>
    <definedName name="wn">'Bode Calculations'!$D$24</definedName>
    <definedName name="wnp">'Adj Bode Calculations'!$D$27</definedName>
    <definedName name="wp">'Bode Calculations'!$D$23</definedName>
    <definedName name="wpp">'Adj Bode Calculations'!$D$26</definedName>
    <definedName name="wpr">'Adj Bode Calculations'!#REF!</definedName>
    <definedName name="wz">'Bode Calculations'!$D$22</definedName>
    <definedName name="wzp">'Adj Bode Calculations'!$D$25</definedName>
    <definedName name="xval">'Efficiency Calculations'!$N$5</definedName>
  </definedNames>
  <calcPr calcId="171027"/>
</workbook>
</file>

<file path=xl/calcChain.xml><?xml version="1.0" encoding="utf-8"?>
<calcChain xmlns="http://schemas.openxmlformats.org/spreadsheetml/2006/main">
  <c r="C16" i="10" l="1"/>
  <c r="D14" i="2"/>
  <c r="C23" i="10" s="1"/>
  <c r="I14" i="1"/>
  <c r="D7" i="13"/>
  <c r="I16" i="1"/>
  <c r="D21" i="13"/>
  <c r="D27" i="13"/>
  <c r="C19" i="10"/>
  <c r="C20" i="10"/>
  <c r="G33" i="13"/>
  <c r="D20" i="2"/>
  <c r="C38" i="10"/>
  <c r="C37" i="10"/>
  <c r="C36" i="10"/>
  <c r="C35" i="10"/>
  <c r="C34" i="10"/>
  <c r="C33" i="10"/>
  <c r="C32" i="10"/>
  <c r="D6" i="2"/>
  <c r="B34" i="13"/>
  <c r="B35" i="13"/>
  <c r="B36" i="13" s="1"/>
  <c r="B37" i="13" s="1"/>
  <c r="B31" i="2"/>
  <c r="B32" i="2" s="1"/>
  <c r="A34" i="13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31" i="2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21" i="8"/>
  <c r="A22" i="8"/>
  <c r="A23" i="8"/>
  <c r="A24" i="8"/>
  <c r="A25" i="8" s="1"/>
  <c r="A26" i="8" s="1"/>
  <c r="A27" i="8" s="1"/>
  <c r="D14" i="13"/>
  <c r="D6" i="13"/>
  <c r="A28" i="8" l="1"/>
  <c r="G37" i="13"/>
  <c r="B38" i="13"/>
  <c r="G36" i="13"/>
  <c r="B33" i="2"/>
  <c r="G35" i="13"/>
  <c r="G34" i="13"/>
  <c r="G32" i="2"/>
  <c r="G33" i="2"/>
  <c r="D25" i="13"/>
  <c r="D22" i="2"/>
  <c r="G31" i="2"/>
  <c r="D7" i="2"/>
  <c r="G30" i="2"/>
  <c r="D24" i="2" l="1"/>
  <c r="C10" i="10"/>
  <c r="B34" i="2"/>
  <c r="A29" i="8"/>
  <c r="G38" i="13"/>
  <c r="B39" i="13"/>
  <c r="G39" i="13" l="1"/>
  <c r="B40" i="13"/>
  <c r="A30" i="8"/>
  <c r="B35" i="2"/>
  <c r="G34" i="2"/>
  <c r="B36" i="2" l="1"/>
  <c r="G35" i="2"/>
  <c r="A31" i="8"/>
  <c r="G40" i="13"/>
  <c r="B41" i="13"/>
  <c r="A32" i="8" l="1"/>
  <c r="B37" i="2"/>
  <c r="G36" i="2"/>
  <c r="G41" i="13"/>
  <c r="B42" i="13"/>
  <c r="B38" i="2" l="1"/>
  <c r="G37" i="2"/>
  <c r="G42" i="13"/>
  <c r="B43" i="13"/>
  <c r="A33" i="8"/>
  <c r="G43" i="13" l="1"/>
  <c r="B44" i="13"/>
  <c r="A34" i="8"/>
  <c r="B39" i="2"/>
  <c r="G38" i="2"/>
  <c r="B40" i="2" l="1"/>
  <c r="G39" i="2"/>
  <c r="A35" i="8"/>
  <c r="G44" i="13"/>
  <c r="B45" i="13"/>
  <c r="G45" i="13" l="1"/>
  <c r="B46" i="13"/>
  <c r="A36" i="8"/>
  <c r="B41" i="2"/>
  <c r="G40" i="2"/>
  <c r="B42" i="2" l="1"/>
  <c r="G41" i="2"/>
  <c r="A37" i="8"/>
  <c r="G46" i="13"/>
  <c r="B47" i="13"/>
  <c r="B43" i="2" l="1"/>
  <c r="G42" i="2"/>
  <c r="G47" i="13"/>
  <c r="B48" i="13"/>
  <c r="A38" i="8"/>
  <c r="A39" i="8" l="1"/>
  <c r="G48" i="13"/>
  <c r="B49" i="13"/>
  <c r="B44" i="2"/>
  <c r="G43" i="2"/>
  <c r="B45" i="2" l="1"/>
  <c r="G44" i="2"/>
  <c r="G49" i="13"/>
  <c r="B50" i="13"/>
  <c r="A40" i="8"/>
  <c r="B46" i="2" l="1"/>
  <c r="G45" i="2"/>
  <c r="G50" i="13"/>
  <c r="B51" i="13"/>
  <c r="A41" i="8"/>
  <c r="G51" i="13" l="1"/>
  <c r="B52" i="13"/>
  <c r="B47" i="2"/>
  <c r="G46" i="2"/>
  <c r="A42" i="8"/>
  <c r="A43" i="8" l="1"/>
  <c r="B48" i="2"/>
  <c r="G47" i="2"/>
  <c r="G52" i="13"/>
  <c r="B53" i="13"/>
  <c r="B49" i="2" l="1"/>
  <c r="G48" i="2"/>
  <c r="A44" i="8"/>
  <c r="G53" i="13"/>
  <c r="B54" i="13"/>
  <c r="G54" i="13" l="1"/>
  <c r="B55" i="13"/>
  <c r="A45" i="8"/>
  <c r="B50" i="2"/>
  <c r="G49" i="2"/>
  <c r="B51" i="2" l="1"/>
  <c r="G50" i="2"/>
  <c r="G55" i="13"/>
  <c r="B56" i="13"/>
  <c r="A46" i="8"/>
  <c r="G56" i="13" l="1"/>
  <c r="B57" i="13"/>
  <c r="A47" i="8"/>
  <c r="B52" i="2"/>
  <c r="G51" i="2"/>
  <c r="A48" i="8" l="1"/>
  <c r="B53" i="2"/>
  <c r="G52" i="2"/>
  <c r="G57" i="13"/>
  <c r="B58" i="13"/>
  <c r="G58" i="13" l="1"/>
  <c r="B59" i="13"/>
  <c r="B54" i="2"/>
  <c r="G53" i="2"/>
  <c r="A49" i="8"/>
  <c r="B55" i="2" l="1"/>
  <c r="G54" i="2"/>
  <c r="G59" i="13"/>
  <c r="B60" i="13"/>
  <c r="A50" i="8"/>
  <c r="G60" i="13" l="1"/>
  <c r="B61" i="13"/>
  <c r="B56" i="2"/>
  <c r="G55" i="2"/>
  <c r="A51" i="8"/>
  <c r="G61" i="13" l="1"/>
  <c r="B62" i="13"/>
  <c r="B57" i="2"/>
  <c r="G56" i="2"/>
  <c r="A52" i="8"/>
  <c r="B58" i="2" l="1"/>
  <c r="G57" i="2"/>
  <c r="G62" i="13"/>
  <c r="B63" i="13"/>
  <c r="A53" i="8"/>
  <c r="B59" i="2" l="1"/>
  <c r="G58" i="2"/>
  <c r="G63" i="13"/>
  <c r="B64" i="13"/>
  <c r="A54" i="8"/>
  <c r="B60" i="2" l="1"/>
  <c r="G59" i="2"/>
  <c r="G64" i="13"/>
  <c r="B65" i="13"/>
  <c r="A55" i="8"/>
  <c r="G65" i="13" l="1"/>
  <c r="B66" i="13"/>
  <c r="B61" i="2"/>
  <c r="G60" i="2"/>
  <c r="A56" i="8"/>
  <c r="B62" i="2" l="1"/>
  <c r="G61" i="2"/>
  <c r="G66" i="13"/>
  <c r="B67" i="13"/>
  <c r="A57" i="8"/>
  <c r="B63" i="2" l="1"/>
  <c r="G62" i="2"/>
  <c r="G67" i="13"/>
  <c r="B68" i="13"/>
  <c r="A58" i="8"/>
  <c r="G68" i="13" l="1"/>
  <c r="B69" i="13"/>
  <c r="A59" i="8"/>
  <c r="B64" i="2"/>
  <c r="G63" i="2"/>
  <c r="A60" i="8" l="1"/>
  <c r="B65" i="2"/>
  <c r="G64" i="2"/>
  <c r="G69" i="13"/>
  <c r="B70" i="13"/>
  <c r="B66" i="2" l="1"/>
  <c r="G65" i="2"/>
  <c r="A61" i="8"/>
  <c r="G70" i="13"/>
  <c r="B71" i="13"/>
  <c r="B67" i="2" l="1"/>
  <c r="G66" i="2"/>
  <c r="A62" i="8"/>
  <c r="G71" i="13"/>
  <c r="B72" i="13"/>
  <c r="A63" i="8" l="1"/>
  <c r="B68" i="2"/>
  <c r="G67" i="2"/>
  <c r="G72" i="13"/>
  <c r="B73" i="13"/>
  <c r="B69" i="2" l="1"/>
  <c r="G68" i="2"/>
  <c r="A64" i="8"/>
  <c r="G73" i="13"/>
  <c r="B74" i="13"/>
  <c r="A65" i="8" l="1"/>
  <c r="G74" i="13"/>
  <c r="B75" i="13"/>
  <c r="B70" i="2"/>
  <c r="G69" i="2"/>
  <c r="G75" i="13" l="1"/>
  <c r="B76" i="13"/>
  <c r="B71" i="2"/>
  <c r="G70" i="2"/>
  <c r="A66" i="8"/>
  <c r="B72" i="2" l="1"/>
  <c r="G71" i="2"/>
  <c r="G76" i="13"/>
  <c r="B77" i="13"/>
  <c r="A67" i="8"/>
  <c r="G77" i="13" l="1"/>
  <c r="B78" i="13"/>
  <c r="B73" i="2"/>
  <c r="G72" i="2"/>
  <c r="A68" i="8"/>
  <c r="B74" i="2" l="1"/>
  <c r="G73" i="2"/>
  <c r="G78" i="13"/>
  <c r="B79" i="13"/>
  <c r="A69" i="8"/>
  <c r="G79" i="13" l="1"/>
  <c r="B80" i="13"/>
  <c r="A70" i="8"/>
  <c r="B75" i="2"/>
  <c r="G74" i="2"/>
  <c r="B76" i="2" l="1"/>
  <c r="G75" i="2"/>
  <c r="A71" i="8"/>
  <c r="G80" i="13"/>
  <c r="B81" i="13"/>
  <c r="A72" i="8" l="1"/>
  <c r="B77" i="2"/>
  <c r="G76" i="2"/>
  <c r="G81" i="13"/>
  <c r="B82" i="13"/>
  <c r="B78" i="2" l="1"/>
  <c r="G77" i="2"/>
  <c r="G82" i="13"/>
  <c r="B83" i="13"/>
  <c r="A73" i="8"/>
  <c r="A74" i="8" l="1"/>
  <c r="G83" i="13"/>
  <c r="B84" i="13"/>
  <c r="B79" i="2"/>
  <c r="G78" i="2"/>
  <c r="B80" i="2" l="1"/>
  <c r="G79" i="2"/>
  <c r="G84" i="13"/>
  <c r="B85" i="13"/>
  <c r="A75" i="8"/>
  <c r="G85" i="13" l="1"/>
  <c r="B86" i="13"/>
  <c r="A76" i="8"/>
  <c r="B81" i="2"/>
  <c r="G80" i="2"/>
  <c r="A77" i="8" l="1"/>
  <c r="B82" i="2"/>
  <c r="G81" i="2"/>
  <c r="G86" i="13"/>
  <c r="B87" i="13"/>
  <c r="B83" i="2" l="1"/>
  <c r="G82" i="2"/>
  <c r="G87" i="13"/>
  <c r="B88" i="13"/>
  <c r="A78" i="8"/>
  <c r="G88" i="13" l="1"/>
  <c r="B89" i="13"/>
  <c r="B84" i="2"/>
  <c r="G83" i="2"/>
  <c r="A79" i="8"/>
  <c r="B85" i="2" l="1"/>
  <c r="G84" i="2"/>
  <c r="G89" i="13"/>
  <c r="B90" i="13"/>
  <c r="A80" i="8"/>
  <c r="B86" i="2" l="1"/>
  <c r="G85" i="2"/>
  <c r="G90" i="13"/>
  <c r="B91" i="13"/>
  <c r="A81" i="8"/>
  <c r="G91" i="13" l="1"/>
  <c r="B92" i="13"/>
  <c r="B87" i="2"/>
  <c r="G86" i="2"/>
  <c r="A82" i="8"/>
  <c r="B88" i="2" l="1"/>
  <c r="G87" i="2"/>
  <c r="G92" i="13"/>
  <c r="B93" i="13"/>
  <c r="A83" i="8"/>
  <c r="B89" i="2" l="1"/>
  <c r="G88" i="2"/>
  <c r="G93" i="13"/>
  <c r="B94" i="13"/>
  <c r="A84" i="8"/>
  <c r="G94" i="13" l="1"/>
  <c r="B95" i="13"/>
  <c r="B90" i="2"/>
  <c r="G89" i="2"/>
  <c r="A85" i="8"/>
  <c r="B91" i="2" l="1"/>
  <c r="G90" i="2"/>
  <c r="G95" i="13"/>
  <c r="B96" i="13"/>
  <c r="E20" i="1"/>
  <c r="E21" i="1"/>
  <c r="A86" i="8"/>
  <c r="I20" i="1" l="1"/>
  <c r="D12" i="13"/>
  <c r="B6" i="11"/>
  <c r="D12" i="2"/>
  <c r="G96" i="13"/>
  <c r="B97" i="13"/>
  <c r="A87" i="8"/>
  <c r="B92" i="2"/>
  <c r="G91" i="2"/>
  <c r="I21" i="1"/>
  <c r="F87" i="2"/>
  <c r="F79" i="2"/>
  <c r="F71" i="2"/>
  <c r="F63" i="2"/>
  <c r="F55" i="2"/>
  <c r="F47" i="2"/>
  <c r="F39" i="2"/>
  <c r="F31" i="2"/>
  <c r="F86" i="2"/>
  <c r="F78" i="2"/>
  <c r="F70" i="2"/>
  <c r="F62" i="2"/>
  <c r="F54" i="2"/>
  <c r="F46" i="2"/>
  <c r="F38" i="2"/>
  <c r="F30" i="2"/>
  <c r="F85" i="2"/>
  <c r="F77" i="2"/>
  <c r="F69" i="2"/>
  <c r="F61" i="2"/>
  <c r="F53" i="2"/>
  <c r="F45" i="2"/>
  <c r="F37" i="2"/>
  <c r="F29" i="2"/>
  <c r="F92" i="2"/>
  <c r="F84" i="2"/>
  <c r="F76" i="2"/>
  <c r="F68" i="2"/>
  <c r="F60" i="2"/>
  <c r="F52" i="2"/>
  <c r="F44" i="2"/>
  <c r="F36" i="2"/>
  <c r="F91" i="2"/>
  <c r="F83" i="2"/>
  <c r="F75" i="2"/>
  <c r="F67" i="2"/>
  <c r="F59" i="2"/>
  <c r="F51" i="2"/>
  <c r="F43" i="2"/>
  <c r="F35" i="2"/>
  <c r="F88" i="2"/>
  <c r="F80" i="2"/>
  <c r="F72" i="2"/>
  <c r="F64" i="2"/>
  <c r="F56" i="2"/>
  <c r="F48" i="2"/>
  <c r="F40" i="2"/>
  <c r="F32" i="2"/>
  <c r="F74" i="2"/>
  <c r="F42" i="2"/>
  <c r="F73" i="2"/>
  <c r="F41" i="2"/>
  <c r="F66" i="2"/>
  <c r="F34" i="2"/>
  <c r="F65" i="2"/>
  <c r="F33" i="2"/>
  <c r="F90" i="2"/>
  <c r="F58" i="2"/>
  <c r="F89" i="2"/>
  <c r="F57" i="2"/>
  <c r="F82" i="2"/>
  <c r="F50" i="2"/>
  <c r="F81" i="2"/>
  <c r="F49" i="2"/>
  <c r="F95" i="13" l="1"/>
  <c r="F87" i="13"/>
  <c r="F79" i="13"/>
  <c r="F71" i="13"/>
  <c r="F63" i="13"/>
  <c r="F96" i="13"/>
  <c r="F88" i="13"/>
  <c r="F80" i="13"/>
  <c r="F72" i="13"/>
  <c r="F64" i="13"/>
  <c r="F56" i="13"/>
  <c r="F97" i="13"/>
  <c r="F89" i="13"/>
  <c r="F81" i="13"/>
  <c r="F73" i="13"/>
  <c r="F65" i="13"/>
  <c r="F57" i="13"/>
  <c r="F90" i="13"/>
  <c r="F82" i="13"/>
  <c r="F74" i="13"/>
  <c r="F66" i="13"/>
  <c r="F58" i="13"/>
  <c r="F91" i="13"/>
  <c r="F83" i="13"/>
  <c r="F75" i="13"/>
  <c r="F67" i="13"/>
  <c r="F59" i="13"/>
  <c r="F92" i="13"/>
  <c r="F84" i="13"/>
  <c r="F76" i="13"/>
  <c r="F68" i="13"/>
  <c r="F60" i="13"/>
  <c r="F93" i="13"/>
  <c r="F85" i="13"/>
  <c r="F77" i="13"/>
  <c r="F69" i="13"/>
  <c r="F61" i="13"/>
  <c r="F94" i="13"/>
  <c r="F86" i="13"/>
  <c r="F78" i="13"/>
  <c r="F70" i="13"/>
  <c r="F62" i="13"/>
  <c r="F54" i="13"/>
  <c r="F45" i="13"/>
  <c r="F37" i="13"/>
  <c r="F53" i="13"/>
  <c r="F46" i="13"/>
  <c r="F38" i="13"/>
  <c r="F55" i="13"/>
  <c r="F47" i="13"/>
  <c r="F39" i="13"/>
  <c r="F48" i="13"/>
  <c r="F40" i="13"/>
  <c r="F49" i="13"/>
  <c r="F41" i="13"/>
  <c r="F33" i="13"/>
  <c r="F50" i="13"/>
  <c r="F42" i="13"/>
  <c r="F34" i="13"/>
  <c r="F51" i="13"/>
  <c r="F43" i="13"/>
  <c r="F35" i="13"/>
  <c r="F52" i="13"/>
  <c r="F44" i="13"/>
  <c r="F36" i="13"/>
  <c r="F32" i="13"/>
  <c r="B93" i="2"/>
  <c r="G92" i="2"/>
  <c r="D13" i="2"/>
  <c r="E17" i="1" s="1"/>
  <c r="D87" i="8" s="1"/>
  <c r="E87" i="8" s="1"/>
  <c r="A88" i="8"/>
  <c r="D13" i="13"/>
  <c r="I17" i="1" s="1"/>
  <c r="D10" i="13" s="1"/>
  <c r="D8" i="13"/>
  <c r="D9" i="13"/>
  <c r="G97" i="13"/>
  <c r="B98" i="13"/>
  <c r="F98" i="13" s="1"/>
  <c r="D20" i="8" l="1"/>
  <c r="E20" i="8" s="1"/>
  <c r="D25" i="8"/>
  <c r="E25" i="8" s="1"/>
  <c r="D26" i="8"/>
  <c r="E26" i="8" s="1"/>
  <c r="D23" i="8"/>
  <c r="E23" i="8" s="1"/>
  <c r="D24" i="8"/>
  <c r="E24" i="8" s="1"/>
  <c r="D27" i="8"/>
  <c r="E27" i="8" s="1"/>
  <c r="D22" i="8"/>
  <c r="E22" i="8" s="1"/>
  <c r="D21" i="8"/>
  <c r="E21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B94" i="2"/>
  <c r="G93" i="2"/>
  <c r="F93" i="2"/>
  <c r="G98" i="13"/>
  <c r="B99" i="13"/>
  <c r="D88" i="8"/>
  <c r="E88" i="8" s="1"/>
  <c r="A89" i="8"/>
  <c r="D11" i="13"/>
  <c r="D17" i="13"/>
  <c r="B95" i="2" l="1"/>
  <c r="G94" i="2"/>
  <c r="F94" i="2"/>
  <c r="D89" i="8"/>
  <c r="E89" i="8" s="1"/>
  <c r="A90" i="8"/>
  <c r="G99" i="13"/>
  <c r="B100" i="13"/>
  <c r="F99" i="13"/>
  <c r="D19" i="13"/>
  <c r="E33" i="8"/>
  <c r="E13" i="1" s="1"/>
  <c r="E12" i="1"/>
  <c r="I12" i="1" s="1"/>
  <c r="D90" i="8" l="1"/>
  <c r="E90" i="8" s="1"/>
  <c r="A91" i="8"/>
  <c r="D23" i="13"/>
  <c r="D24" i="13" s="1"/>
  <c r="D22" i="13"/>
  <c r="D100" i="13" s="1"/>
  <c r="E14" i="1"/>
  <c r="D8" i="2"/>
  <c r="H6" i="11"/>
  <c r="B96" i="2"/>
  <c r="G95" i="2"/>
  <c r="F95" i="2"/>
  <c r="G100" i="13"/>
  <c r="B101" i="13"/>
  <c r="F100" i="13"/>
  <c r="D9" i="2" l="1"/>
  <c r="C6" i="11"/>
  <c r="D6" i="11"/>
  <c r="D10" i="2"/>
  <c r="C29" i="10"/>
  <c r="D32" i="13"/>
  <c r="D33" i="13"/>
  <c r="D34" i="13"/>
  <c r="D36" i="13"/>
  <c r="D35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G101" i="13"/>
  <c r="D101" i="13"/>
  <c r="B102" i="13"/>
  <c r="F101" i="13"/>
  <c r="D26" i="13"/>
  <c r="C101" i="13" s="1"/>
  <c r="C40" i="13"/>
  <c r="E40" i="13" s="1"/>
  <c r="H40" i="13" s="1"/>
  <c r="I40" i="13" s="1"/>
  <c r="C53" i="13"/>
  <c r="E53" i="13" s="1"/>
  <c r="H53" i="13" s="1"/>
  <c r="I53" i="13" s="1"/>
  <c r="C88" i="13"/>
  <c r="E88" i="13" s="1"/>
  <c r="H88" i="13" s="1"/>
  <c r="I88" i="13" s="1"/>
  <c r="C76" i="13"/>
  <c r="E76" i="13" s="1"/>
  <c r="H76" i="13" s="1"/>
  <c r="I76" i="13" s="1"/>
  <c r="C47" i="13"/>
  <c r="E47" i="13" s="1"/>
  <c r="H47" i="13" s="1"/>
  <c r="I47" i="13" s="1"/>
  <c r="C36" i="13"/>
  <c r="E36" i="13" s="1"/>
  <c r="H36" i="13" s="1"/>
  <c r="I36" i="13" s="1"/>
  <c r="C57" i="13"/>
  <c r="C33" i="13"/>
  <c r="B97" i="2"/>
  <c r="G96" i="2"/>
  <c r="F96" i="2"/>
  <c r="D91" i="8"/>
  <c r="E91" i="8" s="1"/>
  <c r="A92" i="8"/>
  <c r="E101" i="13" l="1"/>
  <c r="C72" i="13"/>
  <c r="E72" i="13" s="1"/>
  <c r="H72" i="13" s="1"/>
  <c r="I72" i="13" s="1"/>
  <c r="C99" i="13"/>
  <c r="E99" i="13" s="1"/>
  <c r="H99" i="13" s="1"/>
  <c r="I99" i="13" s="1"/>
  <c r="C65" i="13"/>
  <c r="C32" i="13"/>
  <c r="E32" i="13" s="1"/>
  <c r="H32" i="13" s="1"/>
  <c r="C55" i="13"/>
  <c r="E55" i="13" s="1"/>
  <c r="H55" i="13" s="1"/>
  <c r="I55" i="13" s="1"/>
  <c r="C48" i="13"/>
  <c r="E48" i="13" s="1"/>
  <c r="H48" i="13" s="1"/>
  <c r="I48" i="13" s="1"/>
  <c r="J48" i="13" s="1"/>
  <c r="C86" i="13"/>
  <c r="E86" i="13" s="1"/>
  <c r="H86" i="13" s="1"/>
  <c r="I86" i="13" s="1"/>
  <c r="J86" i="13" s="1"/>
  <c r="C61" i="13"/>
  <c r="E61" i="13" s="1"/>
  <c r="H61" i="13" s="1"/>
  <c r="I61" i="13" s="1"/>
  <c r="C70" i="13"/>
  <c r="E70" i="13" s="1"/>
  <c r="H70" i="13" s="1"/>
  <c r="I70" i="13" s="1"/>
  <c r="C49" i="13"/>
  <c r="C59" i="13"/>
  <c r="E59" i="13" s="1"/>
  <c r="H59" i="13" s="1"/>
  <c r="I59" i="13" s="1"/>
  <c r="J59" i="13" s="1"/>
  <c r="C68" i="13"/>
  <c r="E68" i="13" s="1"/>
  <c r="H68" i="13" s="1"/>
  <c r="I68" i="13" s="1"/>
  <c r="C46" i="13"/>
  <c r="E46" i="13" s="1"/>
  <c r="H46" i="13" s="1"/>
  <c r="I46" i="13" s="1"/>
  <c r="C63" i="13"/>
  <c r="E63" i="13" s="1"/>
  <c r="H63" i="13" s="1"/>
  <c r="I63" i="13" s="1"/>
  <c r="K63" i="13" s="1"/>
  <c r="H101" i="13"/>
  <c r="C44" i="13"/>
  <c r="E44" i="13" s="1"/>
  <c r="H44" i="13" s="1"/>
  <c r="I44" i="13" s="1"/>
  <c r="C41" i="13"/>
  <c r="E41" i="13" s="1"/>
  <c r="H41" i="13" s="1"/>
  <c r="I41" i="13" s="1"/>
  <c r="C73" i="13"/>
  <c r="E73" i="13" s="1"/>
  <c r="H73" i="13" s="1"/>
  <c r="I73" i="13" s="1"/>
  <c r="C94" i="13"/>
  <c r="E94" i="13" s="1"/>
  <c r="H94" i="13" s="1"/>
  <c r="I94" i="13" s="1"/>
  <c r="C60" i="13"/>
  <c r="E60" i="13" s="1"/>
  <c r="H60" i="13" s="1"/>
  <c r="I60" i="13" s="1"/>
  <c r="C66" i="13"/>
  <c r="E66" i="13" s="1"/>
  <c r="H66" i="13" s="1"/>
  <c r="I66" i="13" s="1"/>
  <c r="J66" i="13" s="1"/>
  <c r="C84" i="13"/>
  <c r="E84" i="13" s="1"/>
  <c r="H84" i="13" s="1"/>
  <c r="I84" i="13" s="1"/>
  <c r="J84" i="13" s="1"/>
  <c r="C69" i="13"/>
  <c r="E69" i="13" s="1"/>
  <c r="H69" i="13" s="1"/>
  <c r="I69" i="13" s="1"/>
  <c r="K69" i="13" s="1"/>
  <c r="C82" i="13"/>
  <c r="C92" i="13"/>
  <c r="E92" i="13" s="1"/>
  <c r="H92" i="13" s="1"/>
  <c r="I92" i="13" s="1"/>
  <c r="J92" i="13" s="1"/>
  <c r="C34" i="13"/>
  <c r="E34" i="13" s="1"/>
  <c r="H34" i="13" s="1"/>
  <c r="I34" i="13" s="1"/>
  <c r="K34" i="13" s="1"/>
  <c r="C102" i="13"/>
  <c r="C80" i="13"/>
  <c r="E80" i="13" s="1"/>
  <c r="H80" i="13" s="1"/>
  <c r="I80" i="13" s="1"/>
  <c r="C81" i="13"/>
  <c r="E81" i="13" s="1"/>
  <c r="H81" i="13" s="1"/>
  <c r="I81" i="13" s="1"/>
  <c r="C67" i="13"/>
  <c r="E67" i="13" s="1"/>
  <c r="H67" i="13" s="1"/>
  <c r="I67" i="13" s="1"/>
  <c r="C77" i="13"/>
  <c r="E77" i="13" s="1"/>
  <c r="H77" i="13" s="1"/>
  <c r="I77" i="13" s="1"/>
  <c r="J77" i="13" s="1"/>
  <c r="C100" i="13"/>
  <c r="E100" i="13" s="1"/>
  <c r="H100" i="13" s="1"/>
  <c r="I100" i="13" s="1"/>
  <c r="J100" i="13" s="1"/>
  <c r="C79" i="13"/>
  <c r="E79" i="13" s="1"/>
  <c r="H79" i="13" s="1"/>
  <c r="I79" i="13" s="1"/>
  <c r="J79" i="13" s="1"/>
  <c r="E33" i="13"/>
  <c r="H33" i="13" s="1"/>
  <c r="I33" i="13" s="1"/>
  <c r="K33" i="13" s="1"/>
  <c r="C90" i="13"/>
  <c r="E90" i="13" s="1"/>
  <c r="H90" i="13" s="1"/>
  <c r="I90" i="13" s="1"/>
  <c r="C37" i="13"/>
  <c r="E37" i="13" s="1"/>
  <c r="H37" i="13" s="1"/>
  <c r="I37" i="13" s="1"/>
  <c r="C43" i="13"/>
  <c r="E43" i="13" s="1"/>
  <c r="H43" i="13" s="1"/>
  <c r="I43" i="13" s="1"/>
  <c r="J43" i="13" s="1"/>
  <c r="E57" i="13"/>
  <c r="H57" i="13" s="1"/>
  <c r="I57" i="13" s="1"/>
  <c r="J57" i="13" s="1"/>
  <c r="C71" i="13"/>
  <c r="E71" i="13" s="1"/>
  <c r="H71" i="13" s="1"/>
  <c r="I71" i="13" s="1"/>
  <c r="J71" i="13" s="1"/>
  <c r="C75" i="13"/>
  <c r="E75" i="13" s="1"/>
  <c r="H75" i="13" s="1"/>
  <c r="I75" i="13" s="1"/>
  <c r="J75" i="13" s="1"/>
  <c r="C96" i="13"/>
  <c r="E96" i="13" s="1"/>
  <c r="H96" i="13" s="1"/>
  <c r="I96" i="13" s="1"/>
  <c r="J96" i="13" s="1"/>
  <c r="C35" i="13"/>
  <c r="E35" i="13" s="1"/>
  <c r="H35" i="13" s="1"/>
  <c r="I35" i="13" s="1"/>
  <c r="K35" i="13" s="1"/>
  <c r="C52" i="13"/>
  <c r="E52" i="13" s="1"/>
  <c r="H52" i="13" s="1"/>
  <c r="I52" i="13" s="1"/>
  <c r="K52" i="13" s="1"/>
  <c r="C51" i="13"/>
  <c r="E51" i="13" s="1"/>
  <c r="H51" i="13" s="1"/>
  <c r="I51" i="13" s="1"/>
  <c r="J51" i="13" s="1"/>
  <c r="C42" i="13"/>
  <c r="E42" i="13" s="1"/>
  <c r="H42" i="13" s="1"/>
  <c r="I42" i="13" s="1"/>
  <c r="C74" i="13"/>
  <c r="E74" i="13" s="1"/>
  <c r="H74" i="13" s="1"/>
  <c r="I74" i="13" s="1"/>
  <c r="C97" i="13"/>
  <c r="E97" i="13" s="1"/>
  <c r="H97" i="13" s="1"/>
  <c r="I97" i="13" s="1"/>
  <c r="J97" i="13" s="1"/>
  <c r="C83" i="13"/>
  <c r="E83" i="13" s="1"/>
  <c r="H83" i="13" s="1"/>
  <c r="I83" i="13" s="1"/>
  <c r="K83" i="13" s="1"/>
  <c r="C45" i="13"/>
  <c r="E45" i="13" s="1"/>
  <c r="H45" i="13" s="1"/>
  <c r="I45" i="13" s="1"/>
  <c r="J45" i="13" s="1"/>
  <c r="C38" i="13"/>
  <c r="E38" i="13" s="1"/>
  <c r="H38" i="13" s="1"/>
  <c r="I38" i="13" s="1"/>
  <c r="J38" i="13" s="1"/>
  <c r="C39" i="13"/>
  <c r="E39" i="13" s="1"/>
  <c r="H39" i="13" s="1"/>
  <c r="I39" i="13" s="1"/>
  <c r="K39" i="13" s="1"/>
  <c r="E82" i="13"/>
  <c r="H82" i="13" s="1"/>
  <c r="I82" i="13" s="1"/>
  <c r="J82" i="13" s="1"/>
  <c r="C54" i="13"/>
  <c r="E54" i="13" s="1"/>
  <c r="H54" i="13" s="1"/>
  <c r="I54" i="13" s="1"/>
  <c r="J54" i="13" s="1"/>
  <c r="E6" i="11"/>
  <c r="I6" i="11" s="1"/>
  <c r="C91" i="13"/>
  <c r="E91" i="13" s="1"/>
  <c r="H91" i="13" s="1"/>
  <c r="I91" i="13" s="1"/>
  <c r="K91" i="13" s="1"/>
  <c r="C58" i="13"/>
  <c r="E58" i="13" s="1"/>
  <c r="H58" i="13" s="1"/>
  <c r="I58" i="13" s="1"/>
  <c r="J58" i="13" s="1"/>
  <c r="C50" i="13"/>
  <c r="E50" i="13" s="1"/>
  <c r="H50" i="13" s="1"/>
  <c r="I50" i="13" s="1"/>
  <c r="J50" i="13" s="1"/>
  <c r="C56" i="13"/>
  <c r="E56" i="13" s="1"/>
  <c r="H56" i="13" s="1"/>
  <c r="I56" i="13" s="1"/>
  <c r="J56" i="13" s="1"/>
  <c r="C64" i="13"/>
  <c r="E64" i="13" s="1"/>
  <c r="H64" i="13" s="1"/>
  <c r="I64" i="13" s="1"/>
  <c r="J64" i="13" s="1"/>
  <c r="C98" i="13"/>
  <c r="E98" i="13" s="1"/>
  <c r="H98" i="13" s="1"/>
  <c r="I98" i="13" s="1"/>
  <c r="J98" i="13" s="1"/>
  <c r="C89" i="13"/>
  <c r="E89" i="13" s="1"/>
  <c r="H89" i="13" s="1"/>
  <c r="I89" i="13" s="1"/>
  <c r="C87" i="13"/>
  <c r="E87" i="13" s="1"/>
  <c r="H87" i="13" s="1"/>
  <c r="I87" i="13" s="1"/>
  <c r="K87" i="13" s="1"/>
  <c r="C95" i="13"/>
  <c r="E95" i="13" s="1"/>
  <c r="H95" i="13" s="1"/>
  <c r="I95" i="13" s="1"/>
  <c r="K95" i="13" s="1"/>
  <c r="C62" i="13"/>
  <c r="E62" i="13" s="1"/>
  <c r="H62" i="13" s="1"/>
  <c r="I62" i="13" s="1"/>
  <c r="J62" i="13" s="1"/>
  <c r="C78" i="13"/>
  <c r="E78" i="13" s="1"/>
  <c r="H78" i="13" s="1"/>
  <c r="I78" i="13" s="1"/>
  <c r="J78" i="13" s="1"/>
  <c r="C85" i="13"/>
  <c r="E85" i="13" s="1"/>
  <c r="H85" i="13" s="1"/>
  <c r="I85" i="13" s="1"/>
  <c r="J85" i="13" s="1"/>
  <c r="C93" i="13"/>
  <c r="E93" i="13" s="1"/>
  <c r="H93" i="13" s="1"/>
  <c r="I93" i="13" s="1"/>
  <c r="J93" i="13" s="1"/>
  <c r="K59" i="13"/>
  <c r="J37" i="13"/>
  <c r="K37" i="13"/>
  <c r="J40" i="13"/>
  <c r="K40" i="13"/>
  <c r="J60" i="13"/>
  <c r="K60" i="13"/>
  <c r="J44" i="13"/>
  <c r="K44" i="13"/>
  <c r="J68" i="13"/>
  <c r="K68" i="13"/>
  <c r="G102" i="13"/>
  <c r="D102" i="13"/>
  <c r="E102" i="13" s="1"/>
  <c r="B103" i="13"/>
  <c r="F102" i="13"/>
  <c r="K92" i="13"/>
  <c r="K48" i="13"/>
  <c r="J61" i="13"/>
  <c r="K61" i="13"/>
  <c r="B98" i="2"/>
  <c r="G97" i="2"/>
  <c r="F97" i="2"/>
  <c r="J76" i="13"/>
  <c r="K76" i="13"/>
  <c r="J47" i="13"/>
  <c r="K47" i="13"/>
  <c r="J99" i="13"/>
  <c r="K99" i="13"/>
  <c r="E65" i="13"/>
  <c r="H65" i="13" s="1"/>
  <c r="I65" i="13" s="1"/>
  <c r="J46" i="13"/>
  <c r="K46" i="13"/>
  <c r="J94" i="13"/>
  <c r="K94" i="13"/>
  <c r="J53" i="13"/>
  <c r="K53" i="13"/>
  <c r="I101" i="13"/>
  <c r="J70" i="13"/>
  <c r="K70" i="13"/>
  <c r="J72" i="13"/>
  <c r="K72" i="13"/>
  <c r="K75" i="13"/>
  <c r="D11" i="2"/>
  <c r="D16" i="2"/>
  <c r="D18" i="2" s="1"/>
  <c r="L5" i="11" s="1"/>
  <c r="A7" i="11" s="1"/>
  <c r="D92" i="8"/>
  <c r="E92" i="8" s="1"/>
  <c r="A93" i="8"/>
  <c r="J36" i="13"/>
  <c r="K36" i="13"/>
  <c r="J88" i="13"/>
  <c r="K88" i="13"/>
  <c r="E49" i="13"/>
  <c r="H49" i="13" s="1"/>
  <c r="I49" i="13" s="1"/>
  <c r="J80" i="13"/>
  <c r="K80" i="13"/>
  <c r="J63" i="13" l="1"/>
  <c r="J55" i="13"/>
  <c r="K55" i="13"/>
  <c r="K100" i="13"/>
  <c r="K86" i="13"/>
  <c r="J83" i="13"/>
  <c r="K58" i="13"/>
  <c r="J39" i="13"/>
  <c r="J52" i="13"/>
  <c r="J33" i="13"/>
  <c r="K79" i="13"/>
  <c r="J35" i="13"/>
  <c r="J34" i="13"/>
  <c r="J73" i="13"/>
  <c r="K73" i="13"/>
  <c r="K50" i="13"/>
  <c r="K51" i="13"/>
  <c r="H102" i="13"/>
  <c r="I102" i="13" s="1"/>
  <c r="K43" i="13"/>
  <c r="K66" i="13"/>
  <c r="K84" i="13"/>
  <c r="K57" i="13"/>
  <c r="J69" i="13"/>
  <c r="K54" i="13"/>
  <c r="J42" i="13"/>
  <c r="K42" i="13"/>
  <c r="K77" i="13"/>
  <c r="K98" i="13"/>
  <c r="K82" i="13"/>
  <c r="K71" i="13"/>
  <c r="J90" i="13"/>
  <c r="K90" i="13"/>
  <c r="K38" i="13"/>
  <c r="J91" i="13"/>
  <c r="K62" i="13"/>
  <c r="K96" i="13"/>
  <c r="J87" i="13"/>
  <c r="F6" i="11"/>
  <c r="G6" i="11" s="1"/>
  <c r="J6" i="11" s="1"/>
  <c r="K45" i="13"/>
  <c r="J67" i="13"/>
  <c r="K67" i="13"/>
  <c r="J95" i="13"/>
  <c r="K78" i="13"/>
  <c r="K74" i="13"/>
  <c r="J74" i="13"/>
  <c r="K56" i="13"/>
  <c r="K93" i="13"/>
  <c r="K97" i="13"/>
  <c r="K64" i="13"/>
  <c r="K85" i="13"/>
  <c r="B99" i="2"/>
  <c r="G98" i="2"/>
  <c r="F98" i="2"/>
  <c r="A94" i="8"/>
  <c r="D93" i="8"/>
  <c r="E93" i="8" s="1"/>
  <c r="A8" i="11"/>
  <c r="B7" i="11"/>
  <c r="C7" i="11"/>
  <c r="J89" i="13"/>
  <c r="K89" i="13"/>
  <c r="J41" i="13"/>
  <c r="K41" i="13"/>
  <c r="G103" i="13"/>
  <c r="D103" i="13"/>
  <c r="B104" i="13"/>
  <c r="F103" i="13"/>
  <c r="C103" i="13"/>
  <c r="J49" i="13"/>
  <c r="K49" i="13"/>
  <c r="J65" i="13"/>
  <c r="K65" i="13"/>
  <c r="D21" i="2"/>
  <c r="J101" i="13"/>
  <c r="K101" i="13"/>
  <c r="J81" i="13"/>
  <c r="K81" i="13"/>
  <c r="E103" i="13" l="1"/>
  <c r="H103" i="13" s="1"/>
  <c r="I103" i="13" s="1"/>
  <c r="D33" i="2"/>
  <c r="D30" i="2"/>
  <c r="D29" i="2"/>
  <c r="D31" i="2"/>
  <c r="D3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3" i="2"/>
  <c r="D92" i="2"/>
  <c r="D93" i="2"/>
  <c r="D94" i="2"/>
  <c r="C43" i="2"/>
  <c r="C82" i="2"/>
  <c r="C73" i="2"/>
  <c r="C53" i="2"/>
  <c r="E53" i="2" s="1"/>
  <c r="H53" i="2" s="1"/>
  <c r="I53" i="2" s="1"/>
  <c r="C64" i="2"/>
  <c r="E64" i="2" s="1"/>
  <c r="H64" i="2" s="1"/>
  <c r="I64" i="2" s="1"/>
  <c r="C34" i="2"/>
  <c r="C31" i="2"/>
  <c r="E31" i="2" s="1"/>
  <c r="H31" i="2" s="1"/>
  <c r="I31" i="2" s="1"/>
  <c r="C99" i="2"/>
  <c r="C35" i="2"/>
  <c r="C65" i="2"/>
  <c r="E65" i="2" s="1"/>
  <c r="H65" i="2" s="1"/>
  <c r="I65" i="2" s="1"/>
  <c r="C45" i="2"/>
  <c r="E45" i="2" s="1"/>
  <c r="H45" i="2" s="1"/>
  <c r="I45" i="2" s="1"/>
  <c r="C52" i="2"/>
  <c r="E52" i="2" s="1"/>
  <c r="H52" i="2" s="1"/>
  <c r="I52" i="2" s="1"/>
  <c r="C76" i="2"/>
  <c r="E76" i="2" s="1"/>
  <c r="H76" i="2" s="1"/>
  <c r="I76" i="2" s="1"/>
  <c r="C58" i="2"/>
  <c r="C29" i="2"/>
  <c r="E29" i="2" s="1"/>
  <c r="H29" i="2" s="1"/>
  <c r="C70" i="2"/>
  <c r="E70" i="2" s="1"/>
  <c r="H70" i="2" s="1"/>
  <c r="I70" i="2" s="1"/>
  <c r="C67" i="2"/>
  <c r="C33" i="2"/>
  <c r="E33" i="2" s="1"/>
  <c r="H33" i="2" s="1"/>
  <c r="I33" i="2" s="1"/>
  <c r="C48" i="2"/>
  <c r="E48" i="2" s="1"/>
  <c r="H48" i="2" s="1"/>
  <c r="I48" i="2" s="1"/>
  <c r="C44" i="2"/>
  <c r="E44" i="2" s="1"/>
  <c r="H44" i="2" s="1"/>
  <c r="I44" i="2" s="1"/>
  <c r="C59" i="2"/>
  <c r="C98" i="2"/>
  <c r="C89" i="2"/>
  <c r="C95" i="2"/>
  <c r="C91" i="2"/>
  <c r="C57" i="2"/>
  <c r="E57" i="2" s="1"/>
  <c r="H57" i="2" s="1"/>
  <c r="I57" i="2" s="1"/>
  <c r="C37" i="2"/>
  <c r="E37" i="2" s="1"/>
  <c r="H37" i="2" s="1"/>
  <c r="I37" i="2" s="1"/>
  <c r="C80" i="2"/>
  <c r="E80" i="2" s="1"/>
  <c r="H80" i="2" s="1"/>
  <c r="I80" i="2" s="1"/>
  <c r="C39" i="2"/>
  <c r="E39" i="2" s="1"/>
  <c r="H39" i="2" s="1"/>
  <c r="I39" i="2" s="1"/>
  <c r="C63" i="2"/>
  <c r="E63" i="2" s="1"/>
  <c r="H63" i="2" s="1"/>
  <c r="I63" i="2" s="1"/>
  <c r="C88" i="2"/>
  <c r="E88" i="2" s="1"/>
  <c r="H88" i="2" s="1"/>
  <c r="I88" i="2" s="1"/>
  <c r="C46" i="2"/>
  <c r="E46" i="2" s="1"/>
  <c r="H46" i="2" s="1"/>
  <c r="I46" i="2" s="1"/>
  <c r="C84" i="2"/>
  <c r="E84" i="2" s="1"/>
  <c r="H84" i="2" s="1"/>
  <c r="I84" i="2" s="1"/>
  <c r="C68" i="2"/>
  <c r="E68" i="2" s="1"/>
  <c r="H68" i="2" s="1"/>
  <c r="I68" i="2" s="1"/>
  <c r="C74" i="2"/>
  <c r="E74" i="2" s="1"/>
  <c r="H74" i="2" s="1"/>
  <c r="I74" i="2" s="1"/>
  <c r="C32" i="2"/>
  <c r="E32" i="2" s="1"/>
  <c r="H32" i="2" s="1"/>
  <c r="I32" i="2" s="1"/>
  <c r="C97" i="2"/>
  <c r="C36" i="2"/>
  <c r="E36" i="2" s="1"/>
  <c r="H36" i="2" s="1"/>
  <c r="I36" i="2" s="1"/>
  <c r="C92" i="2"/>
  <c r="E92" i="2" s="1"/>
  <c r="H92" i="2" s="1"/>
  <c r="I92" i="2" s="1"/>
  <c r="C83" i="2"/>
  <c r="C49" i="2"/>
  <c r="E49" i="2" s="1"/>
  <c r="H49" i="2" s="1"/>
  <c r="I49" i="2" s="1"/>
  <c r="C93" i="2"/>
  <c r="E93" i="2" s="1"/>
  <c r="H93" i="2" s="1"/>
  <c r="I93" i="2" s="1"/>
  <c r="C50" i="2"/>
  <c r="E50" i="2" s="1"/>
  <c r="H50" i="2" s="1"/>
  <c r="I50" i="2" s="1"/>
  <c r="C79" i="2"/>
  <c r="E79" i="2" s="1"/>
  <c r="H79" i="2" s="1"/>
  <c r="I79" i="2" s="1"/>
  <c r="C66" i="2"/>
  <c r="C75" i="2"/>
  <c r="C41" i="2"/>
  <c r="E41" i="2" s="1"/>
  <c r="H41" i="2" s="1"/>
  <c r="I41" i="2" s="1"/>
  <c r="C85" i="2"/>
  <c r="E85" i="2" s="1"/>
  <c r="H85" i="2" s="1"/>
  <c r="I85" i="2" s="1"/>
  <c r="C55" i="2"/>
  <c r="E55" i="2" s="1"/>
  <c r="H55" i="2" s="1"/>
  <c r="I55" i="2" s="1"/>
  <c r="C96" i="2"/>
  <c r="C38" i="2"/>
  <c r="E38" i="2" s="1"/>
  <c r="H38" i="2" s="1"/>
  <c r="I38" i="2" s="1"/>
  <c r="C62" i="2"/>
  <c r="E62" i="2" s="1"/>
  <c r="H62" i="2" s="1"/>
  <c r="I62" i="2" s="1"/>
  <c r="C87" i="2"/>
  <c r="E87" i="2" s="1"/>
  <c r="H87" i="2" s="1"/>
  <c r="I87" i="2" s="1"/>
  <c r="C56" i="2"/>
  <c r="E56" i="2" s="1"/>
  <c r="H56" i="2" s="1"/>
  <c r="I56" i="2" s="1"/>
  <c r="C42" i="2"/>
  <c r="C72" i="2"/>
  <c r="E72" i="2" s="1"/>
  <c r="H72" i="2" s="1"/>
  <c r="I72" i="2" s="1"/>
  <c r="C30" i="2"/>
  <c r="E30" i="2" s="1"/>
  <c r="H30" i="2" s="1"/>
  <c r="I30" i="2" s="1"/>
  <c r="C60" i="2"/>
  <c r="E60" i="2" s="1"/>
  <c r="H60" i="2" s="1"/>
  <c r="I60" i="2" s="1"/>
  <c r="C51" i="2"/>
  <c r="C90" i="2"/>
  <c r="C81" i="2"/>
  <c r="E81" i="2" s="1"/>
  <c r="H81" i="2" s="1"/>
  <c r="I81" i="2" s="1"/>
  <c r="C61" i="2"/>
  <c r="E61" i="2" s="1"/>
  <c r="H61" i="2" s="1"/>
  <c r="I61" i="2" s="1"/>
  <c r="C54" i="2"/>
  <c r="E54" i="2" s="1"/>
  <c r="H54" i="2" s="1"/>
  <c r="I54" i="2" s="1"/>
  <c r="C78" i="2"/>
  <c r="E78" i="2" s="1"/>
  <c r="H78" i="2" s="1"/>
  <c r="I78" i="2" s="1"/>
  <c r="C47" i="2"/>
  <c r="E47" i="2" s="1"/>
  <c r="H47" i="2" s="1"/>
  <c r="I47" i="2" s="1"/>
  <c r="C86" i="2"/>
  <c r="E86" i="2" s="1"/>
  <c r="H86" i="2" s="1"/>
  <c r="I86" i="2" s="1"/>
  <c r="C40" i="2"/>
  <c r="E40" i="2" s="1"/>
  <c r="H40" i="2" s="1"/>
  <c r="I40" i="2" s="1"/>
  <c r="C94" i="2"/>
  <c r="E94" i="2" s="1"/>
  <c r="H94" i="2" s="1"/>
  <c r="I94" i="2" s="1"/>
  <c r="C71" i="2"/>
  <c r="E71" i="2" s="1"/>
  <c r="H71" i="2" s="1"/>
  <c r="I71" i="2" s="1"/>
  <c r="C77" i="2"/>
  <c r="E77" i="2" s="1"/>
  <c r="H77" i="2" s="1"/>
  <c r="I77" i="2" s="1"/>
  <c r="C69" i="2"/>
  <c r="E69" i="2" s="1"/>
  <c r="H69" i="2" s="1"/>
  <c r="I69" i="2" s="1"/>
  <c r="D95" i="2"/>
  <c r="D96" i="2"/>
  <c r="D97" i="2"/>
  <c r="A9" i="11"/>
  <c r="B8" i="11"/>
  <c r="C8" i="11"/>
  <c r="A95" i="8"/>
  <c r="D94" i="8"/>
  <c r="E94" i="8" s="1"/>
  <c r="D99" i="2"/>
  <c r="B100" i="2"/>
  <c r="C100" i="2" s="1"/>
  <c r="G99" i="2"/>
  <c r="F99" i="2"/>
  <c r="J102" i="13"/>
  <c r="K102" i="13"/>
  <c r="G104" i="13"/>
  <c r="D104" i="13"/>
  <c r="B105" i="13"/>
  <c r="F104" i="13"/>
  <c r="C104" i="13"/>
  <c r="D7" i="11"/>
  <c r="E7" i="11" s="1"/>
  <c r="D98" i="2"/>
  <c r="E51" i="2" l="1"/>
  <c r="H51" i="2" s="1"/>
  <c r="I51" i="2" s="1"/>
  <c r="E91" i="2"/>
  <c r="H91" i="2" s="1"/>
  <c r="I91" i="2" s="1"/>
  <c r="E67" i="2"/>
  <c r="H67" i="2" s="1"/>
  <c r="I67" i="2" s="1"/>
  <c r="E35" i="2"/>
  <c r="H35" i="2" s="1"/>
  <c r="I35" i="2" s="1"/>
  <c r="E43" i="2"/>
  <c r="H43" i="2" s="1"/>
  <c r="I43" i="2" s="1"/>
  <c r="E83" i="2"/>
  <c r="H83" i="2" s="1"/>
  <c r="I83" i="2" s="1"/>
  <c r="J83" i="2" s="1"/>
  <c r="E75" i="2"/>
  <c r="H75" i="2" s="1"/>
  <c r="I75" i="2" s="1"/>
  <c r="J75" i="2" s="1"/>
  <c r="E59" i="2"/>
  <c r="H59" i="2" s="1"/>
  <c r="I59" i="2" s="1"/>
  <c r="J59" i="2" s="1"/>
  <c r="E90" i="2"/>
  <c r="H90" i="2" s="1"/>
  <c r="I90" i="2" s="1"/>
  <c r="K90" i="2" s="1"/>
  <c r="E104" i="13"/>
  <c r="H104" i="13" s="1"/>
  <c r="I104" i="13" s="1"/>
  <c r="E82" i="2"/>
  <c r="H82" i="2" s="1"/>
  <c r="I82" i="2" s="1"/>
  <c r="E42" i="2"/>
  <c r="H42" i="2" s="1"/>
  <c r="I42" i="2" s="1"/>
  <c r="K42" i="2" s="1"/>
  <c r="E58" i="2"/>
  <c r="H58" i="2" s="1"/>
  <c r="I58" i="2" s="1"/>
  <c r="K58" i="2" s="1"/>
  <c r="E34" i="2"/>
  <c r="H34" i="2" s="1"/>
  <c r="I34" i="2" s="1"/>
  <c r="J34" i="2" s="1"/>
  <c r="E66" i="2"/>
  <c r="H66" i="2" s="1"/>
  <c r="I66" i="2" s="1"/>
  <c r="K66" i="2" s="1"/>
  <c r="H7" i="11"/>
  <c r="F7" i="11"/>
  <c r="G7" i="11" s="1"/>
  <c r="I7" i="11"/>
  <c r="J94" i="2"/>
  <c r="K94" i="2"/>
  <c r="J93" i="2"/>
  <c r="K93" i="2"/>
  <c r="J49" i="2"/>
  <c r="K49" i="2"/>
  <c r="J88" i="2"/>
  <c r="K88" i="2"/>
  <c r="J70" i="2"/>
  <c r="K70" i="2"/>
  <c r="J65" i="2"/>
  <c r="K65" i="2"/>
  <c r="J31" i="2"/>
  <c r="K31" i="2"/>
  <c r="J53" i="2"/>
  <c r="K53" i="2"/>
  <c r="E73" i="2"/>
  <c r="H73" i="2" s="1"/>
  <c r="I73" i="2" s="1"/>
  <c r="J60" i="2"/>
  <c r="K60" i="2"/>
  <c r="J56" i="2"/>
  <c r="K56" i="2"/>
  <c r="E96" i="2"/>
  <c r="H96" i="2" s="1"/>
  <c r="I96" i="2" s="1"/>
  <c r="J68" i="2"/>
  <c r="K68" i="2"/>
  <c r="J63" i="2"/>
  <c r="K63" i="2"/>
  <c r="J76" i="2"/>
  <c r="K76" i="2"/>
  <c r="J77" i="2"/>
  <c r="K77" i="2"/>
  <c r="J69" i="2"/>
  <c r="K69" i="2"/>
  <c r="J61" i="2"/>
  <c r="K61" i="2"/>
  <c r="J30" i="2"/>
  <c r="K30" i="2"/>
  <c r="J72" i="2"/>
  <c r="K72" i="2"/>
  <c r="J55" i="2"/>
  <c r="K55" i="2"/>
  <c r="E97" i="2"/>
  <c r="H97" i="2" s="1"/>
  <c r="I97" i="2" s="1"/>
  <c r="J39" i="2"/>
  <c r="K39" i="2"/>
  <c r="J91" i="2"/>
  <c r="K91" i="2"/>
  <c r="E89" i="2"/>
  <c r="H89" i="2" s="1"/>
  <c r="I89" i="2" s="1"/>
  <c r="J52" i="2"/>
  <c r="K52" i="2"/>
  <c r="J40" i="2"/>
  <c r="K40" i="2"/>
  <c r="J47" i="2"/>
  <c r="K47" i="2"/>
  <c r="J81" i="2"/>
  <c r="K81" i="2"/>
  <c r="J42" i="2"/>
  <c r="E98" i="2"/>
  <c r="H98" i="2" s="1"/>
  <c r="I98" i="2" s="1"/>
  <c r="J33" i="2"/>
  <c r="K33" i="2"/>
  <c r="J35" i="2"/>
  <c r="K35" i="2"/>
  <c r="J82" i="2"/>
  <c r="K82" i="2"/>
  <c r="J86" i="2"/>
  <c r="K86" i="2"/>
  <c r="D8" i="11"/>
  <c r="J87" i="2"/>
  <c r="K87" i="2"/>
  <c r="J85" i="2"/>
  <c r="K85" i="2"/>
  <c r="J41" i="2"/>
  <c r="K41" i="2"/>
  <c r="J84" i="2"/>
  <c r="K84" i="2"/>
  <c r="E99" i="2"/>
  <c r="H99" i="2" s="1"/>
  <c r="I99" i="2" s="1"/>
  <c r="A96" i="8"/>
  <c r="D95" i="8"/>
  <c r="E95" i="8" s="1"/>
  <c r="D100" i="2"/>
  <c r="E100" i="2" s="1"/>
  <c r="B101" i="2"/>
  <c r="G100" i="2"/>
  <c r="F100" i="2"/>
  <c r="A10" i="11"/>
  <c r="B9" i="11"/>
  <c r="C9" i="11"/>
  <c r="J62" i="2"/>
  <c r="K62" i="2"/>
  <c r="J79" i="2"/>
  <c r="K79" i="2"/>
  <c r="J36" i="2"/>
  <c r="K36" i="2"/>
  <c r="J46" i="2"/>
  <c r="K46" i="2"/>
  <c r="J80" i="2"/>
  <c r="K80" i="2"/>
  <c r="J58" i="2"/>
  <c r="D105" i="13"/>
  <c r="G105" i="13"/>
  <c r="B106" i="13"/>
  <c r="F105" i="13"/>
  <c r="C105" i="13"/>
  <c r="J78" i="2"/>
  <c r="K78" i="2"/>
  <c r="J51" i="2"/>
  <c r="K51" i="2"/>
  <c r="J38" i="2"/>
  <c r="K38" i="2"/>
  <c r="J50" i="2"/>
  <c r="K50" i="2"/>
  <c r="J32" i="2"/>
  <c r="K32" i="2"/>
  <c r="J37" i="2"/>
  <c r="K37" i="2"/>
  <c r="J44" i="2"/>
  <c r="K44" i="2"/>
  <c r="J67" i="2"/>
  <c r="K67" i="2"/>
  <c r="J45" i="2"/>
  <c r="K45" i="2"/>
  <c r="J64" i="2"/>
  <c r="K64" i="2"/>
  <c r="J103" i="13"/>
  <c r="K103" i="13"/>
  <c r="J71" i="2"/>
  <c r="K71" i="2"/>
  <c r="J54" i="2"/>
  <c r="K54" i="2"/>
  <c r="J92" i="2"/>
  <c r="K92" i="2"/>
  <c r="J74" i="2"/>
  <c r="K74" i="2"/>
  <c r="J57" i="2"/>
  <c r="K57" i="2"/>
  <c r="E95" i="2"/>
  <c r="H95" i="2" s="1"/>
  <c r="I95" i="2" s="1"/>
  <c r="J48" i="2"/>
  <c r="K48" i="2"/>
  <c r="J43" i="2"/>
  <c r="K43" i="2"/>
  <c r="K59" i="2" l="1"/>
  <c r="K34" i="2"/>
  <c r="K83" i="2"/>
  <c r="K75" i="2"/>
  <c r="J90" i="2"/>
  <c r="J66" i="2"/>
  <c r="J104" i="13"/>
  <c r="K104" i="13"/>
  <c r="H100" i="2"/>
  <c r="E105" i="13"/>
  <c r="H105" i="13" s="1"/>
  <c r="I105" i="13" s="1"/>
  <c r="J7" i="11"/>
  <c r="D101" i="2"/>
  <c r="B102" i="2"/>
  <c r="G101" i="2"/>
  <c r="F101" i="2"/>
  <c r="C101" i="2"/>
  <c r="J98" i="2"/>
  <c r="K98" i="2"/>
  <c r="E8" i="11"/>
  <c r="J99" i="2"/>
  <c r="K99" i="2"/>
  <c r="J97" i="2"/>
  <c r="K97" i="2"/>
  <c r="J95" i="2"/>
  <c r="K95" i="2"/>
  <c r="D106" i="13"/>
  <c r="G106" i="13"/>
  <c r="B107" i="13"/>
  <c r="F106" i="13"/>
  <c r="C106" i="13"/>
  <c r="D9" i="11"/>
  <c r="E9" i="11" s="1"/>
  <c r="D96" i="8"/>
  <c r="E96" i="8" s="1"/>
  <c r="A97" i="8"/>
  <c r="J73" i="2"/>
  <c r="K73" i="2"/>
  <c r="A11" i="11"/>
  <c r="B10" i="11"/>
  <c r="C10" i="11"/>
  <c r="J89" i="2"/>
  <c r="K89" i="2"/>
  <c r="I100" i="2"/>
  <c r="J96" i="2"/>
  <c r="K96" i="2"/>
  <c r="E101" i="2" l="1"/>
  <c r="H101" i="2" s="1"/>
  <c r="I101" i="2" s="1"/>
  <c r="J101" i="2" s="1"/>
  <c r="E106" i="13"/>
  <c r="H106" i="13" s="1"/>
  <c r="I106" i="13" s="1"/>
  <c r="F9" i="11"/>
  <c r="G9" i="11" s="1"/>
  <c r="I9" i="11"/>
  <c r="J100" i="2"/>
  <c r="K100" i="2"/>
  <c r="A12" i="11"/>
  <c r="B11" i="11"/>
  <c r="C11" i="11"/>
  <c r="D102" i="2"/>
  <c r="B103" i="2"/>
  <c r="G102" i="2"/>
  <c r="F102" i="2"/>
  <c r="C102" i="2"/>
  <c r="A98" i="8"/>
  <c r="D97" i="8"/>
  <c r="E97" i="8" s="1"/>
  <c r="J105" i="13"/>
  <c r="K105" i="13"/>
  <c r="D107" i="13"/>
  <c r="G107" i="13"/>
  <c r="B108" i="13"/>
  <c r="F107" i="13"/>
  <c r="C107" i="13"/>
  <c r="H8" i="11"/>
  <c r="H9" i="11" s="1"/>
  <c r="F8" i="11"/>
  <c r="G8" i="11" s="1"/>
  <c r="D10" i="11"/>
  <c r="E10" i="11" s="1"/>
  <c r="I8" i="11"/>
  <c r="E107" i="13" l="1"/>
  <c r="H107" i="13" s="1"/>
  <c r="I107" i="13" s="1"/>
  <c r="J107" i="13" s="1"/>
  <c r="K101" i="2"/>
  <c r="J8" i="11"/>
  <c r="J106" i="13"/>
  <c r="K106" i="13"/>
  <c r="H10" i="11"/>
  <c r="F10" i="11"/>
  <c r="G10" i="11" s="1"/>
  <c r="J9" i="11"/>
  <c r="D98" i="8"/>
  <c r="E98" i="8" s="1"/>
  <c r="A99" i="8"/>
  <c r="D11" i="11"/>
  <c r="I10" i="11"/>
  <c r="D108" i="13"/>
  <c r="G108" i="13"/>
  <c r="B109" i="13"/>
  <c r="F108" i="13"/>
  <c r="C108" i="13"/>
  <c r="E102" i="2"/>
  <c r="H102" i="2" s="1"/>
  <c r="I102" i="2" s="1"/>
  <c r="A13" i="11"/>
  <c r="B12" i="11"/>
  <c r="C12" i="11"/>
  <c r="D103" i="2"/>
  <c r="B104" i="2"/>
  <c r="G103" i="2"/>
  <c r="F103" i="2"/>
  <c r="C103" i="2"/>
  <c r="K107" i="13" l="1"/>
  <c r="J10" i="11"/>
  <c r="J102" i="2"/>
  <c r="K102" i="2"/>
  <c r="D104" i="2"/>
  <c r="B105" i="2"/>
  <c r="G104" i="2"/>
  <c r="F104" i="2"/>
  <c r="C104" i="2"/>
  <c r="E108" i="13"/>
  <c r="H108" i="13" s="1"/>
  <c r="I108" i="13" s="1"/>
  <c r="D99" i="8"/>
  <c r="E99" i="8" s="1"/>
  <c r="A100" i="8"/>
  <c r="E11" i="11"/>
  <c r="G109" i="13"/>
  <c r="D109" i="13"/>
  <c r="B110" i="13"/>
  <c r="F109" i="13"/>
  <c r="C109" i="13"/>
  <c r="E103" i="2"/>
  <c r="H103" i="2" s="1"/>
  <c r="I103" i="2" s="1"/>
  <c r="D12" i="11"/>
  <c r="E12" i="11" s="1"/>
  <c r="A14" i="11"/>
  <c r="B13" i="11"/>
  <c r="C13" i="11"/>
  <c r="E109" i="13" l="1"/>
  <c r="H109" i="13" s="1"/>
  <c r="I109" i="13" s="1"/>
  <c r="E104" i="2"/>
  <c r="H104" i="2" s="1"/>
  <c r="I104" i="2" s="1"/>
  <c r="J104" i="2" s="1"/>
  <c r="J108" i="13"/>
  <c r="K108" i="13"/>
  <c r="F12" i="11"/>
  <c r="G12" i="11" s="1"/>
  <c r="I12" i="11"/>
  <c r="J103" i="2"/>
  <c r="K103" i="2"/>
  <c r="D105" i="2"/>
  <c r="B106" i="2"/>
  <c r="G105" i="2"/>
  <c r="F105" i="2"/>
  <c r="C105" i="2"/>
  <c r="D13" i="11"/>
  <c r="B14" i="11"/>
  <c r="A15" i="11"/>
  <c r="C14" i="11"/>
  <c r="H11" i="11"/>
  <c r="H12" i="11" s="1"/>
  <c r="F11" i="11"/>
  <c r="G11" i="11" s="1"/>
  <c r="D100" i="8"/>
  <c r="E100" i="8" s="1"/>
  <c r="A101" i="8"/>
  <c r="I11" i="11"/>
  <c r="G110" i="13"/>
  <c r="D110" i="13"/>
  <c r="B111" i="13"/>
  <c r="F110" i="13"/>
  <c r="C110" i="13"/>
  <c r="E105" i="2" l="1"/>
  <c r="H105" i="2" s="1"/>
  <c r="I105" i="2" s="1"/>
  <c r="E110" i="13"/>
  <c r="H110" i="13" s="1"/>
  <c r="I110" i="13" s="1"/>
  <c r="K104" i="2"/>
  <c r="J11" i="11"/>
  <c r="J12" i="11"/>
  <c r="A16" i="11"/>
  <c r="B15" i="11"/>
  <c r="C15" i="11"/>
  <c r="D106" i="2"/>
  <c r="B107" i="2"/>
  <c r="G106" i="2"/>
  <c r="F106" i="2"/>
  <c r="C106" i="2"/>
  <c r="A102" i="8"/>
  <c r="D101" i="8"/>
  <c r="E101" i="8" s="1"/>
  <c r="G111" i="13"/>
  <c r="D111" i="13"/>
  <c r="B112" i="13"/>
  <c r="F111" i="13"/>
  <c r="C111" i="13"/>
  <c r="D14" i="11"/>
  <c r="E14" i="11" s="1"/>
  <c r="J109" i="13"/>
  <c r="K109" i="13"/>
  <c r="E13" i="11"/>
  <c r="E106" i="2" l="1"/>
  <c r="H106" i="2" s="1"/>
  <c r="I106" i="2" s="1"/>
  <c r="J106" i="2" s="1"/>
  <c r="E111" i="13"/>
  <c r="H111" i="13" s="1"/>
  <c r="I111" i="13" s="1"/>
  <c r="F14" i="11"/>
  <c r="G14" i="11" s="1"/>
  <c r="J110" i="13"/>
  <c r="K110" i="13"/>
  <c r="H13" i="11"/>
  <c r="H14" i="11" s="1"/>
  <c r="F13" i="11"/>
  <c r="G13" i="11" s="1"/>
  <c r="D15" i="11"/>
  <c r="E15" i="11" s="1"/>
  <c r="I14" i="11"/>
  <c r="A103" i="8"/>
  <c r="D102" i="8"/>
  <c r="E102" i="8" s="1"/>
  <c r="A17" i="11"/>
  <c r="B16" i="11"/>
  <c r="C16" i="11"/>
  <c r="J105" i="2"/>
  <c r="K105" i="2"/>
  <c r="G112" i="13"/>
  <c r="D112" i="13"/>
  <c r="B113" i="13"/>
  <c r="F112" i="13"/>
  <c r="C112" i="13"/>
  <c r="D107" i="2"/>
  <c r="B108" i="2"/>
  <c r="G107" i="2"/>
  <c r="F107" i="2"/>
  <c r="C107" i="2"/>
  <c r="I13" i="11"/>
  <c r="E112" i="13" l="1"/>
  <c r="H112" i="13" s="1"/>
  <c r="I112" i="13" s="1"/>
  <c r="J13" i="11"/>
  <c r="E107" i="2"/>
  <c r="H107" i="2" s="1"/>
  <c r="I107" i="2" s="1"/>
  <c r="K106" i="2"/>
  <c r="J14" i="11"/>
  <c r="H15" i="11"/>
  <c r="F15" i="11"/>
  <c r="G15" i="11" s="1"/>
  <c r="I15" i="11"/>
  <c r="D108" i="2"/>
  <c r="B109" i="2"/>
  <c r="G108" i="2"/>
  <c r="F108" i="2"/>
  <c r="C108" i="2"/>
  <c r="A104" i="8"/>
  <c r="D103" i="8"/>
  <c r="E103" i="8" s="1"/>
  <c r="J111" i="13"/>
  <c r="K111" i="13"/>
  <c r="D113" i="13"/>
  <c r="G113" i="13"/>
  <c r="B114" i="13"/>
  <c r="F113" i="13"/>
  <c r="C113" i="13"/>
  <c r="D16" i="11"/>
  <c r="E16" i="11" s="1"/>
  <c r="A18" i="11"/>
  <c r="B17" i="11"/>
  <c r="C17" i="11"/>
  <c r="J112" i="13" l="1"/>
  <c r="K112" i="13"/>
  <c r="E108" i="2"/>
  <c r="H108" i="2" s="1"/>
  <c r="I108" i="2" s="1"/>
  <c r="J108" i="2" s="1"/>
  <c r="J107" i="2"/>
  <c r="K107" i="2"/>
  <c r="J15" i="11"/>
  <c r="H16" i="11"/>
  <c r="F16" i="11"/>
  <c r="G16" i="11" s="1"/>
  <c r="I16" i="11"/>
  <c r="D109" i="2"/>
  <c r="B110" i="2"/>
  <c r="G109" i="2"/>
  <c r="F109" i="2"/>
  <c r="C109" i="2"/>
  <c r="E113" i="13"/>
  <c r="H113" i="13" s="1"/>
  <c r="I113" i="13" s="1"/>
  <c r="A19" i="11"/>
  <c r="B18" i="11"/>
  <c r="C18" i="11"/>
  <c r="D17" i="11"/>
  <c r="E17" i="11" s="1"/>
  <c r="D104" i="8"/>
  <c r="E104" i="8" s="1"/>
  <c r="A105" i="8"/>
  <c r="D114" i="13"/>
  <c r="G114" i="13"/>
  <c r="B115" i="13"/>
  <c r="F114" i="13"/>
  <c r="C114" i="13"/>
  <c r="E114" i="13" l="1"/>
  <c r="H114" i="13" s="1"/>
  <c r="I114" i="13" s="1"/>
  <c r="J114" i="13" s="1"/>
  <c r="K108" i="2"/>
  <c r="J16" i="11"/>
  <c r="E109" i="2"/>
  <c r="H109" i="2" s="1"/>
  <c r="I109" i="2" s="1"/>
  <c r="D110" i="2"/>
  <c r="B111" i="2"/>
  <c r="G110" i="2"/>
  <c r="F110" i="2"/>
  <c r="C110" i="2"/>
  <c r="E110" i="2" s="1"/>
  <c r="H110" i="2" s="1"/>
  <c r="D115" i="13"/>
  <c r="G115" i="13"/>
  <c r="B116" i="13"/>
  <c r="F115" i="13"/>
  <c r="C115" i="13"/>
  <c r="D18" i="11"/>
  <c r="E18" i="11" s="1"/>
  <c r="A20" i="11"/>
  <c r="B19" i="11"/>
  <c r="C19" i="11"/>
  <c r="H17" i="11"/>
  <c r="F17" i="11"/>
  <c r="G17" i="11" s="1"/>
  <c r="D105" i="8"/>
  <c r="E105" i="8" s="1"/>
  <c r="A106" i="8"/>
  <c r="J113" i="13"/>
  <c r="K113" i="13"/>
  <c r="I17" i="11"/>
  <c r="E115" i="13" l="1"/>
  <c r="H115" i="13" s="1"/>
  <c r="I115" i="13" s="1"/>
  <c r="K114" i="13"/>
  <c r="J17" i="11"/>
  <c r="J109" i="2"/>
  <c r="K109" i="2"/>
  <c r="I110" i="2"/>
  <c r="J110" i="2" s="1"/>
  <c r="A21" i="11"/>
  <c r="B20" i="11"/>
  <c r="C20" i="11"/>
  <c r="I18" i="11"/>
  <c r="H18" i="11"/>
  <c r="F18" i="11"/>
  <c r="G18" i="11" s="1"/>
  <c r="D111" i="2"/>
  <c r="B112" i="2"/>
  <c r="G111" i="2"/>
  <c r="F111" i="2"/>
  <c r="C111" i="2"/>
  <c r="D19" i="11"/>
  <c r="E19" i="11" s="1"/>
  <c r="D106" i="8"/>
  <c r="E106" i="8" s="1"/>
  <c r="A107" i="8"/>
  <c r="D116" i="13"/>
  <c r="G116" i="13"/>
  <c r="B117" i="13"/>
  <c r="F116" i="13"/>
  <c r="C116" i="13"/>
  <c r="E116" i="13" l="1"/>
  <c r="H116" i="13" s="1"/>
  <c r="I116" i="13" s="1"/>
  <c r="E111" i="2"/>
  <c r="H111" i="2" s="1"/>
  <c r="I111" i="2" s="1"/>
  <c r="J111" i="2" s="1"/>
  <c r="J18" i="11"/>
  <c r="K110" i="2"/>
  <c r="H19" i="11"/>
  <c r="F19" i="11"/>
  <c r="G19" i="11" s="1"/>
  <c r="J115" i="13"/>
  <c r="K115" i="13"/>
  <c r="D112" i="2"/>
  <c r="B113" i="2"/>
  <c r="G112" i="2"/>
  <c r="F112" i="2"/>
  <c r="C112" i="2"/>
  <c r="D107" i="8"/>
  <c r="E107" i="8" s="1"/>
  <c r="A108" i="8"/>
  <c r="I19" i="11"/>
  <c r="D20" i="11"/>
  <c r="E20" i="11" s="1"/>
  <c r="A22" i="11"/>
  <c r="B21" i="11"/>
  <c r="C21" i="11"/>
  <c r="G117" i="13"/>
  <c r="D117" i="13"/>
  <c r="B118" i="13"/>
  <c r="F117" i="13"/>
  <c r="C117" i="13"/>
  <c r="E117" i="13" s="1"/>
  <c r="H117" i="13" l="1"/>
  <c r="I117" i="13" s="1"/>
  <c r="J117" i="13" s="1"/>
  <c r="E112" i="2"/>
  <c r="H112" i="2" s="1"/>
  <c r="I112" i="2" s="1"/>
  <c r="J112" i="2" s="1"/>
  <c r="K111" i="2"/>
  <c r="J19" i="11"/>
  <c r="J116" i="13"/>
  <c r="K116" i="13"/>
  <c r="H20" i="11"/>
  <c r="F20" i="11"/>
  <c r="G20" i="11" s="1"/>
  <c r="I20" i="11"/>
  <c r="D21" i="11"/>
  <c r="D108" i="8"/>
  <c r="E108" i="8" s="1"/>
  <c r="A109" i="8"/>
  <c r="G118" i="13"/>
  <c r="D118" i="13"/>
  <c r="B119" i="13"/>
  <c r="F118" i="13"/>
  <c r="C118" i="13"/>
  <c r="D113" i="2"/>
  <c r="B114" i="2"/>
  <c r="G113" i="2"/>
  <c r="F113" i="2"/>
  <c r="C113" i="2"/>
  <c r="A23" i="11"/>
  <c r="B22" i="11"/>
  <c r="C22" i="11"/>
  <c r="K117" i="13" l="1"/>
  <c r="K112" i="2"/>
  <c r="J20" i="11"/>
  <c r="E113" i="2"/>
  <c r="H113" i="2" s="1"/>
  <c r="I113" i="2" s="1"/>
  <c r="E21" i="11"/>
  <c r="I21" i="11" s="1"/>
  <c r="A110" i="8"/>
  <c r="D109" i="8"/>
  <c r="E109" i="8" s="1"/>
  <c r="D114" i="2"/>
  <c r="B115" i="2"/>
  <c r="G114" i="2"/>
  <c r="F114" i="2"/>
  <c r="C114" i="2"/>
  <c r="D22" i="11"/>
  <c r="E22" i="11" s="1"/>
  <c r="E118" i="13"/>
  <c r="H118" i="13" s="1"/>
  <c r="I118" i="13" s="1"/>
  <c r="A24" i="11"/>
  <c r="B23" i="11"/>
  <c r="C23" i="11"/>
  <c r="G119" i="13"/>
  <c r="D119" i="13"/>
  <c r="B120" i="13"/>
  <c r="F119" i="13"/>
  <c r="C119" i="13"/>
  <c r="E119" i="13" s="1"/>
  <c r="H119" i="13" l="1"/>
  <c r="I119" i="13" s="1"/>
  <c r="J119" i="13" s="1"/>
  <c r="F21" i="11"/>
  <c r="G21" i="11" s="1"/>
  <c r="H21" i="11"/>
  <c r="E114" i="2"/>
  <c r="H114" i="2" s="1"/>
  <c r="I114" i="2" s="1"/>
  <c r="F22" i="11"/>
  <c r="G22" i="11" s="1"/>
  <c r="I22" i="11"/>
  <c r="J118" i="13"/>
  <c r="K118" i="13"/>
  <c r="G120" i="13"/>
  <c r="D120" i="13"/>
  <c r="B121" i="13"/>
  <c r="F120" i="13"/>
  <c r="C120" i="13"/>
  <c r="J113" i="2"/>
  <c r="K113" i="2"/>
  <c r="D23" i="11"/>
  <c r="E23" i="11" s="1"/>
  <c r="D115" i="2"/>
  <c r="B116" i="2"/>
  <c r="G115" i="2"/>
  <c r="F115" i="2"/>
  <c r="C115" i="2"/>
  <c r="A111" i="8"/>
  <c r="D110" i="8"/>
  <c r="E110" i="8" s="1"/>
  <c r="A25" i="11"/>
  <c r="B24" i="11"/>
  <c r="C24" i="11"/>
  <c r="J21" i="11" l="1"/>
  <c r="H22" i="11"/>
  <c r="J22" i="11" s="1"/>
  <c r="E120" i="13"/>
  <c r="H120" i="13" s="1"/>
  <c r="I120" i="13" s="1"/>
  <c r="K114" i="2"/>
  <c r="J114" i="2"/>
  <c r="E115" i="2"/>
  <c r="H115" i="2" s="1"/>
  <c r="I115" i="2" s="1"/>
  <c r="K119" i="13"/>
  <c r="F23" i="11"/>
  <c r="G23" i="11" s="1"/>
  <c r="I23" i="11" s="1"/>
  <c r="D116" i="2"/>
  <c r="B117" i="2"/>
  <c r="G116" i="2"/>
  <c r="F116" i="2"/>
  <c r="C116" i="2"/>
  <c r="E116" i="2" s="1"/>
  <c r="H116" i="2" s="1"/>
  <c r="D24" i="11"/>
  <c r="E24" i="11" s="1"/>
  <c r="A26" i="11"/>
  <c r="B25" i="11"/>
  <c r="C25" i="11"/>
  <c r="A112" i="8"/>
  <c r="D111" i="8"/>
  <c r="E111" i="8" s="1"/>
  <c r="D121" i="13"/>
  <c r="G121" i="13"/>
  <c r="B122" i="13"/>
  <c r="F121" i="13"/>
  <c r="C121" i="13"/>
  <c r="E121" i="13" s="1"/>
  <c r="H23" i="11" l="1"/>
  <c r="J23" i="11" s="1"/>
  <c r="K120" i="13"/>
  <c r="J120" i="13"/>
  <c r="K115" i="2"/>
  <c r="J115" i="2"/>
  <c r="I116" i="2"/>
  <c r="J116" i="2" s="1"/>
  <c r="F24" i="11"/>
  <c r="G24" i="11" s="1"/>
  <c r="I24" i="11" s="1"/>
  <c r="D122" i="13"/>
  <c r="G122" i="13"/>
  <c r="B123" i="13"/>
  <c r="F122" i="13"/>
  <c r="C122" i="13"/>
  <c r="A27" i="11"/>
  <c r="B26" i="11"/>
  <c r="C26" i="11"/>
  <c r="D112" i="8"/>
  <c r="E112" i="8" s="1"/>
  <c r="A113" i="8"/>
  <c r="H121" i="13"/>
  <c r="I121" i="13" s="1"/>
  <c r="D25" i="11"/>
  <c r="E25" i="11" s="1"/>
  <c r="D117" i="2"/>
  <c r="B118" i="2"/>
  <c r="G117" i="2"/>
  <c r="F117" i="2"/>
  <c r="C117" i="2"/>
  <c r="E122" i="13" l="1"/>
  <c r="H122" i="13" s="1"/>
  <c r="I122" i="13" s="1"/>
  <c r="J122" i="13" s="1"/>
  <c r="H24" i="11"/>
  <c r="J24" i="11" s="1"/>
  <c r="K116" i="2"/>
  <c r="F25" i="11"/>
  <c r="G25" i="11" s="1"/>
  <c r="J121" i="13"/>
  <c r="K121" i="13"/>
  <c r="D26" i="11"/>
  <c r="E26" i="11" s="1"/>
  <c r="E117" i="2"/>
  <c r="H117" i="2" s="1"/>
  <c r="I117" i="2" s="1"/>
  <c r="A28" i="11"/>
  <c r="B27" i="11"/>
  <c r="C27" i="11"/>
  <c r="A114" i="8"/>
  <c r="D113" i="8"/>
  <c r="E113" i="8" s="1"/>
  <c r="D118" i="2"/>
  <c r="B119" i="2"/>
  <c r="G118" i="2"/>
  <c r="F118" i="2"/>
  <c r="C118" i="2"/>
  <c r="D123" i="13"/>
  <c r="G123" i="13"/>
  <c r="B124" i="13"/>
  <c r="F123" i="13"/>
  <c r="C123" i="13"/>
  <c r="H25" i="11" l="1"/>
  <c r="H26" i="11" s="1"/>
  <c r="E118" i="2"/>
  <c r="H118" i="2" s="1"/>
  <c r="I118" i="2" s="1"/>
  <c r="J118" i="2" s="1"/>
  <c r="K122" i="13"/>
  <c r="E123" i="13"/>
  <c r="H123" i="13" s="1"/>
  <c r="I123" i="13" s="1"/>
  <c r="J117" i="2"/>
  <c r="K117" i="2"/>
  <c r="F26" i="11"/>
  <c r="G26" i="11" s="1"/>
  <c r="I26" i="11" s="1"/>
  <c r="I25" i="11"/>
  <c r="D27" i="11"/>
  <c r="E27" i="11" s="1"/>
  <c r="D119" i="2"/>
  <c r="B120" i="2"/>
  <c r="G119" i="2"/>
  <c r="F119" i="2"/>
  <c r="C119" i="2"/>
  <c r="A29" i="11"/>
  <c r="B28" i="11"/>
  <c r="C28" i="11"/>
  <c r="D124" i="13"/>
  <c r="G124" i="13"/>
  <c r="B125" i="13"/>
  <c r="F124" i="13"/>
  <c r="C124" i="13"/>
  <c r="D114" i="8"/>
  <c r="E114" i="8" s="1"/>
  <c r="A115" i="8"/>
  <c r="J25" i="11" l="1"/>
  <c r="E119" i="2"/>
  <c r="H119" i="2" s="1"/>
  <c r="I119" i="2" s="1"/>
  <c r="J26" i="11"/>
  <c r="E124" i="13"/>
  <c r="H124" i="13" s="1"/>
  <c r="I124" i="13" s="1"/>
  <c r="K118" i="2"/>
  <c r="G125" i="13"/>
  <c r="D125" i="13"/>
  <c r="B126" i="13"/>
  <c r="F125" i="13"/>
  <c r="C125" i="13"/>
  <c r="E125" i="13" s="1"/>
  <c r="D120" i="2"/>
  <c r="B121" i="2"/>
  <c r="G120" i="2"/>
  <c r="F120" i="2"/>
  <c r="C120" i="2"/>
  <c r="J123" i="13"/>
  <c r="K123" i="13"/>
  <c r="D115" i="8"/>
  <c r="E115" i="8" s="1"/>
  <c r="A116" i="8"/>
  <c r="D28" i="11"/>
  <c r="E28" i="11" s="1"/>
  <c r="A30" i="11"/>
  <c r="B29" i="11"/>
  <c r="C29" i="11"/>
  <c r="H27" i="11"/>
  <c r="F27" i="11"/>
  <c r="G27" i="11" s="1"/>
  <c r="I27" i="11" s="1"/>
  <c r="J27" i="11" s="1"/>
  <c r="E120" i="2" l="1"/>
  <c r="H120" i="2" s="1"/>
  <c r="I120" i="2" s="1"/>
  <c r="K120" i="2" s="1"/>
  <c r="H125" i="13"/>
  <c r="I125" i="13" s="1"/>
  <c r="F28" i="11"/>
  <c r="G28" i="11" s="1"/>
  <c r="H28" i="11"/>
  <c r="J124" i="13"/>
  <c r="K124" i="13"/>
  <c r="A31" i="11"/>
  <c r="B30" i="11"/>
  <c r="C30" i="11"/>
  <c r="J119" i="2"/>
  <c r="K119" i="2"/>
  <c r="G126" i="13"/>
  <c r="D126" i="13"/>
  <c r="B127" i="13"/>
  <c r="F126" i="13"/>
  <c r="C126" i="13"/>
  <c r="D116" i="8"/>
  <c r="E116" i="8" s="1"/>
  <c r="A117" i="8"/>
  <c r="D29" i="11"/>
  <c r="E29" i="11" s="1"/>
  <c r="D121" i="2"/>
  <c r="B122" i="2"/>
  <c r="G121" i="2"/>
  <c r="F121" i="2"/>
  <c r="C121" i="2"/>
  <c r="E121" i="2" s="1"/>
  <c r="H121" i="2" s="1"/>
  <c r="J125" i="13" l="1"/>
  <c r="K125" i="13"/>
  <c r="J120" i="2"/>
  <c r="I121" i="2"/>
  <c r="J121" i="2" s="1"/>
  <c r="I28" i="11"/>
  <c r="J28" i="11" s="1"/>
  <c r="D122" i="2"/>
  <c r="B123" i="2"/>
  <c r="G122" i="2"/>
  <c r="F122" i="2"/>
  <c r="C122" i="2"/>
  <c r="F29" i="11"/>
  <c r="G29" i="11" s="1"/>
  <c r="I29" i="11" s="1"/>
  <c r="H29" i="11"/>
  <c r="D30" i="11"/>
  <c r="E30" i="11" s="1"/>
  <c r="A118" i="8"/>
  <c r="D117" i="8"/>
  <c r="E117" i="8" s="1"/>
  <c r="G127" i="13"/>
  <c r="D127" i="13"/>
  <c r="B128" i="13"/>
  <c r="F127" i="13"/>
  <c r="C127" i="13"/>
  <c r="A32" i="11"/>
  <c r="B31" i="11"/>
  <c r="C31" i="11"/>
  <c r="E126" i="13"/>
  <c r="H126" i="13" s="1"/>
  <c r="I126" i="13" s="1"/>
  <c r="J29" i="11" l="1"/>
  <c r="K121" i="2"/>
  <c r="E127" i="13"/>
  <c r="H127" i="13" s="1"/>
  <c r="I127" i="13" s="1"/>
  <c r="J126" i="13"/>
  <c r="K126" i="13"/>
  <c r="F30" i="11"/>
  <c r="G30" i="11" s="1"/>
  <c r="H30" i="11"/>
  <c r="E122" i="2"/>
  <c r="H122" i="2" s="1"/>
  <c r="I122" i="2" s="1"/>
  <c r="D31" i="11"/>
  <c r="E31" i="11" s="1"/>
  <c r="A33" i="11"/>
  <c r="B32" i="11"/>
  <c r="C32" i="11"/>
  <c r="D118" i="8"/>
  <c r="E118" i="8" s="1"/>
  <c r="A119" i="8"/>
  <c r="D123" i="2"/>
  <c r="B124" i="2"/>
  <c r="G123" i="2"/>
  <c r="F123" i="2"/>
  <c r="C123" i="2"/>
  <c r="E123" i="2" s="1"/>
  <c r="H123" i="2" s="1"/>
  <c r="G128" i="13"/>
  <c r="D128" i="13"/>
  <c r="B129" i="13"/>
  <c r="F128" i="13"/>
  <c r="C128" i="13"/>
  <c r="E128" i="13" l="1"/>
  <c r="H128" i="13" s="1"/>
  <c r="I128" i="13" s="1"/>
  <c r="I123" i="2"/>
  <c r="J123" i="2" s="1"/>
  <c r="J122" i="2"/>
  <c r="K122" i="2"/>
  <c r="I30" i="11"/>
  <c r="J30" i="11" s="1"/>
  <c r="D124" i="2"/>
  <c r="B125" i="2"/>
  <c r="G124" i="2"/>
  <c r="F124" i="2"/>
  <c r="C124" i="2"/>
  <c r="D32" i="11"/>
  <c r="E32" i="11" s="1"/>
  <c r="A34" i="11"/>
  <c r="B33" i="11"/>
  <c r="C33" i="11"/>
  <c r="D129" i="13"/>
  <c r="G129" i="13"/>
  <c r="B130" i="13"/>
  <c r="F129" i="13"/>
  <c r="C129" i="13"/>
  <c r="J127" i="13"/>
  <c r="K127" i="13"/>
  <c r="A120" i="8"/>
  <c r="D119" i="8"/>
  <c r="E119" i="8" s="1"/>
  <c r="H31" i="11"/>
  <c r="F31" i="11"/>
  <c r="G31" i="11"/>
  <c r="I31" i="11" s="1"/>
  <c r="E124" i="2" l="1"/>
  <c r="H124" i="2" s="1"/>
  <c r="I124" i="2" s="1"/>
  <c r="J124" i="2" s="1"/>
  <c r="K123" i="2"/>
  <c r="J128" i="13"/>
  <c r="K128" i="13"/>
  <c r="H32" i="11"/>
  <c r="F32" i="11"/>
  <c r="G32" i="11" s="1"/>
  <c r="I32" i="11" s="1"/>
  <c r="E129" i="13"/>
  <c r="H129" i="13" s="1"/>
  <c r="I129" i="13" s="1"/>
  <c r="A35" i="11"/>
  <c r="B34" i="11"/>
  <c r="C34" i="11"/>
  <c r="J31" i="11"/>
  <c r="D130" i="13"/>
  <c r="G130" i="13"/>
  <c r="B131" i="13"/>
  <c r="F130" i="13"/>
  <c r="C130" i="13"/>
  <c r="D33" i="11"/>
  <c r="E33" i="11" s="1"/>
  <c r="D125" i="2"/>
  <c r="B126" i="2"/>
  <c r="G125" i="2"/>
  <c r="F125" i="2"/>
  <c r="C125" i="2"/>
  <c r="D120" i="8"/>
  <c r="E120" i="8" s="1"/>
  <c r="A121" i="8"/>
  <c r="J32" i="11" l="1"/>
  <c r="E130" i="13"/>
  <c r="H130" i="13" s="1"/>
  <c r="I130" i="13" s="1"/>
  <c r="J130" i="13" s="1"/>
  <c r="K124" i="2"/>
  <c r="J129" i="13"/>
  <c r="K129" i="13"/>
  <c r="D126" i="2"/>
  <c r="B127" i="2"/>
  <c r="G126" i="2"/>
  <c r="F126" i="2"/>
  <c r="C126" i="2"/>
  <c r="D131" i="13"/>
  <c r="G131" i="13"/>
  <c r="B132" i="13"/>
  <c r="F131" i="13"/>
  <c r="C131" i="13"/>
  <c r="D121" i="8"/>
  <c r="E121" i="8" s="1"/>
  <c r="A122" i="8"/>
  <c r="H33" i="11"/>
  <c r="F33" i="11"/>
  <c r="G33" i="11" s="1"/>
  <c r="E125" i="2"/>
  <c r="H125" i="2" s="1"/>
  <c r="I125" i="2" s="1"/>
  <c r="D34" i="11"/>
  <c r="E34" i="11" s="1"/>
  <c r="A36" i="11"/>
  <c r="B35" i="11"/>
  <c r="C35" i="11"/>
  <c r="E126" i="2" l="1"/>
  <c r="H126" i="2" s="1"/>
  <c r="I126" i="2" s="1"/>
  <c r="K126" i="2" s="1"/>
  <c r="E131" i="13"/>
  <c r="H131" i="13" s="1"/>
  <c r="I131" i="13" s="1"/>
  <c r="K130" i="13"/>
  <c r="I33" i="11"/>
  <c r="J33" i="11" s="1"/>
  <c r="F34" i="11"/>
  <c r="G34" i="11" s="1"/>
  <c r="H34" i="11"/>
  <c r="J125" i="2"/>
  <c r="K125" i="2"/>
  <c r="D122" i="8"/>
  <c r="E122" i="8" s="1"/>
  <c r="A123" i="8"/>
  <c r="D127" i="2"/>
  <c r="B128" i="2"/>
  <c r="G127" i="2"/>
  <c r="F127" i="2"/>
  <c r="C127" i="2"/>
  <c r="D35" i="11"/>
  <c r="E35" i="11" s="1"/>
  <c r="D132" i="13"/>
  <c r="G132" i="13"/>
  <c r="B133" i="13"/>
  <c r="F132" i="13"/>
  <c r="C132" i="13"/>
  <c r="A37" i="11"/>
  <c r="B36" i="11"/>
  <c r="C36" i="11"/>
  <c r="J126" i="2" l="1"/>
  <c r="E132" i="13"/>
  <c r="H132" i="13" s="1"/>
  <c r="I132" i="13" s="1"/>
  <c r="J132" i="13" s="1"/>
  <c r="H35" i="11"/>
  <c r="F35" i="11"/>
  <c r="G35" i="11" s="1"/>
  <c r="I34" i="11"/>
  <c r="J34" i="11" s="1"/>
  <c r="D36" i="11"/>
  <c r="E36" i="11" s="1"/>
  <c r="A38" i="11"/>
  <c r="B37" i="11"/>
  <c r="C37" i="11"/>
  <c r="J131" i="13"/>
  <c r="K131" i="13"/>
  <c r="E127" i="2"/>
  <c r="H127" i="2" s="1"/>
  <c r="I127" i="2" s="1"/>
  <c r="D123" i="8"/>
  <c r="E123" i="8" s="1"/>
  <c r="A124" i="8"/>
  <c r="G133" i="13"/>
  <c r="D133" i="13"/>
  <c r="B134" i="13"/>
  <c r="F133" i="13"/>
  <c r="C133" i="13"/>
  <c r="D128" i="2"/>
  <c r="B129" i="2"/>
  <c r="G128" i="2"/>
  <c r="F128" i="2"/>
  <c r="C128" i="2"/>
  <c r="E133" i="13" l="1"/>
  <c r="H133" i="13" s="1"/>
  <c r="I133" i="13" s="1"/>
  <c r="K133" i="13" s="1"/>
  <c r="E128" i="2"/>
  <c r="H128" i="2" s="1"/>
  <c r="I128" i="2" s="1"/>
  <c r="K132" i="13"/>
  <c r="J127" i="2"/>
  <c r="K127" i="2"/>
  <c r="F36" i="11"/>
  <c r="G36" i="11" s="1"/>
  <c r="I36" i="11" s="1"/>
  <c r="H36" i="11"/>
  <c r="I35" i="11"/>
  <c r="J35" i="11" s="1"/>
  <c r="D37" i="11"/>
  <c r="E37" i="11" s="1"/>
  <c r="D129" i="2"/>
  <c r="B130" i="2"/>
  <c r="G129" i="2"/>
  <c r="F129" i="2"/>
  <c r="C129" i="2"/>
  <c r="A125" i="8"/>
  <c r="D124" i="8"/>
  <c r="E124" i="8" s="1"/>
  <c r="B38" i="11"/>
  <c r="A39" i="11"/>
  <c r="C38" i="11"/>
  <c r="G134" i="13"/>
  <c r="D134" i="13"/>
  <c r="B135" i="13"/>
  <c r="F134" i="13"/>
  <c r="C134" i="13"/>
  <c r="J133" i="13" l="1"/>
  <c r="J36" i="11"/>
  <c r="E134" i="13"/>
  <c r="H134" i="13" s="1"/>
  <c r="I134" i="13" s="1"/>
  <c r="F37" i="11"/>
  <c r="G37" i="11" s="1"/>
  <c r="H37" i="11"/>
  <c r="D130" i="2"/>
  <c r="B131" i="2"/>
  <c r="G130" i="2"/>
  <c r="F130" i="2"/>
  <c r="C130" i="2"/>
  <c r="D38" i="11"/>
  <c r="E38" i="11" s="1"/>
  <c r="G135" i="13"/>
  <c r="D135" i="13"/>
  <c r="B136" i="13"/>
  <c r="F135" i="13"/>
  <c r="C135" i="13"/>
  <c r="E135" i="13" s="1"/>
  <c r="A40" i="11"/>
  <c r="B39" i="11"/>
  <c r="C39" i="11"/>
  <c r="A126" i="8"/>
  <c r="D125" i="8"/>
  <c r="E125" i="8" s="1"/>
  <c r="E129" i="2"/>
  <c r="H129" i="2" s="1"/>
  <c r="I129" i="2" s="1"/>
  <c r="J128" i="2"/>
  <c r="K128" i="2"/>
  <c r="H135" i="13" l="1"/>
  <c r="I135" i="13" s="1"/>
  <c r="K135" i="13" s="1"/>
  <c r="I37" i="11"/>
  <c r="J37" i="11" s="1"/>
  <c r="J134" i="13"/>
  <c r="K134" i="13"/>
  <c r="F38" i="11"/>
  <c r="G38" i="11" s="1"/>
  <c r="H38" i="11"/>
  <c r="J129" i="2"/>
  <c r="K129" i="2"/>
  <c r="D131" i="2"/>
  <c r="B132" i="2"/>
  <c r="G131" i="2"/>
  <c r="F131" i="2"/>
  <c r="C131" i="2"/>
  <c r="D39" i="11"/>
  <c r="G136" i="13"/>
  <c r="D136" i="13"/>
  <c r="B137" i="13"/>
  <c r="F136" i="13"/>
  <c r="C136" i="13"/>
  <c r="D126" i="8"/>
  <c r="E126" i="8" s="1"/>
  <c r="A127" i="8"/>
  <c r="A41" i="11"/>
  <c r="B40" i="11"/>
  <c r="C40" i="11"/>
  <c r="E130" i="2"/>
  <c r="H130" i="2" s="1"/>
  <c r="I130" i="2" s="1"/>
  <c r="J135" i="13" l="1"/>
  <c r="E136" i="13"/>
  <c r="H136" i="13" s="1"/>
  <c r="I136" i="13" s="1"/>
  <c r="J136" i="13" s="1"/>
  <c r="E131" i="2"/>
  <c r="H131" i="2" s="1"/>
  <c r="I131" i="2" s="1"/>
  <c r="J130" i="2"/>
  <c r="K130" i="2"/>
  <c r="I38" i="11"/>
  <c r="J38" i="11" s="1"/>
  <c r="E39" i="11"/>
  <c r="D40" i="11"/>
  <c r="E40" i="11" s="1"/>
  <c r="A42" i="11"/>
  <c r="B41" i="11"/>
  <c r="C41" i="11"/>
  <c r="A128" i="8"/>
  <c r="D127" i="8"/>
  <c r="E127" i="8" s="1"/>
  <c r="D137" i="13"/>
  <c r="G137" i="13"/>
  <c r="B138" i="13"/>
  <c r="F137" i="13"/>
  <c r="C137" i="13"/>
  <c r="E137" i="13" s="1"/>
  <c r="D132" i="2"/>
  <c r="B133" i="2"/>
  <c r="G132" i="2"/>
  <c r="F132" i="2"/>
  <c r="C132" i="2"/>
  <c r="H137" i="13" l="1"/>
  <c r="I137" i="13" s="1"/>
  <c r="J137" i="13" s="1"/>
  <c r="E132" i="2"/>
  <c r="H132" i="2" s="1"/>
  <c r="I132" i="2" s="1"/>
  <c r="K132" i="2" s="1"/>
  <c r="J131" i="2"/>
  <c r="K131" i="2"/>
  <c r="K136" i="13"/>
  <c r="H39" i="11"/>
  <c r="H40" i="11" s="1"/>
  <c r="F39" i="11"/>
  <c r="G39" i="11" s="1"/>
  <c r="I39" i="11" s="1"/>
  <c r="A129" i="8"/>
  <c r="D128" i="8"/>
  <c r="E128" i="8" s="1"/>
  <c r="D133" i="2"/>
  <c r="B134" i="2"/>
  <c r="G133" i="2"/>
  <c r="F133" i="2"/>
  <c r="C133" i="2"/>
  <c r="D138" i="13"/>
  <c r="G138" i="13"/>
  <c r="B139" i="13"/>
  <c r="F138" i="13"/>
  <c r="C138" i="13"/>
  <c r="D41" i="11"/>
  <c r="E41" i="11" s="1"/>
  <c r="A43" i="11"/>
  <c r="B42" i="11"/>
  <c r="C42" i="11"/>
  <c r="F40" i="11"/>
  <c r="G40" i="11" s="1"/>
  <c r="I40" i="11" s="1"/>
  <c r="E133" i="2" l="1"/>
  <c r="H133" i="2" s="1"/>
  <c r="I133" i="2" s="1"/>
  <c r="J133" i="2" s="1"/>
  <c r="E138" i="13"/>
  <c r="H138" i="13" s="1"/>
  <c r="I138" i="13" s="1"/>
  <c r="J132" i="2"/>
  <c r="K137" i="13"/>
  <c r="J39" i="11"/>
  <c r="J40" i="11"/>
  <c r="H41" i="11"/>
  <c r="F41" i="11"/>
  <c r="G41" i="11" s="1"/>
  <c r="I41" i="11" s="1"/>
  <c r="D42" i="11"/>
  <c r="E42" i="11" s="1"/>
  <c r="D139" i="13"/>
  <c r="G139" i="13"/>
  <c r="B140" i="13"/>
  <c r="F139" i="13"/>
  <c r="C139" i="13"/>
  <c r="D129" i="8"/>
  <c r="E129" i="8" s="1"/>
  <c r="A130" i="8"/>
  <c r="A44" i="11"/>
  <c r="B43" i="11"/>
  <c r="C43" i="11"/>
  <c r="D134" i="2"/>
  <c r="B135" i="2"/>
  <c r="G134" i="2"/>
  <c r="F134" i="2"/>
  <c r="C134" i="2"/>
  <c r="E134" i="2" l="1"/>
  <c r="H134" i="2" s="1"/>
  <c r="I134" i="2" s="1"/>
  <c r="K133" i="2"/>
  <c r="J41" i="11"/>
  <c r="E139" i="13"/>
  <c r="H139" i="13" s="1"/>
  <c r="I139" i="13" s="1"/>
  <c r="F42" i="11"/>
  <c r="G42" i="11" s="1"/>
  <c r="H42" i="11"/>
  <c r="J138" i="13"/>
  <c r="K138" i="13"/>
  <c r="A45" i="11"/>
  <c r="B44" i="11"/>
  <c r="C44" i="11"/>
  <c r="D130" i="8"/>
  <c r="E130" i="8" s="1"/>
  <c r="A131" i="8"/>
  <c r="D135" i="2"/>
  <c r="B136" i="2"/>
  <c r="G135" i="2"/>
  <c r="F135" i="2"/>
  <c r="C135" i="2"/>
  <c r="D43" i="11"/>
  <c r="E43" i="11" s="1"/>
  <c r="D140" i="13"/>
  <c r="G140" i="13"/>
  <c r="B141" i="13"/>
  <c r="F140" i="13"/>
  <c r="C140" i="13"/>
  <c r="E140" i="13" l="1"/>
  <c r="H140" i="13" s="1"/>
  <c r="I140" i="13" s="1"/>
  <c r="K140" i="13" s="1"/>
  <c r="K139" i="13"/>
  <c r="J139" i="13"/>
  <c r="H43" i="11"/>
  <c r="F43" i="11"/>
  <c r="G43" i="11" s="1"/>
  <c r="I43" i="11" s="1"/>
  <c r="I42" i="11"/>
  <c r="J42" i="11" s="1"/>
  <c r="D136" i="2"/>
  <c r="B137" i="2"/>
  <c r="G136" i="2"/>
  <c r="F136" i="2"/>
  <c r="C136" i="2"/>
  <c r="D131" i="8"/>
  <c r="E131" i="8" s="1"/>
  <c r="A132" i="8"/>
  <c r="G141" i="13"/>
  <c r="D141" i="13"/>
  <c r="B142" i="13"/>
  <c r="F141" i="13"/>
  <c r="C141" i="13"/>
  <c r="J134" i="2"/>
  <c r="K134" i="2"/>
  <c r="E135" i="2"/>
  <c r="H135" i="2" s="1"/>
  <c r="I135" i="2" s="1"/>
  <c r="D44" i="11"/>
  <c r="A46" i="11"/>
  <c r="B45" i="11"/>
  <c r="C45" i="11"/>
  <c r="E141" i="13" l="1"/>
  <c r="H141" i="13" s="1"/>
  <c r="I141" i="13" s="1"/>
  <c r="J141" i="13" s="1"/>
  <c r="E136" i="2"/>
  <c r="H136" i="2" s="1"/>
  <c r="I136" i="2" s="1"/>
  <c r="J136" i="2" s="1"/>
  <c r="J140" i="13"/>
  <c r="J43" i="11"/>
  <c r="B46" i="11"/>
  <c r="A47" i="11"/>
  <c r="C46" i="11"/>
  <c r="D45" i="11"/>
  <c r="E45" i="11" s="1"/>
  <c r="E44" i="11"/>
  <c r="J135" i="2"/>
  <c r="K135" i="2"/>
  <c r="G142" i="13"/>
  <c r="D142" i="13"/>
  <c r="B143" i="13"/>
  <c r="F142" i="13"/>
  <c r="C142" i="13"/>
  <c r="D137" i="2"/>
  <c r="B138" i="2"/>
  <c r="G137" i="2"/>
  <c r="F137" i="2"/>
  <c r="C137" i="2"/>
  <c r="A133" i="8"/>
  <c r="D132" i="8"/>
  <c r="E132" i="8" s="1"/>
  <c r="E142" i="13" l="1"/>
  <c r="H142" i="13" s="1"/>
  <c r="I142" i="13" s="1"/>
  <c r="J142" i="13" s="1"/>
  <c r="K141" i="13"/>
  <c r="E137" i="2"/>
  <c r="H137" i="2" s="1"/>
  <c r="I137" i="2" s="1"/>
  <c r="K136" i="2"/>
  <c r="F44" i="11"/>
  <c r="G44" i="11" s="1"/>
  <c r="H44" i="11"/>
  <c r="H45" i="11" s="1"/>
  <c r="G143" i="13"/>
  <c r="D143" i="13"/>
  <c r="B144" i="13"/>
  <c r="F143" i="13"/>
  <c r="C143" i="13"/>
  <c r="F45" i="11"/>
  <c r="G45" i="11" s="1"/>
  <c r="I45" i="11" s="1"/>
  <c r="A48" i="11"/>
  <c r="B47" i="11"/>
  <c r="C47" i="11"/>
  <c r="D138" i="2"/>
  <c r="B139" i="2"/>
  <c r="G138" i="2"/>
  <c r="F138" i="2"/>
  <c r="C138" i="2"/>
  <c r="D46" i="11"/>
  <c r="E46" i="11" s="1"/>
  <c r="A134" i="8"/>
  <c r="D133" i="8"/>
  <c r="E133" i="8" s="1"/>
  <c r="E143" i="13" l="1"/>
  <c r="H143" i="13" s="1"/>
  <c r="I143" i="13" s="1"/>
  <c r="J143" i="13" s="1"/>
  <c r="K142" i="13"/>
  <c r="I44" i="11"/>
  <c r="J44" i="11" s="1"/>
  <c r="D139" i="2"/>
  <c r="B140" i="2"/>
  <c r="G139" i="2"/>
  <c r="F139" i="2"/>
  <c r="C139" i="2"/>
  <c r="E139" i="2" s="1"/>
  <c r="G144" i="13"/>
  <c r="D144" i="13"/>
  <c r="B145" i="13"/>
  <c r="F144" i="13"/>
  <c r="C144" i="13"/>
  <c r="D134" i="8"/>
  <c r="E134" i="8" s="1"/>
  <c r="A135" i="8"/>
  <c r="D47" i="11"/>
  <c r="E47" i="11" s="1"/>
  <c r="J137" i="2"/>
  <c r="K137" i="2"/>
  <c r="F46" i="11"/>
  <c r="G46" i="11" s="1"/>
  <c r="I46" i="11" s="1"/>
  <c r="H46" i="11"/>
  <c r="A49" i="11"/>
  <c r="B48" i="11"/>
  <c r="C48" i="11"/>
  <c r="J45" i="11"/>
  <c r="E138" i="2"/>
  <c r="H138" i="2" s="1"/>
  <c r="I138" i="2" s="1"/>
  <c r="H139" i="2" l="1"/>
  <c r="I139" i="2" s="1"/>
  <c r="J139" i="2" s="1"/>
  <c r="E144" i="13"/>
  <c r="H144" i="13" s="1"/>
  <c r="I144" i="13" s="1"/>
  <c r="J46" i="11"/>
  <c r="K143" i="13"/>
  <c r="H47" i="11"/>
  <c r="F47" i="11"/>
  <c r="G47" i="11" s="1"/>
  <c r="J138" i="2"/>
  <c r="K138" i="2"/>
  <c r="A136" i="8"/>
  <c r="D135" i="8"/>
  <c r="E135" i="8" s="1"/>
  <c r="D140" i="2"/>
  <c r="B141" i="2"/>
  <c r="G140" i="2"/>
  <c r="F140" i="2"/>
  <c r="C140" i="2"/>
  <c r="D48" i="11"/>
  <c r="E48" i="11" s="1"/>
  <c r="A50" i="11"/>
  <c r="B49" i="11"/>
  <c r="C49" i="11"/>
  <c r="D145" i="13"/>
  <c r="G145" i="13"/>
  <c r="B146" i="13"/>
  <c r="F145" i="13"/>
  <c r="C145" i="13"/>
  <c r="E140" i="2" l="1"/>
  <c r="H140" i="2" s="1"/>
  <c r="I140" i="2" s="1"/>
  <c r="J140" i="2" s="1"/>
  <c r="K139" i="2"/>
  <c r="H48" i="11"/>
  <c r="F48" i="11"/>
  <c r="G48" i="11" s="1"/>
  <c r="I48" i="11" s="1"/>
  <c r="J48" i="11" s="1"/>
  <c r="I47" i="11"/>
  <c r="J47" i="11" s="1"/>
  <c r="D49" i="11"/>
  <c r="E49" i="11" s="1"/>
  <c r="D141" i="2"/>
  <c r="B142" i="2"/>
  <c r="G141" i="2"/>
  <c r="F141" i="2"/>
  <c r="C141" i="2"/>
  <c r="J144" i="13"/>
  <c r="K144" i="13"/>
  <c r="E145" i="13"/>
  <c r="H145" i="13" s="1"/>
  <c r="I145" i="13" s="1"/>
  <c r="A51" i="11"/>
  <c r="B50" i="11"/>
  <c r="C50" i="11"/>
  <c r="D146" i="13"/>
  <c r="G146" i="13"/>
  <c r="B147" i="13"/>
  <c r="F146" i="13"/>
  <c r="C146" i="13"/>
  <c r="D136" i="8"/>
  <c r="E136" i="8" s="1"/>
  <c r="A137" i="8"/>
  <c r="E146" i="13" l="1"/>
  <c r="H146" i="13" s="1"/>
  <c r="I146" i="13" s="1"/>
  <c r="E141" i="2"/>
  <c r="H141" i="2" s="1"/>
  <c r="I141" i="2" s="1"/>
  <c r="K140" i="2"/>
  <c r="J145" i="13"/>
  <c r="K145" i="13"/>
  <c r="H49" i="11"/>
  <c r="F49" i="11"/>
  <c r="G49" i="11" s="1"/>
  <c r="I49" i="11" s="1"/>
  <c r="D137" i="8"/>
  <c r="E137" i="8" s="1"/>
  <c r="A138" i="8"/>
  <c r="A52" i="11"/>
  <c r="B51" i="11"/>
  <c r="C51" i="11"/>
  <c r="D142" i="2"/>
  <c r="B143" i="2"/>
  <c r="G142" i="2"/>
  <c r="F142" i="2"/>
  <c r="C142" i="2"/>
  <c r="E142" i="2" s="1"/>
  <c r="H142" i="2" s="1"/>
  <c r="D50" i="11"/>
  <c r="D147" i="13"/>
  <c r="G147" i="13"/>
  <c r="B148" i="13"/>
  <c r="F147" i="13"/>
  <c r="C147" i="13"/>
  <c r="J49" i="11" l="1"/>
  <c r="E147" i="13"/>
  <c r="H147" i="13" s="1"/>
  <c r="I147" i="13" s="1"/>
  <c r="K141" i="2"/>
  <c r="J141" i="2"/>
  <c r="I142" i="2"/>
  <c r="J142" i="2" s="1"/>
  <c r="D148" i="13"/>
  <c r="G148" i="13"/>
  <c r="B149" i="13"/>
  <c r="F148" i="13"/>
  <c r="C148" i="13"/>
  <c r="D143" i="2"/>
  <c r="B144" i="2"/>
  <c r="G143" i="2"/>
  <c r="F143" i="2"/>
  <c r="C143" i="2"/>
  <c r="E50" i="11"/>
  <c r="D51" i="11"/>
  <c r="E51" i="11" s="1"/>
  <c r="J146" i="13"/>
  <c r="K146" i="13"/>
  <c r="A53" i="11"/>
  <c r="B52" i="11"/>
  <c r="C52" i="11"/>
  <c r="D138" i="8"/>
  <c r="E138" i="8" s="1"/>
  <c r="A139" i="8"/>
  <c r="E143" i="2" l="1"/>
  <c r="H143" i="2" s="1"/>
  <c r="I143" i="2" s="1"/>
  <c r="E148" i="13"/>
  <c r="H148" i="13" s="1"/>
  <c r="I148" i="13" s="1"/>
  <c r="J148" i="13" s="1"/>
  <c r="J147" i="13"/>
  <c r="K147" i="13"/>
  <c r="K142" i="2"/>
  <c r="F51" i="11"/>
  <c r="G51" i="11" s="1"/>
  <c r="D139" i="8"/>
  <c r="E139" i="8" s="1"/>
  <c r="A140" i="8"/>
  <c r="A54" i="11"/>
  <c r="B53" i="11"/>
  <c r="C53" i="11"/>
  <c r="D52" i="11"/>
  <c r="E52" i="11" s="1"/>
  <c r="F50" i="11"/>
  <c r="G50" i="11" s="1"/>
  <c r="H50" i="11"/>
  <c r="H51" i="11" s="1"/>
  <c r="G149" i="13"/>
  <c r="D149" i="13"/>
  <c r="B150" i="13"/>
  <c r="F149" i="13"/>
  <c r="C149" i="13"/>
  <c r="E149" i="13" s="1"/>
  <c r="D144" i="2"/>
  <c r="B145" i="2"/>
  <c r="G144" i="2"/>
  <c r="F144" i="2"/>
  <c r="C144" i="2"/>
  <c r="H149" i="13" l="1"/>
  <c r="I149" i="13" s="1"/>
  <c r="J149" i="13" s="1"/>
  <c r="K148" i="13"/>
  <c r="I50" i="11"/>
  <c r="J50" i="11" s="1"/>
  <c r="F52" i="11"/>
  <c r="G52" i="11" s="1"/>
  <c r="I52" i="11" s="1"/>
  <c r="H52" i="11"/>
  <c r="I51" i="11"/>
  <c r="J51" i="11" s="1"/>
  <c r="E144" i="2"/>
  <c r="H144" i="2" s="1"/>
  <c r="I144" i="2" s="1"/>
  <c r="A141" i="8"/>
  <c r="D140" i="8"/>
  <c r="E140" i="8" s="1"/>
  <c r="D145" i="2"/>
  <c r="B146" i="2"/>
  <c r="G145" i="2"/>
  <c r="F145" i="2"/>
  <c r="C145" i="2"/>
  <c r="G150" i="13"/>
  <c r="D150" i="13"/>
  <c r="B151" i="13"/>
  <c r="F150" i="13"/>
  <c r="C150" i="13"/>
  <c r="D53" i="11"/>
  <c r="J143" i="2"/>
  <c r="K143" i="2"/>
  <c r="A55" i="11"/>
  <c r="B54" i="11"/>
  <c r="C54" i="11"/>
  <c r="K149" i="13" l="1"/>
  <c r="E150" i="13"/>
  <c r="H150" i="13" s="1"/>
  <c r="I150" i="13" s="1"/>
  <c r="J52" i="11"/>
  <c r="J144" i="2"/>
  <c r="K144" i="2"/>
  <c r="D146" i="2"/>
  <c r="B147" i="2"/>
  <c r="G146" i="2"/>
  <c r="F146" i="2"/>
  <c r="C146" i="2"/>
  <c r="E146" i="2" s="1"/>
  <c r="G151" i="13"/>
  <c r="D151" i="13"/>
  <c r="B152" i="13"/>
  <c r="F151" i="13"/>
  <c r="C151" i="13"/>
  <c r="D54" i="11"/>
  <c r="E54" i="11" s="1"/>
  <c r="A56" i="11"/>
  <c r="B55" i="11"/>
  <c r="C55" i="11"/>
  <c r="E145" i="2"/>
  <c r="H145" i="2" s="1"/>
  <c r="I145" i="2" s="1"/>
  <c r="A142" i="8"/>
  <c r="D141" i="8"/>
  <c r="E141" i="8" s="1"/>
  <c r="E53" i="11"/>
  <c r="H146" i="2" l="1"/>
  <c r="I146" i="2" s="1"/>
  <c r="J146" i="2" s="1"/>
  <c r="E151" i="13"/>
  <c r="H151" i="13" s="1"/>
  <c r="I151" i="13" s="1"/>
  <c r="F54" i="11"/>
  <c r="G54" i="11" s="1"/>
  <c r="I54" i="11" s="1"/>
  <c r="J145" i="2"/>
  <c r="K145" i="2"/>
  <c r="D147" i="2"/>
  <c r="B148" i="2"/>
  <c r="G147" i="2"/>
  <c r="F147" i="2"/>
  <c r="C147" i="2"/>
  <c r="E147" i="2" s="1"/>
  <c r="J150" i="13"/>
  <c r="K150" i="13"/>
  <c r="G152" i="13"/>
  <c r="D152" i="13"/>
  <c r="B153" i="13"/>
  <c r="F152" i="13"/>
  <c r="C152" i="13"/>
  <c r="D55" i="11"/>
  <c r="E55" i="11" s="1"/>
  <c r="A143" i="8"/>
  <c r="D142" i="8"/>
  <c r="E142" i="8" s="1"/>
  <c r="F53" i="11"/>
  <c r="G53" i="11" s="1"/>
  <c r="H53" i="11"/>
  <c r="H54" i="11" s="1"/>
  <c r="A57" i="11"/>
  <c r="B56" i="11"/>
  <c r="C56" i="11"/>
  <c r="J151" i="13" l="1"/>
  <c r="K151" i="13"/>
  <c r="H147" i="2"/>
  <c r="I147" i="2" s="1"/>
  <c r="K147" i="2" s="1"/>
  <c r="K146" i="2"/>
  <c r="E152" i="13"/>
  <c r="H152" i="13" s="1"/>
  <c r="I152" i="13" s="1"/>
  <c r="J54" i="11"/>
  <c r="I53" i="11"/>
  <c r="J53" i="11" s="1"/>
  <c r="H55" i="11"/>
  <c r="F55" i="11"/>
  <c r="G55" i="11" s="1"/>
  <c r="D143" i="8"/>
  <c r="E143" i="8" s="1"/>
  <c r="A144" i="8"/>
  <c r="A58" i="11"/>
  <c r="B57" i="11"/>
  <c r="C57" i="11"/>
  <c r="D56" i="11"/>
  <c r="E56" i="11" s="1"/>
  <c r="D153" i="13"/>
  <c r="G153" i="13"/>
  <c r="B154" i="13"/>
  <c r="F153" i="13"/>
  <c r="C153" i="13"/>
  <c r="D148" i="2"/>
  <c r="B149" i="2"/>
  <c r="G148" i="2"/>
  <c r="F148" i="2"/>
  <c r="C148" i="2"/>
  <c r="E153" i="13" l="1"/>
  <c r="H153" i="13" s="1"/>
  <c r="I153" i="13" s="1"/>
  <c r="I55" i="11"/>
  <c r="J55" i="11" s="1"/>
  <c r="J147" i="2"/>
  <c r="D149" i="2"/>
  <c r="B150" i="2"/>
  <c r="G149" i="2"/>
  <c r="F149" i="2"/>
  <c r="C149" i="2"/>
  <c r="E149" i="2" s="1"/>
  <c r="H149" i="2" s="1"/>
  <c r="A145" i="8"/>
  <c r="D144" i="8"/>
  <c r="E144" i="8" s="1"/>
  <c r="H56" i="11"/>
  <c r="F56" i="11"/>
  <c r="G56" i="11" s="1"/>
  <c r="I56" i="11" s="1"/>
  <c r="J152" i="13"/>
  <c r="K152" i="13"/>
  <c r="D154" i="13"/>
  <c r="G154" i="13"/>
  <c r="B155" i="13"/>
  <c r="F154" i="13"/>
  <c r="C154" i="13"/>
  <c r="D57" i="11"/>
  <c r="E57" i="11" s="1"/>
  <c r="E148" i="2"/>
  <c r="H148" i="2" s="1"/>
  <c r="I148" i="2" s="1"/>
  <c r="A59" i="11"/>
  <c r="B58" i="11"/>
  <c r="C58" i="11"/>
  <c r="E154" i="13" l="1"/>
  <c r="H154" i="13" s="1"/>
  <c r="I154" i="13" s="1"/>
  <c r="J56" i="11"/>
  <c r="I149" i="2"/>
  <c r="J149" i="2" s="1"/>
  <c r="J148" i="2"/>
  <c r="K148" i="2"/>
  <c r="H57" i="11"/>
  <c r="F57" i="11"/>
  <c r="G57" i="11" s="1"/>
  <c r="I57" i="11" s="1"/>
  <c r="J153" i="13"/>
  <c r="K153" i="13"/>
  <c r="A146" i="8"/>
  <c r="D145" i="8"/>
  <c r="E145" i="8" s="1"/>
  <c r="A60" i="11"/>
  <c r="B59" i="11"/>
  <c r="C59" i="11"/>
  <c r="D155" i="13"/>
  <c r="G155" i="13"/>
  <c r="B156" i="13"/>
  <c r="F155" i="13"/>
  <c r="C155" i="13"/>
  <c r="D150" i="2"/>
  <c r="B151" i="2"/>
  <c r="G150" i="2"/>
  <c r="F150" i="2"/>
  <c r="C150" i="2"/>
  <c r="D58" i="11"/>
  <c r="E58" i="11" s="1"/>
  <c r="E150" i="2" l="1"/>
  <c r="H150" i="2" s="1"/>
  <c r="I150" i="2" s="1"/>
  <c r="K150" i="2" s="1"/>
  <c r="K149" i="2"/>
  <c r="K154" i="13"/>
  <c r="J154" i="13"/>
  <c r="J57" i="11"/>
  <c r="F58" i="11"/>
  <c r="G58" i="11" s="1"/>
  <c r="I58" i="11" s="1"/>
  <c r="H58" i="11"/>
  <c r="E155" i="13"/>
  <c r="H155" i="13" s="1"/>
  <c r="I155" i="13" s="1"/>
  <c r="A61" i="11"/>
  <c r="B60" i="11"/>
  <c r="C60" i="11"/>
  <c r="D156" i="13"/>
  <c r="G156" i="13"/>
  <c r="B157" i="13"/>
  <c r="F156" i="13"/>
  <c r="C156" i="13"/>
  <c r="E156" i="13" s="1"/>
  <c r="D146" i="8"/>
  <c r="E146" i="8" s="1"/>
  <c r="A147" i="8"/>
  <c r="D151" i="2"/>
  <c r="B152" i="2"/>
  <c r="G151" i="2"/>
  <c r="F151" i="2"/>
  <c r="C151" i="2"/>
  <c r="E151" i="2" s="1"/>
  <c r="H151" i="2" s="1"/>
  <c r="D59" i="11"/>
  <c r="E59" i="11" s="1"/>
  <c r="J58" i="11" l="1"/>
  <c r="J150" i="2"/>
  <c r="I151" i="2"/>
  <c r="K151" i="2" s="1"/>
  <c r="H59" i="11"/>
  <c r="F59" i="11"/>
  <c r="G59" i="11" s="1"/>
  <c r="J155" i="13"/>
  <c r="K155" i="13"/>
  <c r="H156" i="13"/>
  <c r="I156" i="13" s="1"/>
  <c r="A62" i="11"/>
  <c r="B61" i="11"/>
  <c r="C61" i="11"/>
  <c r="G157" i="13"/>
  <c r="D157" i="13"/>
  <c r="B158" i="13"/>
  <c r="F157" i="13"/>
  <c r="C157" i="13"/>
  <c r="D147" i="8"/>
  <c r="E147" i="8" s="1"/>
  <c r="A148" i="8"/>
  <c r="D152" i="2"/>
  <c r="B153" i="2"/>
  <c r="G152" i="2"/>
  <c r="F152" i="2"/>
  <c r="C152" i="2"/>
  <c r="D60" i="11"/>
  <c r="E60" i="11" s="1"/>
  <c r="E152" i="2" l="1"/>
  <c r="H152" i="2" s="1"/>
  <c r="I152" i="2" s="1"/>
  <c r="J152" i="2" s="1"/>
  <c r="J151" i="2"/>
  <c r="F60" i="11"/>
  <c r="G60" i="11" s="1"/>
  <c r="H60" i="11"/>
  <c r="J156" i="13"/>
  <c r="K156" i="13"/>
  <c r="I59" i="11"/>
  <c r="J59" i="11" s="1"/>
  <c r="G158" i="13"/>
  <c r="D158" i="13"/>
  <c r="B159" i="13"/>
  <c r="F158" i="13"/>
  <c r="C158" i="13"/>
  <c r="A149" i="8"/>
  <c r="D148" i="8"/>
  <c r="E148" i="8" s="1"/>
  <c r="D61" i="11"/>
  <c r="E61" i="11" s="1"/>
  <c r="D153" i="2"/>
  <c r="B154" i="2"/>
  <c r="G153" i="2"/>
  <c r="F153" i="2"/>
  <c r="C153" i="2"/>
  <c r="E157" i="13"/>
  <c r="H157" i="13" s="1"/>
  <c r="I157" i="13" s="1"/>
  <c r="A63" i="11"/>
  <c r="B62" i="11"/>
  <c r="C62" i="11"/>
  <c r="K152" i="2" l="1"/>
  <c r="E153" i="2"/>
  <c r="H153" i="2" s="1"/>
  <c r="I153" i="2" s="1"/>
  <c r="J153" i="2" s="1"/>
  <c r="E158" i="13"/>
  <c r="H158" i="13" s="1"/>
  <c r="I158" i="13" s="1"/>
  <c r="J157" i="13"/>
  <c r="K157" i="13"/>
  <c r="F61" i="11"/>
  <c r="G61" i="11" s="1"/>
  <c r="I61" i="11" s="1"/>
  <c r="H61" i="11"/>
  <c r="I60" i="11"/>
  <c r="J60" i="11" s="1"/>
  <c r="G159" i="13"/>
  <c r="D159" i="13"/>
  <c r="B160" i="13"/>
  <c r="F159" i="13"/>
  <c r="C159" i="13"/>
  <c r="D62" i="11"/>
  <c r="E62" i="11" s="1"/>
  <c r="D154" i="2"/>
  <c r="B155" i="2"/>
  <c r="G154" i="2"/>
  <c r="F154" i="2"/>
  <c r="C154" i="2"/>
  <c r="A64" i="11"/>
  <c r="B63" i="11"/>
  <c r="C63" i="11"/>
  <c r="A150" i="8"/>
  <c r="D150" i="8" s="1"/>
  <c r="E150" i="8" s="1"/>
  <c r="D149" i="8"/>
  <c r="E149" i="8" s="1"/>
  <c r="E154" i="2" l="1"/>
  <c r="H154" i="2" s="1"/>
  <c r="I154" i="2" s="1"/>
  <c r="K153" i="2"/>
  <c r="E159" i="13"/>
  <c r="H159" i="13" s="1"/>
  <c r="I159" i="13" s="1"/>
  <c r="J159" i="13" s="1"/>
  <c r="J61" i="11"/>
  <c r="F62" i="11"/>
  <c r="G62" i="11" s="1"/>
  <c r="I62" i="11" s="1"/>
  <c r="H62" i="11"/>
  <c r="J158" i="13"/>
  <c r="K158" i="13"/>
  <c r="G160" i="13"/>
  <c r="D160" i="13"/>
  <c r="B161" i="13"/>
  <c r="F160" i="13"/>
  <c r="C160" i="13"/>
  <c r="D155" i="2"/>
  <c r="B156" i="2"/>
  <c r="G155" i="2"/>
  <c r="F155" i="2"/>
  <c r="C155" i="2"/>
  <c r="D63" i="11"/>
  <c r="E63" i="11" s="1"/>
  <c r="A65" i="11"/>
  <c r="B64" i="11"/>
  <c r="C64" i="11"/>
  <c r="E160" i="13" l="1"/>
  <c r="H160" i="13" s="1"/>
  <c r="I160" i="13" s="1"/>
  <c r="J160" i="13" s="1"/>
  <c r="K159" i="13"/>
  <c r="J62" i="11"/>
  <c r="E155" i="2"/>
  <c r="H155" i="2" s="1"/>
  <c r="I155" i="2" s="1"/>
  <c r="J154" i="2"/>
  <c r="K154" i="2"/>
  <c r="H63" i="11"/>
  <c r="F63" i="11"/>
  <c r="G63" i="11" s="1"/>
  <c r="I63" i="11" s="1"/>
  <c r="D64" i="11"/>
  <c r="A66" i="11"/>
  <c r="B65" i="11"/>
  <c r="C65" i="11"/>
  <c r="D156" i="2"/>
  <c r="B157" i="2"/>
  <c r="G156" i="2"/>
  <c r="F156" i="2"/>
  <c r="C156" i="2"/>
  <c r="D161" i="13"/>
  <c r="G161" i="13"/>
  <c r="B162" i="13"/>
  <c r="F161" i="13"/>
  <c r="C161" i="13"/>
  <c r="E156" i="2" l="1"/>
  <c r="H156" i="2" s="1"/>
  <c r="I156" i="2" s="1"/>
  <c r="J156" i="2" s="1"/>
  <c r="K160" i="13"/>
  <c r="E161" i="13"/>
  <c r="H161" i="13" s="1"/>
  <c r="I161" i="13" s="1"/>
  <c r="J63" i="11"/>
  <c r="D157" i="2"/>
  <c r="B158" i="2"/>
  <c r="G157" i="2"/>
  <c r="F157" i="2"/>
  <c r="C157" i="2"/>
  <c r="E157" i="2" s="1"/>
  <c r="H157" i="2" s="1"/>
  <c r="D65" i="11"/>
  <c r="E65" i="11" s="1"/>
  <c r="D162" i="13"/>
  <c r="G162" i="13"/>
  <c r="B163" i="13"/>
  <c r="F162" i="13"/>
  <c r="C162" i="13"/>
  <c r="J155" i="2"/>
  <c r="K155" i="2"/>
  <c r="A67" i="11"/>
  <c r="B66" i="11"/>
  <c r="C66" i="11"/>
  <c r="E64" i="11"/>
  <c r="E162" i="13" l="1"/>
  <c r="H162" i="13" s="1"/>
  <c r="I162" i="13" s="1"/>
  <c r="K161" i="13"/>
  <c r="J161" i="13"/>
  <c r="K156" i="2"/>
  <c r="F65" i="11"/>
  <c r="G65" i="11" s="1"/>
  <c r="H64" i="11"/>
  <c r="H65" i="11" s="1"/>
  <c r="F64" i="11"/>
  <c r="G64" i="11" s="1"/>
  <c r="I157" i="2"/>
  <c r="D158" i="2"/>
  <c r="B159" i="2"/>
  <c r="G158" i="2"/>
  <c r="F158" i="2"/>
  <c r="C158" i="2"/>
  <c r="D163" i="13"/>
  <c r="G163" i="13"/>
  <c r="B164" i="13"/>
  <c r="F163" i="13"/>
  <c r="C163" i="13"/>
  <c r="D66" i="11"/>
  <c r="E66" i="11" s="1"/>
  <c r="A68" i="11"/>
  <c r="B67" i="11"/>
  <c r="C67" i="11"/>
  <c r="E163" i="13" l="1"/>
  <c r="H163" i="13" s="1"/>
  <c r="I163" i="13" s="1"/>
  <c r="E158" i="2"/>
  <c r="H158" i="2" s="1"/>
  <c r="I158" i="2" s="1"/>
  <c r="K158" i="2" s="1"/>
  <c r="I64" i="11"/>
  <c r="J64" i="11" s="1"/>
  <c r="F66" i="11"/>
  <c r="G66" i="11" s="1"/>
  <c r="H66" i="11"/>
  <c r="I65" i="11"/>
  <c r="J65" i="11" s="1"/>
  <c r="A69" i="11"/>
  <c r="B68" i="11"/>
  <c r="C68" i="11"/>
  <c r="D159" i="2"/>
  <c r="B160" i="2"/>
  <c r="G159" i="2"/>
  <c r="F159" i="2"/>
  <c r="C159" i="2"/>
  <c r="D164" i="13"/>
  <c r="G164" i="13"/>
  <c r="B165" i="13"/>
  <c r="F164" i="13"/>
  <c r="C164" i="13"/>
  <c r="J157" i="2"/>
  <c r="K157" i="2"/>
  <c r="J162" i="13"/>
  <c r="K162" i="13"/>
  <c r="D67" i="11"/>
  <c r="E67" i="11" s="1"/>
  <c r="E159" i="2" l="1"/>
  <c r="H159" i="2" s="1"/>
  <c r="I159" i="2" s="1"/>
  <c r="K159" i="2" s="1"/>
  <c r="E164" i="13"/>
  <c r="H164" i="13" s="1"/>
  <c r="I164" i="13" s="1"/>
  <c r="J158" i="2"/>
  <c r="I66" i="11"/>
  <c r="J66" i="11" s="1"/>
  <c r="H67" i="11"/>
  <c r="F67" i="11"/>
  <c r="G67" i="11" s="1"/>
  <c r="I67" i="11" s="1"/>
  <c r="G165" i="13"/>
  <c r="D165" i="13"/>
  <c r="B166" i="13"/>
  <c r="F165" i="13"/>
  <c r="C165" i="13"/>
  <c r="J163" i="13"/>
  <c r="K163" i="13"/>
  <c r="D160" i="2"/>
  <c r="B161" i="2"/>
  <c r="G160" i="2"/>
  <c r="F160" i="2"/>
  <c r="C160" i="2"/>
  <c r="D68" i="11"/>
  <c r="E68" i="11" s="1"/>
  <c r="A70" i="11"/>
  <c r="B69" i="11"/>
  <c r="C69" i="11"/>
  <c r="E160" i="2" l="1"/>
  <c r="H160" i="2" s="1"/>
  <c r="I160" i="2" s="1"/>
  <c r="J160" i="2" s="1"/>
  <c r="J159" i="2"/>
  <c r="F68" i="11"/>
  <c r="G68" i="11" s="1"/>
  <c r="I68" i="11" s="1"/>
  <c r="J68" i="11" s="1"/>
  <c r="H68" i="11"/>
  <c r="J164" i="13"/>
  <c r="K164" i="13"/>
  <c r="D69" i="11"/>
  <c r="E69" i="11" s="1"/>
  <c r="D161" i="2"/>
  <c r="B162" i="2"/>
  <c r="G161" i="2"/>
  <c r="F161" i="2"/>
  <c r="C161" i="2"/>
  <c r="E165" i="13"/>
  <c r="H165" i="13" s="1"/>
  <c r="I165" i="13" s="1"/>
  <c r="J67" i="11"/>
  <c r="B70" i="11"/>
  <c r="A71" i="11"/>
  <c r="C70" i="11"/>
  <c r="G166" i="13"/>
  <c r="D166" i="13"/>
  <c r="B167" i="13"/>
  <c r="F166" i="13"/>
  <c r="C166" i="13"/>
  <c r="E161" i="2" l="1"/>
  <c r="H161" i="2" s="1"/>
  <c r="I161" i="2" s="1"/>
  <c r="J161" i="2" s="1"/>
  <c r="K160" i="2"/>
  <c r="J165" i="13"/>
  <c r="K165" i="13"/>
  <c r="E166" i="13"/>
  <c r="H166" i="13" s="1"/>
  <c r="I166" i="13" s="1"/>
  <c r="D70" i="11"/>
  <c r="E70" i="11" s="1"/>
  <c r="F69" i="11"/>
  <c r="G69" i="11" s="1"/>
  <c r="H69" i="11"/>
  <c r="D162" i="2"/>
  <c r="B163" i="2"/>
  <c r="G162" i="2"/>
  <c r="F162" i="2"/>
  <c r="C162" i="2"/>
  <c r="A72" i="11"/>
  <c r="B71" i="11"/>
  <c r="C71" i="11"/>
  <c r="G167" i="13"/>
  <c r="D167" i="13"/>
  <c r="B168" i="13"/>
  <c r="F167" i="13"/>
  <c r="C167" i="13"/>
  <c r="I69" i="11" l="1"/>
  <c r="J69" i="11" s="1"/>
  <c r="K161" i="2"/>
  <c r="J166" i="13"/>
  <c r="K166" i="13"/>
  <c r="F70" i="11"/>
  <c r="G70" i="11" s="1"/>
  <c r="I70" i="11" s="1"/>
  <c r="H70" i="11"/>
  <c r="D163" i="2"/>
  <c r="B164" i="2"/>
  <c r="G163" i="2"/>
  <c r="F163" i="2"/>
  <c r="C163" i="2"/>
  <c r="D71" i="11"/>
  <c r="E71" i="11" s="1"/>
  <c r="A73" i="11"/>
  <c r="B72" i="11"/>
  <c r="C72" i="11"/>
  <c r="E167" i="13"/>
  <c r="H167" i="13" s="1"/>
  <c r="I167" i="13" s="1"/>
  <c r="E162" i="2"/>
  <c r="H162" i="2" s="1"/>
  <c r="I162" i="2" s="1"/>
  <c r="G168" i="13"/>
  <c r="D168" i="13"/>
  <c r="B169" i="13"/>
  <c r="F168" i="13"/>
  <c r="C168" i="13"/>
  <c r="E163" i="2" l="1"/>
  <c r="H163" i="2" s="1"/>
  <c r="I163" i="2" s="1"/>
  <c r="K163" i="2" s="1"/>
  <c r="E168" i="13"/>
  <c r="H168" i="13" s="1"/>
  <c r="I168" i="13" s="1"/>
  <c r="J70" i="11"/>
  <c r="J167" i="13"/>
  <c r="K167" i="13"/>
  <c r="H71" i="11"/>
  <c r="F71" i="11"/>
  <c r="G71" i="11" s="1"/>
  <c r="I71" i="11" s="1"/>
  <c r="J162" i="2"/>
  <c r="K162" i="2"/>
  <c r="D72" i="11"/>
  <c r="E72" i="11" s="1"/>
  <c r="D164" i="2"/>
  <c r="B165" i="2"/>
  <c r="G164" i="2"/>
  <c r="F164" i="2"/>
  <c r="C164" i="2"/>
  <c r="E164" i="2" s="1"/>
  <c r="H164" i="2" s="1"/>
  <c r="D169" i="13"/>
  <c r="G169" i="13"/>
  <c r="B170" i="13"/>
  <c r="F169" i="13"/>
  <c r="C169" i="13"/>
  <c r="A74" i="11"/>
  <c r="B73" i="11"/>
  <c r="C73" i="11"/>
  <c r="J163" i="2" l="1"/>
  <c r="J168" i="13"/>
  <c r="K168" i="13"/>
  <c r="I164" i="2"/>
  <c r="J164" i="2" s="1"/>
  <c r="E169" i="13"/>
  <c r="H169" i="13" s="1"/>
  <c r="I169" i="13" s="1"/>
  <c r="H72" i="11"/>
  <c r="F72" i="11"/>
  <c r="G72" i="11" s="1"/>
  <c r="I72" i="11" s="1"/>
  <c r="J72" i="11" s="1"/>
  <c r="D170" i="13"/>
  <c r="G170" i="13"/>
  <c r="B171" i="13"/>
  <c r="F170" i="13"/>
  <c r="C170" i="13"/>
  <c r="J71" i="11"/>
  <c r="D165" i="2"/>
  <c r="B166" i="2"/>
  <c r="G165" i="2"/>
  <c r="F165" i="2"/>
  <c r="C165" i="2"/>
  <c r="E165" i="2" s="1"/>
  <c r="D73" i="11"/>
  <c r="E73" i="11" s="1"/>
  <c r="A75" i="11"/>
  <c r="B74" i="11"/>
  <c r="C74" i="11"/>
  <c r="H165" i="2" l="1"/>
  <c r="I165" i="2" s="1"/>
  <c r="J165" i="2" s="1"/>
  <c r="K164" i="2"/>
  <c r="J169" i="13"/>
  <c r="K169" i="13"/>
  <c r="H73" i="11"/>
  <c r="F73" i="11"/>
  <c r="G73" i="11" s="1"/>
  <c r="I73" i="11" s="1"/>
  <c r="A76" i="11"/>
  <c r="B75" i="11"/>
  <c r="C75" i="11"/>
  <c r="D171" i="13"/>
  <c r="G171" i="13"/>
  <c r="B172" i="13"/>
  <c r="F171" i="13"/>
  <c r="C171" i="13"/>
  <c r="E170" i="13"/>
  <c r="H170" i="13" s="1"/>
  <c r="I170" i="13" s="1"/>
  <c r="D74" i="11"/>
  <c r="E74" i="11" s="1"/>
  <c r="D166" i="2"/>
  <c r="B167" i="2"/>
  <c r="G166" i="2"/>
  <c r="F166" i="2"/>
  <c r="C166" i="2"/>
  <c r="E171" i="13" l="1"/>
  <c r="H171" i="13" s="1"/>
  <c r="I171" i="13" s="1"/>
  <c r="J171" i="13" s="1"/>
  <c r="E166" i="2"/>
  <c r="H166" i="2" s="1"/>
  <c r="I166" i="2" s="1"/>
  <c r="K165" i="2"/>
  <c r="J73" i="11"/>
  <c r="J170" i="13"/>
  <c r="K170" i="13"/>
  <c r="F74" i="11"/>
  <c r="G74" i="11" s="1"/>
  <c r="H74" i="11"/>
  <c r="D167" i="2"/>
  <c r="B168" i="2"/>
  <c r="G167" i="2"/>
  <c r="F167" i="2"/>
  <c r="C167" i="2"/>
  <c r="D172" i="13"/>
  <c r="G172" i="13"/>
  <c r="B173" i="13"/>
  <c r="F172" i="13"/>
  <c r="C172" i="13"/>
  <c r="D75" i="11"/>
  <c r="E75" i="11" s="1"/>
  <c r="A77" i="11"/>
  <c r="B76" i="11"/>
  <c r="C76" i="11"/>
  <c r="E167" i="2" l="1"/>
  <c r="H167" i="2" s="1"/>
  <c r="I167" i="2" s="1"/>
  <c r="J167" i="2" s="1"/>
  <c r="E172" i="13"/>
  <c r="H172" i="13" s="1"/>
  <c r="I172" i="13" s="1"/>
  <c r="K171" i="13"/>
  <c r="K166" i="2"/>
  <c r="J166" i="2"/>
  <c r="H75" i="11"/>
  <c r="F75" i="11"/>
  <c r="G75" i="11" s="1"/>
  <c r="I75" i="11" s="1"/>
  <c r="I74" i="11"/>
  <c r="J74" i="11" s="1"/>
  <c r="D76" i="11"/>
  <c r="E76" i="11" s="1"/>
  <c r="A78" i="11"/>
  <c r="B77" i="11"/>
  <c r="C77" i="11"/>
  <c r="G173" i="13"/>
  <c r="D173" i="13"/>
  <c r="B174" i="13"/>
  <c r="F173" i="13"/>
  <c r="C173" i="13"/>
  <c r="D168" i="2"/>
  <c r="B169" i="2"/>
  <c r="G168" i="2"/>
  <c r="F168" i="2"/>
  <c r="C168" i="2"/>
  <c r="J75" i="11" l="1"/>
  <c r="E168" i="2"/>
  <c r="H168" i="2" s="1"/>
  <c r="I168" i="2" s="1"/>
  <c r="K167" i="2"/>
  <c r="E173" i="13"/>
  <c r="H173" i="13" s="1"/>
  <c r="I173" i="13" s="1"/>
  <c r="J172" i="13"/>
  <c r="K172" i="13"/>
  <c r="D77" i="11"/>
  <c r="E77" i="11" s="1"/>
  <c r="D169" i="2"/>
  <c r="B170" i="2"/>
  <c r="G169" i="2"/>
  <c r="F169" i="2"/>
  <c r="C169" i="2"/>
  <c r="F76" i="11"/>
  <c r="G76" i="11" s="1"/>
  <c r="H76" i="11"/>
  <c r="B78" i="11"/>
  <c r="A79" i="11"/>
  <c r="C78" i="11"/>
  <c r="G174" i="13"/>
  <c r="D174" i="13"/>
  <c r="B175" i="13"/>
  <c r="F174" i="13"/>
  <c r="C174" i="13"/>
  <c r="E169" i="2" l="1"/>
  <c r="H169" i="2" s="1"/>
  <c r="I169" i="2" s="1"/>
  <c r="J169" i="2" s="1"/>
  <c r="E174" i="13"/>
  <c r="H174" i="13" s="1"/>
  <c r="I174" i="13" s="1"/>
  <c r="J174" i="13" s="1"/>
  <c r="J168" i="2"/>
  <c r="K168" i="2"/>
  <c r="K173" i="13"/>
  <c r="J173" i="13"/>
  <c r="I76" i="11"/>
  <c r="J76" i="11" s="1"/>
  <c r="F77" i="11"/>
  <c r="G77" i="11" s="1"/>
  <c r="H77" i="11"/>
  <c r="D78" i="11"/>
  <c r="D170" i="2"/>
  <c r="B171" i="2"/>
  <c r="G170" i="2"/>
  <c r="F170" i="2"/>
  <c r="C170" i="2"/>
  <c r="G175" i="13"/>
  <c r="D175" i="13"/>
  <c r="B176" i="13"/>
  <c r="F175" i="13"/>
  <c r="C175" i="13"/>
  <c r="A80" i="11"/>
  <c r="B79" i="11"/>
  <c r="C79" i="11"/>
  <c r="E170" i="2" l="1"/>
  <c r="H170" i="2" s="1"/>
  <c r="I170" i="2" s="1"/>
  <c r="J170" i="2" s="1"/>
  <c r="K174" i="13"/>
  <c r="K169" i="2"/>
  <c r="I77" i="11"/>
  <c r="J77" i="11" s="1"/>
  <c r="A81" i="11"/>
  <c r="B80" i="11"/>
  <c r="C80" i="11"/>
  <c r="E175" i="13"/>
  <c r="H175" i="13" s="1"/>
  <c r="I175" i="13" s="1"/>
  <c r="D171" i="2"/>
  <c r="B172" i="2"/>
  <c r="G171" i="2"/>
  <c r="F171" i="2"/>
  <c r="C171" i="2"/>
  <c r="E171" i="2" s="1"/>
  <c r="E78" i="11"/>
  <c r="D79" i="11"/>
  <c r="E79" i="11" s="1"/>
  <c r="G176" i="13"/>
  <c r="D176" i="13"/>
  <c r="B177" i="13"/>
  <c r="F176" i="13"/>
  <c r="C176" i="13"/>
  <c r="H171" i="2" l="1"/>
  <c r="I171" i="2" s="1"/>
  <c r="J171" i="2" s="1"/>
  <c r="K170" i="2"/>
  <c r="E176" i="13"/>
  <c r="H176" i="13" s="1"/>
  <c r="I176" i="13" s="1"/>
  <c r="J175" i="13"/>
  <c r="K175" i="13"/>
  <c r="F79" i="11"/>
  <c r="G79" i="11" s="1"/>
  <c r="I79" i="11" s="1"/>
  <c r="F78" i="11"/>
  <c r="G78" i="11" s="1"/>
  <c r="H78" i="11"/>
  <c r="H79" i="11" s="1"/>
  <c r="D172" i="2"/>
  <c r="B173" i="2"/>
  <c r="G172" i="2"/>
  <c r="F172" i="2"/>
  <c r="C172" i="2"/>
  <c r="D80" i="11"/>
  <c r="E80" i="11" s="1"/>
  <c r="A82" i="11"/>
  <c r="B81" i="11"/>
  <c r="C81" i="11"/>
  <c r="D177" i="13"/>
  <c r="G177" i="13"/>
  <c r="B178" i="13"/>
  <c r="F177" i="13"/>
  <c r="C177" i="13"/>
  <c r="E177" i="13" l="1"/>
  <c r="H177" i="13" s="1"/>
  <c r="I177" i="13" s="1"/>
  <c r="K171" i="2"/>
  <c r="K176" i="13"/>
  <c r="J176" i="13"/>
  <c r="H80" i="11"/>
  <c r="F80" i="11"/>
  <c r="G80" i="11" s="1"/>
  <c r="I78" i="11"/>
  <c r="J78" i="11" s="1"/>
  <c r="D178" i="13"/>
  <c r="G178" i="13"/>
  <c r="B179" i="13"/>
  <c r="F178" i="13"/>
  <c r="C178" i="13"/>
  <c r="J79" i="11"/>
  <c r="A83" i="11"/>
  <c r="B82" i="11"/>
  <c r="C82" i="11"/>
  <c r="D173" i="2"/>
  <c r="B174" i="2"/>
  <c r="G173" i="2"/>
  <c r="F173" i="2"/>
  <c r="C173" i="2"/>
  <c r="E172" i="2"/>
  <c r="H172" i="2" s="1"/>
  <c r="I172" i="2" s="1"/>
  <c r="D81" i="11"/>
  <c r="E81" i="11" s="1"/>
  <c r="E178" i="13" l="1"/>
  <c r="H178" i="13" s="1"/>
  <c r="I178" i="13" s="1"/>
  <c r="E173" i="2"/>
  <c r="H173" i="2" s="1"/>
  <c r="I173" i="2" s="1"/>
  <c r="J172" i="2"/>
  <c r="K172" i="2"/>
  <c r="I80" i="11"/>
  <c r="J80" i="11" s="1"/>
  <c r="D174" i="2"/>
  <c r="B175" i="2"/>
  <c r="G174" i="2"/>
  <c r="F174" i="2"/>
  <c r="C174" i="2"/>
  <c r="E174" i="2" s="1"/>
  <c r="H174" i="2" s="1"/>
  <c r="A84" i="11"/>
  <c r="B83" i="11"/>
  <c r="C83" i="11"/>
  <c r="J177" i="13"/>
  <c r="K177" i="13"/>
  <c r="D179" i="13"/>
  <c r="G179" i="13"/>
  <c r="B180" i="13"/>
  <c r="F179" i="13"/>
  <c r="C179" i="13"/>
  <c r="H81" i="11"/>
  <c r="F81" i="11"/>
  <c r="G81" i="11" s="1"/>
  <c r="D82" i="11"/>
  <c r="E82" i="11" s="1"/>
  <c r="K178" i="13" l="1"/>
  <c r="J178" i="13"/>
  <c r="I174" i="2"/>
  <c r="J174" i="2" s="1"/>
  <c r="I81" i="11"/>
  <c r="J81" i="11" s="1"/>
  <c r="E179" i="13"/>
  <c r="H179" i="13" s="1"/>
  <c r="I179" i="13" s="1"/>
  <c r="J173" i="2"/>
  <c r="K173" i="2"/>
  <c r="D175" i="2"/>
  <c r="B176" i="2"/>
  <c r="G175" i="2"/>
  <c r="F175" i="2"/>
  <c r="C175" i="2"/>
  <c r="F82" i="11"/>
  <c r="G82" i="11" s="1"/>
  <c r="H82" i="11"/>
  <c r="D83" i="11"/>
  <c r="E83" i="11" s="1"/>
  <c r="D180" i="13"/>
  <c r="G180" i="13"/>
  <c r="B181" i="13"/>
  <c r="F180" i="13"/>
  <c r="C180" i="13"/>
  <c r="A85" i="11"/>
  <c r="B84" i="11"/>
  <c r="C84" i="11"/>
  <c r="E175" i="2" l="1"/>
  <c r="H175" i="2" s="1"/>
  <c r="I175" i="2" s="1"/>
  <c r="J175" i="2" s="1"/>
  <c r="I82" i="11"/>
  <c r="J82" i="11" s="1"/>
  <c r="E180" i="13"/>
  <c r="H180" i="13" s="1"/>
  <c r="I180" i="13" s="1"/>
  <c r="K174" i="2"/>
  <c r="H83" i="11"/>
  <c r="F83" i="11"/>
  <c r="G83" i="11" s="1"/>
  <c r="G181" i="13"/>
  <c r="D181" i="13"/>
  <c r="B182" i="13"/>
  <c r="F181" i="13"/>
  <c r="C181" i="13"/>
  <c r="D84" i="11"/>
  <c r="A86" i="11"/>
  <c r="B85" i="11"/>
  <c r="C85" i="11"/>
  <c r="D176" i="2"/>
  <c r="B177" i="2"/>
  <c r="G176" i="2"/>
  <c r="F176" i="2"/>
  <c r="C176" i="2"/>
  <c r="J179" i="13"/>
  <c r="K179" i="13"/>
  <c r="E181" i="13" l="1"/>
  <c r="H181" i="13" s="1"/>
  <c r="I181" i="13" s="1"/>
  <c r="J181" i="13" s="1"/>
  <c r="K175" i="2"/>
  <c r="I83" i="11"/>
  <c r="J83" i="11" s="1"/>
  <c r="D177" i="2"/>
  <c r="B178" i="2"/>
  <c r="G177" i="2"/>
  <c r="F177" i="2"/>
  <c r="C177" i="2"/>
  <c r="E177" i="2" s="1"/>
  <c r="H177" i="2" s="1"/>
  <c r="E84" i="11"/>
  <c r="J180" i="13"/>
  <c r="K180" i="13"/>
  <c r="D85" i="11"/>
  <c r="E85" i="11" s="1"/>
  <c r="E176" i="2"/>
  <c r="H176" i="2" s="1"/>
  <c r="I176" i="2" s="1"/>
  <c r="A87" i="11"/>
  <c r="B86" i="11"/>
  <c r="C86" i="11"/>
  <c r="G182" i="13"/>
  <c r="D182" i="13"/>
  <c r="B183" i="13"/>
  <c r="F182" i="13"/>
  <c r="C182" i="13"/>
  <c r="E182" i="13" l="1"/>
  <c r="H182" i="13" s="1"/>
  <c r="I182" i="13" s="1"/>
  <c r="J182" i="13" s="1"/>
  <c r="I177" i="2"/>
  <c r="K177" i="2" s="1"/>
  <c r="K181" i="13"/>
  <c r="J176" i="2"/>
  <c r="K176" i="2"/>
  <c r="G183" i="13"/>
  <c r="D183" i="13"/>
  <c r="B184" i="13"/>
  <c r="F183" i="13"/>
  <c r="C183" i="13"/>
  <c r="D178" i="2"/>
  <c r="B179" i="2"/>
  <c r="G178" i="2"/>
  <c r="F178" i="2"/>
  <c r="C178" i="2"/>
  <c r="D86" i="11"/>
  <c r="E86" i="11" s="1"/>
  <c r="F85" i="11"/>
  <c r="G85" i="11" s="1"/>
  <c r="I85" i="11" s="1"/>
  <c r="F84" i="11"/>
  <c r="G84" i="11" s="1"/>
  <c r="H84" i="11"/>
  <c r="H85" i="11" s="1"/>
  <c r="A88" i="11"/>
  <c r="B87" i="11"/>
  <c r="C87" i="11"/>
  <c r="K182" i="13" l="1"/>
  <c r="J177" i="2"/>
  <c r="E183" i="13"/>
  <c r="H183" i="13" s="1"/>
  <c r="I183" i="13" s="1"/>
  <c r="F86" i="11"/>
  <c r="G86" i="11" s="1"/>
  <c r="H86" i="11"/>
  <c r="I84" i="11"/>
  <c r="J84" i="11" s="1"/>
  <c r="A89" i="11"/>
  <c r="B88" i="11"/>
  <c r="C88" i="11"/>
  <c r="J85" i="11"/>
  <c r="D179" i="2"/>
  <c r="B180" i="2"/>
  <c r="G179" i="2"/>
  <c r="F179" i="2"/>
  <c r="C179" i="2"/>
  <c r="E178" i="2"/>
  <c r="H178" i="2" s="1"/>
  <c r="I178" i="2" s="1"/>
  <c r="G184" i="13"/>
  <c r="D184" i="13"/>
  <c r="B185" i="13"/>
  <c r="F184" i="13"/>
  <c r="C184" i="13"/>
  <c r="D87" i="11"/>
  <c r="E87" i="11" s="1"/>
  <c r="E184" i="13" l="1"/>
  <c r="H184" i="13" s="1"/>
  <c r="I184" i="13" s="1"/>
  <c r="J178" i="2"/>
  <c r="K178" i="2"/>
  <c r="H87" i="11"/>
  <c r="F87" i="11"/>
  <c r="G87" i="11" s="1"/>
  <c r="I87" i="11" s="1"/>
  <c r="J183" i="13"/>
  <c r="K183" i="13"/>
  <c r="I86" i="11"/>
  <c r="J86" i="11" s="1"/>
  <c r="D185" i="13"/>
  <c r="G185" i="13"/>
  <c r="B186" i="13"/>
  <c r="F185" i="13"/>
  <c r="C185" i="13"/>
  <c r="E179" i="2"/>
  <c r="H179" i="2" s="1"/>
  <c r="I179" i="2" s="1"/>
  <c r="D88" i="11"/>
  <c r="E88" i="11" s="1"/>
  <c r="A90" i="11"/>
  <c r="B89" i="11"/>
  <c r="C89" i="11"/>
  <c r="D180" i="2"/>
  <c r="B181" i="2"/>
  <c r="G180" i="2"/>
  <c r="F180" i="2"/>
  <c r="C180" i="2"/>
  <c r="E180" i="2" s="1"/>
  <c r="H180" i="2" l="1"/>
  <c r="I180" i="2" s="1"/>
  <c r="K180" i="2" s="1"/>
  <c r="E185" i="13"/>
  <c r="H185" i="13" s="1"/>
  <c r="I185" i="13" s="1"/>
  <c r="J184" i="13"/>
  <c r="K184" i="13"/>
  <c r="H88" i="11"/>
  <c r="F88" i="11"/>
  <c r="G88" i="11" s="1"/>
  <c r="I88" i="11" s="1"/>
  <c r="J179" i="2"/>
  <c r="K179" i="2"/>
  <c r="D186" i="13"/>
  <c r="G186" i="13"/>
  <c r="B187" i="13"/>
  <c r="F186" i="13"/>
  <c r="C186" i="13"/>
  <c r="A91" i="11"/>
  <c r="B90" i="11"/>
  <c r="C90" i="11"/>
  <c r="D181" i="2"/>
  <c r="B182" i="2"/>
  <c r="G181" i="2"/>
  <c r="F181" i="2"/>
  <c r="C181" i="2"/>
  <c r="J87" i="11"/>
  <c r="D89" i="11"/>
  <c r="E89" i="11" s="1"/>
  <c r="J88" i="11" l="1"/>
  <c r="E181" i="2"/>
  <c r="H181" i="2" s="1"/>
  <c r="I181" i="2" s="1"/>
  <c r="J180" i="2"/>
  <c r="E186" i="13"/>
  <c r="H186" i="13" s="1"/>
  <c r="I186" i="13" s="1"/>
  <c r="J186" i="13" s="1"/>
  <c r="J185" i="13"/>
  <c r="K185" i="13"/>
  <c r="H89" i="11"/>
  <c r="F89" i="11"/>
  <c r="G89" i="11" s="1"/>
  <c r="I89" i="11" s="1"/>
  <c r="A92" i="11"/>
  <c r="B91" i="11"/>
  <c r="C91" i="11"/>
  <c r="D182" i="2"/>
  <c r="B183" i="2"/>
  <c r="G182" i="2"/>
  <c r="F182" i="2"/>
  <c r="C182" i="2"/>
  <c r="D90" i="11"/>
  <c r="E90" i="11" s="1"/>
  <c r="D187" i="13"/>
  <c r="G187" i="13"/>
  <c r="B188" i="13"/>
  <c r="F187" i="13"/>
  <c r="C187" i="13"/>
  <c r="E182" i="2" l="1"/>
  <c r="H182" i="2" s="1"/>
  <c r="I182" i="2" s="1"/>
  <c r="J182" i="2" s="1"/>
  <c r="K186" i="13"/>
  <c r="E187" i="13"/>
  <c r="H187" i="13" s="1"/>
  <c r="I187" i="13" s="1"/>
  <c r="J187" i="13" s="1"/>
  <c r="J89" i="11"/>
  <c r="F90" i="11"/>
  <c r="G90" i="11" s="1"/>
  <c r="I90" i="11" s="1"/>
  <c r="H90" i="11"/>
  <c r="J181" i="2"/>
  <c r="K181" i="2"/>
  <c r="D188" i="13"/>
  <c r="G188" i="13"/>
  <c r="B189" i="13"/>
  <c r="F188" i="13"/>
  <c r="C188" i="13"/>
  <c r="E188" i="13" s="1"/>
  <c r="D183" i="2"/>
  <c r="B184" i="2"/>
  <c r="G183" i="2"/>
  <c r="F183" i="2"/>
  <c r="C183" i="2"/>
  <c r="D91" i="11"/>
  <c r="E91" i="11" s="1"/>
  <c r="A93" i="11"/>
  <c r="B92" i="11"/>
  <c r="C92" i="11"/>
  <c r="H188" i="13" l="1"/>
  <c r="I188" i="13" s="1"/>
  <c r="J188" i="13" s="1"/>
  <c r="E183" i="2"/>
  <c r="H183" i="2" s="1"/>
  <c r="I183" i="2" s="1"/>
  <c r="K182" i="2"/>
  <c r="J90" i="11"/>
  <c r="K187" i="13"/>
  <c r="H91" i="11"/>
  <c r="F91" i="11"/>
  <c r="G91" i="11" s="1"/>
  <c r="D92" i="11"/>
  <c r="E92" i="11" s="1"/>
  <c r="A94" i="11"/>
  <c r="B93" i="11"/>
  <c r="C93" i="11"/>
  <c r="D184" i="2"/>
  <c r="B185" i="2"/>
  <c r="G184" i="2"/>
  <c r="F184" i="2"/>
  <c r="C184" i="2"/>
  <c r="G189" i="13"/>
  <c r="D189" i="13"/>
  <c r="B190" i="13"/>
  <c r="F189" i="13"/>
  <c r="C189" i="13"/>
  <c r="E189" i="13" l="1"/>
  <c r="H189" i="13" s="1"/>
  <c r="I189" i="13" s="1"/>
  <c r="E184" i="2"/>
  <c r="H184" i="2" s="1"/>
  <c r="I184" i="2" s="1"/>
  <c r="J184" i="2" s="1"/>
  <c r="K188" i="13"/>
  <c r="F92" i="11"/>
  <c r="G92" i="11" s="1"/>
  <c r="H92" i="11"/>
  <c r="I91" i="11"/>
  <c r="J91" i="11" s="1"/>
  <c r="J183" i="2"/>
  <c r="K183" i="2"/>
  <c r="G190" i="13"/>
  <c r="D190" i="13"/>
  <c r="B191" i="13"/>
  <c r="F190" i="13"/>
  <c r="C190" i="13"/>
  <c r="D93" i="11"/>
  <c r="E93" i="11" s="1"/>
  <c r="A95" i="11"/>
  <c r="B94" i="11"/>
  <c r="C94" i="11"/>
  <c r="D185" i="2"/>
  <c r="B186" i="2"/>
  <c r="G185" i="2"/>
  <c r="F185" i="2"/>
  <c r="C185" i="2"/>
  <c r="E190" i="13" l="1"/>
  <c r="H190" i="13" s="1"/>
  <c r="I190" i="13" s="1"/>
  <c r="K184" i="2"/>
  <c r="F93" i="11"/>
  <c r="H93" i="11"/>
  <c r="G93" i="11"/>
  <c r="I93" i="11" s="1"/>
  <c r="I92" i="11"/>
  <c r="J92" i="11" s="1"/>
  <c r="G191" i="13"/>
  <c r="D191" i="13"/>
  <c r="B192" i="13"/>
  <c r="F191" i="13"/>
  <c r="C191" i="13"/>
  <c r="D94" i="11"/>
  <c r="E94" i="11" s="1"/>
  <c r="E185" i="2"/>
  <c r="H185" i="2" s="1"/>
  <c r="I185" i="2" s="1"/>
  <c r="A96" i="11"/>
  <c r="B95" i="11"/>
  <c r="C95" i="11"/>
  <c r="J189" i="13"/>
  <c r="K189" i="13"/>
  <c r="D186" i="2"/>
  <c r="B187" i="2"/>
  <c r="G186" i="2"/>
  <c r="F186" i="2"/>
  <c r="C186" i="2"/>
  <c r="E191" i="13" l="1"/>
  <c r="H191" i="13" s="1"/>
  <c r="I191" i="13" s="1"/>
  <c r="J190" i="13"/>
  <c r="K190" i="13"/>
  <c r="J93" i="11"/>
  <c r="F94" i="11"/>
  <c r="G94" i="11" s="1"/>
  <c r="I94" i="11" s="1"/>
  <c r="H94" i="11"/>
  <c r="J185" i="2"/>
  <c r="K185" i="2"/>
  <c r="D95" i="11"/>
  <c r="E186" i="2"/>
  <c r="H186" i="2" s="1"/>
  <c r="I186" i="2" s="1"/>
  <c r="A97" i="11"/>
  <c r="B96" i="11"/>
  <c r="C96" i="11"/>
  <c r="D187" i="2"/>
  <c r="B188" i="2"/>
  <c r="G187" i="2"/>
  <c r="F187" i="2"/>
  <c r="C187" i="2"/>
  <c r="E187" i="2" s="1"/>
  <c r="H187" i="2" s="1"/>
  <c r="G192" i="13"/>
  <c r="D192" i="13"/>
  <c r="B193" i="13"/>
  <c r="F192" i="13"/>
  <c r="C192" i="13"/>
  <c r="J191" i="13" l="1"/>
  <c r="K191" i="13"/>
  <c r="J94" i="11"/>
  <c r="I187" i="2"/>
  <c r="J187" i="2" s="1"/>
  <c r="J186" i="2"/>
  <c r="K186" i="2"/>
  <c r="D193" i="13"/>
  <c r="G193" i="13"/>
  <c r="B194" i="13"/>
  <c r="F193" i="13"/>
  <c r="C193" i="13"/>
  <c r="D96" i="11"/>
  <c r="E96" i="11" s="1"/>
  <c r="A98" i="11"/>
  <c r="B97" i="11"/>
  <c r="C97" i="11"/>
  <c r="E95" i="11"/>
  <c r="E192" i="13"/>
  <c r="H192" i="13" s="1"/>
  <c r="I192" i="13" s="1"/>
  <c r="D188" i="2"/>
  <c r="B189" i="2"/>
  <c r="G188" i="2"/>
  <c r="F188" i="2"/>
  <c r="C188" i="2"/>
  <c r="E193" i="13" l="1"/>
  <c r="H193" i="13" s="1"/>
  <c r="I193" i="13" s="1"/>
  <c r="E188" i="2"/>
  <c r="H188" i="2" s="1"/>
  <c r="I188" i="2" s="1"/>
  <c r="J188" i="2" s="1"/>
  <c r="K187" i="2"/>
  <c r="J192" i="13"/>
  <c r="K192" i="13"/>
  <c r="D97" i="11"/>
  <c r="E97" i="11" s="1"/>
  <c r="D194" i="13"/>
  <c r="G194" i="13"/>
  <c r="B195" i="13"/>
  <c r="F194" i="13"/>
  <c r="C194" i="13"/>
  <c r="H95" i="11"/>
  <c r="H96" i="11" s="1"/>
  <c r="F95" i="11"/>
  <c r="G95" i="11" s="1"/>
  <c r="D189" i="2"/>
  <c r="B190" i="2"/>
  <c r="G189" i="2"/>
  <c r="F189" i="2"/>
  <c r="C189" i="2"/>
  <c r="A99" i="11"/>
  <c r="B98" i="11"/>
  <c r="C98" i="11"/>
  <c r="F96" i="11"/>
  <c r="G96" i="11" s="1"/>
  <c r="E194" i="13" l="1"/>
  <c r="H194" i="13" s="1"/>
  <c r="I194" i="13" s="1"/>
  <c r="E189" i="2"/>
  <c r="H189" i="2" s="1"/>
  <c r="I189" i="2" s="1"/>
  <c r="J189" i="2" s="1"/>
  <c r="K188" i="2"/>
  <c r="I96" i="11"/>
  <c r="J96" i="11" s="1"/>
  <c r="H97" i="11"/>
  <c r="F97" i="11"/>
  <c r="G97" i="11" s="1"/>
  <c r="J193" i="13"/>
  <c r="K193" i="13"/>
  <c r="D98" i="11"/>
  <c r="A100" i="11"/>
  <c r="B99" i="11"/>
  <c r="C99" i="11"/>
  <c r="I95" i="11"/>
  <c r="J95" i="11" s="1"/>
  <c r="D190" i="2"/>
  <c r="B191" i="2"/>
  <c r="G190" i="2"/>
  <c r="F190" i="2"/>
  <c r="C190" i="2"/>
  <c r="E190" i="2" s="1"/>
  <c r="H190" i="2" s="1"/>
  <c r="D195" i="13"/>
  <c r="G195" i="13"/>
  <c r="B196" i="13"/>
  <c r="F195" i="13"/>
  <c r="C195" i="13"/>
  <c r="K194" i="13" l="1"/>
  <c r="J194" i="13"/>
  <c r="K189" i="2"/>
  <c r="I190" i="2"/>
  <c r="J190" i="2" s="1"/>
  <c r="I97" i="11"/>
  <c r="J97" i="11" s="1"/>
  <c r="D99" i="11"/>
  <c r="E99" i="11" s="1"/>
  <c r="E98" i="11"/>
  <c r="E195" i="13"/>
  <c r="H195" i="13" s="1"/>
  <c r="I195" i="13" s="1"/>
  <c r="D191" i="2"/>
  <c r="B192" i="2"/>
  <c r="G191" i="2"/>
  <c r="F191" i="2"/>
  <c r="C191" i="2"/>
  <c r="A101" i="11"/>
  <c r="B100" i="11"/>
  <c r="C100" i="11"/>
  <c r="D196" i="13"/>
  <c r="G196" i="13"/>
  <c r="B197" i="13"/>
  <c r="F196" i="13"/>
  <c r="C196" i="13"/>
  <c r="E196" i="13" l="1"/>
  <c r="H196" i="13" s="1"/>
  <c r="I196" i="13" s="1"/>
  <c r="E191" i="2"/>
  <c r="H191" i="2" s="1"/>
  <c r="I191" i="2" s="1"/>
  <c r="K190" i="2"/>
  <c r="J195" i="13"/>
  <c r="K195" i="13"/>
  <c r="F99" i="11"/>
  <c r="G99" i="11" s="1"/>
  <c r="I99" i="11" s="1"/>
  <c r="A102" i="11"/>
  <c r="B101" i="11"/>
  <c r="C101" i="11"/>
  <c r="D192" i="2"/>
  <c r="B193" i="2"/>
  <c r="G192" i="2"/>
  <c r="F192" i="2"/>
  <c r="C192" i="2"/>
  <c r="G197" i="13"/>
  <c r="D197" i="13"/>
  <c r="B198" i="13"/>
  <c r="F197" i="13"/>
  <c r="C197" i="13"/>
  <c r="D100" i="11"/>
  <c r="E100" i="11" s="1"/>
  <c r="F98" i="11"/>
  <c r="G98" i="11" s="1"/>
  <c r="H98" i="11"/>
  <c r="H99" i="11" s="1"/>
  <c r="E192" i="2" l="1"/>
  <c r="H192" i="2" s="1"/>
  <c r="I192" i="2" s="1"/>
  <c r="E197" i="13"/>
  <c r="H197" i="13" s="1"/>
  <c r="I197" i="13" s="1"/>
  <c r="K191" i="2"/>
  <c r="J191" i="2"/>
  <c r="J99" i="11"/>
  <c r="I98" i="11"/>
  <c r="J98" i="11" s="1"/>
  <c r="F100" i="11"/>
  <c r="G100" i="11" s="1"/>
  <c r="H100" i="11"/>
  <c r="G198" i="13"/>
  <c r="D198" i="13"/>
  <c r="B199" i="13"/>
  <c r="F198" i="13"/>
  <c r="C198" i="13"/>
  <c r="J196" i="13"/>
  <c r="K196" i="13"/>
  <c r="D101" i="11"/>
  <c r="E101" i="11" s="1"/>
  <c r="D193" i="2"/>
  <c r="B194" i="2"/>
  <c r="G193" i="2"/>
  <c r="F193" i="2"/>
  <c r="C193" i="2"/>
  <c r="B102" i="11"/>
  <c r="A103" i="11"/>
  <c r="C102" i="11"/>
  <c r="E193" i="2" l="1"/>
  <c r="H193" i="2" s="1"/>
  <c r="I193" i="2" s="1"/>
  <c r="J193" i="2" s="1"/>
  <c r="E198" i="13"/>
  <c r="H198" i="13" s="1"/>
  <c r="I198" i="13" s="1"/>
  <c r="F101" i="11"/>
  <c r="G101" i="11" s="1"/>
  <c r="I101" i="11" s="1"/>
  <c r="H101" i="11"/>
  <c r="I100" i="11"/>
  <c r="J100" i="11" s="1"/>
  <c r="J197" i="13"/>
  <c r="K197" i="13"/>
  <c r="D194" i="2"/>
  <c r="B195" i="2"/>
  <c r="G194" i="2"/>
  <c r="F194" i="2"/>
  <c r="C194" i="2"/>
  <c r="J192" i="2"/>
  <c r="K192" i="2"/>
  <c r="G199" i="13"/>
  <c r="D199" i="13"/>
  <c r="B200" i="13"/>
  <c r="F199" i="13"/>
  <c r="C199" i="13"/>
  <c r="D102" i="11"/>
  <c r="E102" i="11" s="1"/>
  <c r="A104" i="11"/>
  <c r="B103" i="11"/>
  <c r="C103" i="11"/>
  <c r="E194" i="2" l="1"/>
  <c r="H194" i="2" s="1"/>
  <c r="I194" i="2" s="1"/>
  <c r="J194" i="2" s="1"/>
  <c r="K193" i="2"/>
  <c r="E199" i="13"/>
  <c r="H199" i="13" s="1"/>
  <c r="I199" i="13" s="1"/>
  <c r="J101" i="11"/>
  <c r="F102" i="11"/>
  <c r="G102" i="11" s="1"/>
  <c r="H102" i="11"/>
  <c r="J198" i="13"/>
  <c r="K198" i="13"/>
  <c r="G200" i="13"/>
  <c r="D200" i="13"/>
  <c r="B201" i="13"/>
  <c r="F200" i="13"/>
  <c r="C200" i="13"/>
  <c r="D195" i="2"/>
  <c r="B196" i="2"/>
  <c r="G195" i="2"/>
  <c r="F195" i="2"/>
  <c r="C195" i="2"/>
  <c r="D103" i="11"/>
  <c r="E103" i="11" s="1"/>
  <c r="A105" i="11"/>
  <c r="B104" i="11"/>
  <c r="C104" i="11"/>
  <c r="E200" i="13" l="1"/>
  <c r="H200" i="13" s="1"/>
  <c r="I200" i="13" s="1"/>
  <c r="J200" i="13" s="1"/>
  <c r="K194" i="2"/>
  <c r="I102" i="11"/>
  <c r="J102" i="11" s="1"/>
  <c r="D196" i="2"/>
  <c r="B197" i="2"/>
  <c r="G196" i="2"/>
  <c r="F196" i="2"/>
  <c r="C196" i="2"/>
  <c r="E196" i="2" s="1"/>
  <c r="D104" i="11"/>
  <c r="E104" i="11" s="1"/>
  <c r="J199" i="13"/>
  <c r="K199" i="13"/>
  <c r="A106" i="11"/>
  <c r="B105" i="11"/>
  <c r="C105" i="11"/>
  <c r="H103" i="11"/>
  <c r="F103" i="11"/>
  <c r="G103" i="11" s="1"/>
  <c r="I103" i="11" s="1"/>
  <c r="D201" i="13"/>
  <c r="G201" i="13"/>
  <c r="B202" i="13"/>
  <c r="F201" i="13"/>
  <c r="C201" i="13"/>
  <c r="E195" i="2"/>
  <c r="H195" i="2" s="1"/>
  <c r="I195" i="2" s="1"/>
  <c r="E201" i="13" l="1"/>
  <c r="H201" i="13" s="1"/>
  <c r="I201" i="13" s="1"/>
  <c r="K200" i="13"/>
  <c r="H196" i="2"/>
  <c r="I196" i="2" s="1"/>
  <c r="J195" i="2"/>
  <c r="K195" i="2"/>
  <c r="D202" i="13"/>
  <c r="G202" i="13"/>
  <c r="B203" i="13"/>
  <c r="F202" i="13"/>
  <c r="C202" i="13"/>
  <c r="A107" i="11"/>
  <c r="B106" i="11"/>
  <c r="C106" i="11"/>
  <c r="D197" i="2"/>
  <c r="B198" i="2"/>
  <c r="G197" i="2"/>
  <c r="F197" i="2"/>
  <c r="C197" i="2"/>
  <c r="D105" i="11"/>
  <c r="E105" i="11" s="1"/>
  <c r="J103" i="11"/>
  <c r="H104" i="11"/>
  <c r="F104" i="11"/>
  <c r="G104" i="11" s="1"/>
  <c r="I104" i="11" s="1"/>
  <c r="E202" i="13" l="1"/>
  <c r="H202" i="13" s="1"/>
  <c r="I202" i="13" s="1"/>
  <c r="J104" i="11"/>
  <c r="J196" i="2"/>
  <c r="K196" i="2"/>
  <c r="J201" i="13"/>
  <c r="K201" i="13"/>
  <c r="H105" i="11"/>
  <c r="F105" i="11"/>
  <c r="G105" i="11" s="1"/>
  <c r="D203" i="13"/>
  <c r="G203" i="13"/>
  <c r="B204" i="13"/>
  <c r="F203" i="13"/>
  <c r="C203" i="13"/>
  <c r="D106" i="11"/>
  <c r="E106" i="11" s="1"/>
  <c r="E197" i="2"/>
  <c r="H197" i="2" s="1"/>
  <c r="I197" i="2" s="1"/>
  <c r="A108" i="11"/>
  <c r="B107" i="11"/>
  <c r="C107" i="11"/>
  <c r="D198" i="2"/>
  <c r="B199" i="2"/>
  <c r="G198" i="2"/>
  <c r="F198" i="2"/>
  <c r="C198" i="2"/>
  <c r="E203" i="13" l="1"/>
  <c r="H203" i="13" s="1"/>
  <c r="I203" i="13" s="1"/>
  <c r="J197" i="2"/>
  <c r="K197" i="2"/>
  <c r="F106" i="11"/>
  <c r="G106" i="11" s="1"/>
  <c r="H106" i="11"/>
  <c r="D199" i="2"/>
  <c r="B200" i="2"/>
  <c r="G199" i="2"/>
  <c r="F199" i="2"/>
  <c r="C199" i="2"/>
  <c r="E199" i="2" s="1"/>
  <c r="I105" i="11"/>
  <c r="J105" i="11" s="1"/>
  <c r="J202" i="13"/>
  <c r="K202" i="13"/>
  <c r="D107" i="11"/>
  <c r="E107" i="11" s="1"/>
  <c r="E198" i="2"/>
  <c r="H198" i="2" s="1"/>
  <c r="I198" i="2" s="1"/>
  <c r="A109" i="11"/>
  <c r="B108" i="11"/>
  <c r="C108" i="11"/>
  <c r="D204" i="13"/>
  <c r="G204" i="13"/>
  <c r="B205" i="13"/>
  <c r="F204" i="13"/>
  <c r="C204" i="13"/>
  <c r="E204" i="13" l="1"/>
  <c r="H204" i="13" s="1"/>
  <c r="I204" i="13" s="1"/>
  <c r="H199" i="2"/>
  <c r="I199" i="2" s="1"/>
  <c r="K199" i="2" s="1"/>
  <c r="J203" i="13"/>
  <c r="K203" i="13"/>
  <c r="J198" i="2"/>
  <c r="K198" i="2"/>
  <c r="I106" i="11"/>
  <c r="J106" i="11" s="1"/>
  <c r="G205" i="13"/>
  <c r="D205" i="13"/>
  <c r="B206" i="13"/>
  <c r="F205" i="13"/>
  <c r="C205" i="13"/>
  <c r="A110" i="11"/>
  <c r="B109" i="11"/>
  <c r="C109" i="11"/>
  <c r="D108" i="11"/>
  <c r="E108" i="11" s="1"/>
  <c r="H107" i="11"/>
  <c r="F107" i="11"/>
  <c r="G107" i="11" s="1"/>
  <c r="I107" i="11" s="1"/>
  <c r="D200" i="2"/>
  <c r="B201" i="2"/>
  <c r="G200" i="2"/>
  <c r="F200" i="2"/>
  <c r="C200" i="2"/>
  <c r="J107" i="11" l="1"/>
  <c r="E200" i="2"/>
  <c r="H200" i="2" s="1"/>
  <c r="I200" i="2" s="1"/>
  <c r="J200" i="2" s="1"/>
  <c r="E205" i="13"/>
  <c r="H205" i="13" s="1"/>
  <c r="I205" i="13" s="1"/>
  <c r="J205" i="13" s="1"/>
  <c r="J199" i="2"/>
  <c r="D201" i="2"/>
  <c r="B202" i="2"/>
  <c r="G201" i="2"/>
  <c r="F201" i="2"/>
  <c r="C201" i="2"/>
  <c r="E201" i="2" s="1"/>
  <c r="H201" i="2" s="1"/>
  <c r="G206" i="13"/>
  <c r="D206" i="13"/>
  <c r="B207" i="13"/>
  <c r="F206" i="13"/>
  <c r="C206" i="13"/>
  <c r="F108" i="11"/>
  <c r="G108" i="11" s="1"/>
  <c r="I108" i="11" s="1"/>
  <c r="H108" i="11"/>
  <c r="D109" i="11"/>
  <c r="E109" i="11" s="1"/>
  <c r="J204" i="13"/>
  <c r="K204" i="13"/>
  <c r="B110" i="11"/>
  <c r="A111" i="11"/>
  <c r="C110" i="11"/>
  <c r="E206" i="13" l="1"/>
  <c r="H206" i="13" s="1"/>
  <c r="I206" i="13" s="1"/>
  <c r="K205" i="13"/>
  <c r="I201" i="2"/>
  <c r="J201" i="2" s="1"/>
  <c r="K200" i="2"/>
  <c r="D202" i="2"/>
  <c r="B203" i="2"/>
  <c r="G202" i="2"/>
  <c r="F202" i="2"/>
  <c r="C202" i="2"/>
  <c r="E202" i="2" s="1"/>
  <c r="F109" i="11"/>
  <c r="G109" i="11" s="1"/>
  <c r="I109" i="11" s="1"/>
  <c r="H109" i="11"/>
  <c r="G207" i="13"/>
  <c r="D207" i="13"/>
  <c r="B208" i="13"/>
  <c r="F207" i="13"/>
  <c r="C207" i="13"/>
  <c r="D110" i="11"/>
  <c r="E110" i="11" s="1"/>
  <c r="A112" i="11"/>
  <c r="B111" i="11"/>
  <c r="C111" i="11"/>
  <c r="J108" i="11"/>
  <c r="H202" i="2" l="1"/>
  <c r="I202" i="2" s="1"/>
  <c r="J202" i="2" s="1"/>
  <c r="K201" i="2"/>
  <c r="J109" i="11"/>
  <c r="J206" i="13"/>
  <c r="K206" i="13"/>
  <c r="G208" i="13"/>
  <c r="D208" i="13"/>
  <c r="B209" i="13"/>
  <c r="F208" i="13"/>
  <c r="C208" i="13"/>
  <c r="D203" i="2"/>
  <c r="B204" i="2"/>
  <c r="G203" i="2"/>
  <c r="F203" i="2"/>
  <c r="C203" i="2"/>
  <c r="A113" i="11"/>
  <c r="B112" i="11"/>
  <c r="C112" i="11"/>
  <c r="D111" i="11"/>
  <c r="E111" i="11" s="1"/>
  <c r="F110" i="11"/>
  <c r="G110" i="11" s="1"/>
  <c r="I110" i="11" s="1"/>
  <c r="H110" i="11"/>
  <c r="E207" i="13"/>
  <c r="H207" i="13" s="1"/>
  <c r="I207" i="13" s="1"/>
  <c r="E208" i="13" l="1"/>
  <c r="H208" i="13" s="1"/>
  <c r="I208" i="13" s="1"/>
  <c r="J208" i="13" s="1"/>
  <c r="E203" i="2"/>
  <c r="H203" i="2" s="1"/>
  <c r="I203" i="2" s="1"/>
  <c r="K202" i="2"/>
  <c r="J207" i="13"/>
  <c r="K207" i="13"/>
  <c r="H111" i="11"/>
  <c r="F111" i="11"/>
  <c r="G111" i="11" s="1"/>
  <c r="D209" i="13"/>
  <c r="G209" i="13"/>
  <c r="B210" i="13"/>
  <c r="F209" i="13"/>
  <c r="C209" i="13"/>
  <c r="D204" i="2"/>
  <c r="B205" i="2"/>
  <c r="G204" i="2"/>
  <c r="F204" i="2"/>
  <c r="C204" i="2"/>
  <c r="E204" i="2" s="1"/>
  <c r="H204" i="2" s="1"/>
  <c r="D112" i="11"/>
  <c r="J110" i="11"/>
  <c r="A114" i="11"/>
  <c r="B113" i="11"/>
  <c r="C113" i="11"/>
  <c r="K208" i="13" l="1"/>
  <c r="E209" i="13"/>
  <c r="H209" i="13" s="1"/>
  <c r="I209" i="13" s="1"/>
  <c r="I204" i="2"/>
  <c r="J204" i="2" s="1"/>
  <c r="I111" i="11"/>
  <c r="J111" i="11" s="1"/>
  <c r="A115" i="11"/>
  <c r="B114" i="11"/>
  <c r="C114" i="11"/>
  <c r="J203" i="2"/>
  <c r="K203" i="2"/>
  <c r="D205" i="2"/>
  <c r="B206" i="2"/>
  <c r="G205" i="2"/>
  <c r="F205" i="2"/>
  <c r="C205" i="2"/>
  <c r="E112" i="11"/>
  <c r="D113" i="11"/>
  <c r="E113" i="11" s="1"/>
  <c r="D210" i="13"/>
  <c r="G210" i="13"/>
  <c r="B211" i="13"/>
  <c r="F210" i="13"/>
  <c r="C210" i="13"/>
  <c r="K204" i="2" l="1"/>
  <c r="E205" i="2"/>
  <c r="H205" i="2" s="1"/>
  <c r="I205" i="2" s="1"/>
  <c r="J205" i="2" s="1"/>
  <c r="K209" i="13"/>
  <c r="J209" i="13"/>
  <c r="E210" i="13"/>
  <c r="H210" i="13" s="1"/>
  <c r="I210" i="13" s="1"/>
  <c r="F113" i="11"/>
  <c r="G113" i="11" s="1"/>
  <c r="H112" i="11"/>
  <c r="H113" i="11" s="1"/>
  <c r="F112" i="11"/>
  <c r="G112" i="11" s="1"/>
  <c r="D114" i="11"/>
  <c r="E114" i="11" s="1"/>
  <c r="A116" i="11"/>
  <c r="B115" i="11"/>
  <c r="C115" i="11"/>
  <c r="D206" i="2"/>
  <c r="B207" i="2"/>
  <c r="G206" i="2"/>
  <c r="F206" i="2"/>
  <c r="C206" i="2"/>
  <c r="E206" i="2" s="1"/>
  <c r="H206" i="2" s="1"/>
  <c r="D211" i="13"/>
  <c r="G211" i="13"/>
  <c r="B212" i="13"/>
  <c r="F211" i="13"/>
  <c r="C211" i="13"/>
  <c r="K205" i="2" l="1"/>
  <c r="E211" i="13"/>
  <c r="H211" i="13" s="1"/>
  <c r="I211" i="13" s="1"/>
  <c r="I206" i="2"/>
  <c r="K206" i="2" s="1"/>
  <c r="I112" i="11"/>
  <c r="J112" i="11" s="1"/>
  <c r="I113" i="11"/>
  <c r="J113" i="11" s="1"/>
  <c r="D115" i="11"/>
  <c r="E115" i="11" s="1"/>
  <c r="A117" i="11"/>
  <c r="B116" i="11"/>
  <c r="C116" i="11"/>
  <c r="D207" i="2"/>
  <c r="B208" i="2"/>
  <c r="G207" i="2"/>
  <c r="F207" i="2"/>
  <c r="C207" i="2"/>
  <c r="D212" i="13"/>
  <c r="G212" i="13"/>
  <c r="B213" i="13"/>
  <c r="F212" i="13"/>
  <c r="C212" i="13"/>
  <c r="J210" i="13"/>
  <c r="K210" i="13"/>
  <c r="F114" i="11"/>
  <c r="G114" i="11" s="1"/>
  <c r="H114" i="11"/>
  <c r="E207" i="2" l="1"/>
  <c r="H207" i="2" s="1"/>
  <c r="I207" i="2" s="1"/>
  <c r="J207" i="2" s="1"/>
  <c r="J206" i="2"/>
  <c r="K211" i="13"/>
  <c r="J211" i="13"/>
  <c r="E212" i="13"/>
  <c r="H212" i="13" s="1"/>
  <c r="I212" i="13" s="1"/>
  <c r="I114" i="11"/>
  <c r="J114" i="11" s="1"/>
  <c r="H115" i="11"/>
  <c r="F115" i="11"/>
  <c r="G115" i="11" s="1"/>
  <c r="D208" i="2"/>
  <c r="B209" i="2"/>
  <c r="G208" i="2"/>
  <c r="F208" i="2"/>
  <c r="C208" i="2"/>
  <c r="E208" i="2" s="1"/>
  <c r="H208" i="2" s="1"/>
  <c r="G213" i="13"/>
  <c r="D213" i="13"/>
  <c r="B214" i="13"/>
  <c r="F213" i="13"/>
  <c r="C213" i="13"/>
  <c r="D116" i="11"/>
  <c r="E116" i="11" s="1"/>
  <c r="A118" i="11"/>
  <c r="B117" i="11"/>
  <c r="C117" i="11"/>
  <c r="E213" i="13" l="1"/>
  <c r="H213" i="13" s="1"/>
  <c r="I213" i="13" s="1"/>
  <c r="J212" i="13"/>
  <c r="K212" i="13"/>
  <c r="K207" i="2"/>
  <c r="I208" i="2"/>
  <c r="J208" i="2" s="1"/>
  <c r="F116" i="11"/>
  <c r="G116" i="11" s="1"/>
  <c r="H116" i="11"/>
  <c r="B118" i="11"/>
  <c r="A119" i="11"/>
  <c r="C118" i="11"/>
  <c r="G214" i="13"/>
  <c r="D214" i="13"/>
  <c r="B215" i="13"/>
  <c r="F214" i="13"/>
  <c r="C214" i="13"/>
  <c r="I115" i="11"/>
  <c r="J115" i="11" s="1"/>
  <c r="D117" i="11"/>
  <c r="E117" i="11" s="1"/>
  <c r="D209" i="2"/>
  <c r="B210" i="2"/>
  <c r="G209" i="2"/>
  <c r="F209" i="2"/>
  <c r="C209" i="2"/>
  <c r="E209" i="2" s="1"/>
  <c r="H209" i="2" l="1"/>
  <c r="I209" i="2" s="1"/>
  <c r="J209" i="2" s="1"/>
  <c r="K208" i="2"/>
  <c r="E214" i="13"/>
  <c r="H214" i="13" s="1"/>
  <c r="I214" i="13" s="1"/>
  <c r="F117" i="11"/>
  <c r="G117" i="11" s="1"/>
  <c r="I117" i="11" s="1"/>
  <c r="H117" i="11"/>
  <c r="I116" i="11"/>
  <c r="J116" i="11" s="1"/>
  <c r="D118" i="11"/>
  <c r="E118" i="11" s="1"/>
  <c r="G215" i="13"/>
  <c r="D215" i="13"/>
  <c r="B216" i="13"/>
  <c r="F215" i="13"/>
  <c r="C215" i="13"/>
  <c r="D210" i="2"/>
  <c r="B211" i="2"/>
  <c r="G210" i="2"/>
  <c r="F210" i="2"/>
  <c r="C210" i="2"/>
  <c r="J213" i="13"/>
  <c r="K213" i="13"/>
  <c r="A120" i="11"/>
  <c r="B119" i="11"/>
  <c r="C119" i="11"/>
  <c r="E210" i="2" l="1"/>
  <c r="H210" i="2" s="1"/>
  <c r="I210" i="2" s="1"/>
  <c r="J210" i="2" s="1"/>
  <c r="E215" i="13"/>
  <c r="H215" i="13" s="1"/>
  <c r="I215" i="13" s="1"/>
  <c r="J215" i="13" s="1"/>
  <c r="K209" i="2"/>
  <c r="J214" i="13"/>
  <c r="K214" i="13"/>
  <c r="J117" i="11"/>
  <c r="F118" i="11"/>
  <c r="G118" i="11" s="1"/>
  <c r="I118" i="11" s="1"/>
  <c r="H118" i="11"/>
  <c r="D119" i="11"/>
  <c r="E119" i="11" s="1"/>
  <c r="G216" i="13"/>
  <c r="D216" i="13"/>
  <c r="B217" i="13"/>
  <c r="F216" i="13"/>
  <c r="C216" i="13"/>
  <c r="B120" i="11"/>
  <c r="A121" i="11"/>
  <c r="C120" i="11"/>
  <c r="D211" i="2"/>
  <c r="B212" i="2"/>
  <c r="G211" i="2"/>
  <c r="F211" i="2"/>
  <c r="C211" i="2"/>
  <c r="E216" i="13" l="1"/>
  <c r="H216" i="13" s="1"/>
  <c r="I216" i="13" s="1"/>
  <c r="J216" i="13" s="1"/>
  <c r="J118" i="11"/>
  <c r="K210" i="2"/>
  <c r="K215" i="13"/>
  <c r="H119" i="11"/>
  <c r="F119" i="11"/>
  <c r="G119" i="11" s="1"/>
  <c r="I119" i="11" s="1"/>
  <c r="D120" i="11"/>
  <c r="E120" i="11" s="1"/>
  <c r="D212" i="2"/>
  <c r="B213" i="2"/>
  <c r="G212" i="2"/>
  <c r="F212" i="2"/>
  <c r="C212" i="2"/>
  <c r="E212" i="2" s="1"/>
  <c r="E211" i="2"/>
  <c r="H211" i="2" s="1"/>
  <c r="I211" i="2" s="1"/>
  <c r="D217" i="13"/>
  <c r="G217" i="13"/>
  <c r="B218" i="13"/>
  <c r="F217" i="13"/>
  <c r="C217" i="13"/>
  <c r="A122" i="11"/>
  <c r="B121" i="11"/>
  <c r="C121" i="11"/>
  <c r="H212" i="2" l="1"/>
  <c r="I212" i="2" s="1"/>
  <c r="J212" i="2" s="1"/>
  <c r="E217" i="13"/>
  <c r="H217" i="13" s="1"/>
  <c r="I217" i="13" s="1"/>
  <c r="K216" i="13"/>
  <c r="J119" i="11"/>
  <c r="J211" i="2"/>
  <c r="K211" i="2"/>
  <c r="H120" i="11"/>
  <c r="F120" i="11"/>
  <c r="G120" i="11" s="1"/>
  <c r="I120" i="11" s="1"/>
  <c r="D213" i="2"/>
  <c r="B214" i="2"/>
  <c r="G213" i="2"/>
  <c r="F213" i="2"/>
  <c r="C213" i="2"/>
  <c r="E213" i="2" s="1"/>
  <c r="H213" i="2" s="1"/>
  <c r="D218" i="13"/>
  <c r="G218" i="13"/>
  <c r="B219" i="13"/>
  <c r="F218" i="13"/>
  <c r="C218" i="13"/>
  <c r="D121" i="11"/>
  <c r="E121" i="11" s="1"/>
  <c r="A123" i="11"/>
  <c r="B122" i="11"/>
  <c r="C122" i="11"/>
  <c r="E218" i="13" l="1"/>
  <c r="H218" i="13" s="1"/>
  <c r="I218" i="13" s="1"/>
  <c r="J120" i="11"/>
  <c r="K217" i="13"/>
  <c r="J217" i="13"/>
  <c r="K212" i="2"/>
  <c r="I213" i="2"/>
  <c r="J213" i="2" s="1"/>
  <c r="D122" i="11"/>
  <c r="E122" i="11" s="1"/>
  <c r="D219" i="13"/>
  <c r="G219" i="13"/>
  <c r="B220" i="13"/>
  <c r="F219" i="13"/>
  <c r="C219" i="13"/>
  <c r="A124" i="11"/>
  <c r="B123" i="11"/>
  <c r="C123" i="11"/>
  <c r="H121" i="11"/>
  <c r="F121" i="11"/>
  <c r="G121" i="11" s="1"/>
  <c r="D214" i="2"/>
  <c r="B215" i="2"/>
  <c r="G214" i="2"/>
  <c r="F214" i="2"/>
  <c r="C214" i="2"/>
  <c r="E214" i="2" s="1"/>
  <c r="H214" i="2" s="1"/>
  <c r="E219" i="13" l="1"/>
  <c r="H219" i="13" s="1"/>
  <c r="I219" i="13" s="1"/>
  <c r="K213" i="2"/>
  <c r="I214" i="2"/>
  <c r="J214" i="2" s="1"/>
  <c r="I121" i="11"/>
  <c r="J121" i="11" s="1"/>
  <c r="J218" i="13"/>
  <c r="K218" i="13"/>
  <c r="F122" i="11"/>
  <c r="G122" i="11" s="1"/>
  <c r="H122" i="11"/>
  <c r="D215" i="2"/>
  <c r="B216" i="2"/>
  <c r="G215" i="2"/>
  <c r="F215" i="2"/>
  <c r="C215" i="2"/>
  <c r="E215" i="2" s="1"/>
  <c r="D220" i="13"/>
  <c r="G220" i="13"/>
  <c r="B221" i="13"/>
  <c r="F220" i="13"/>
  <c r="C220" i="13"/>
  <c r="D123" i="11"/>
  <c r="E123" i="11" s="1"/>
  <c r="A125" i="11"/>
  <c r="B124" i="11"/>
  <c r="C124" i="11"/>
  <c r="K219" i="13" l="1"/>
  <c r="J219" i="13"/>
  <c r="K214" i="2"/>
  <c r="I122" i="11"/>
  <c r="J122" i="11" s="1"/>
  <c r="E220" i="13"/>
  <c r="H220" i="13" s="1"/>
  <c r="I220" i="13" s="1"/>
  <c r="H123" i="11"/>
  <c r="F123" i="11"/>
  <c r="G123" i="11" s="1"/>
  <c r="H215" i="2"/>
  <c r="I215" i="2" s="1"/>
  <c r="D216" i="2"/>
  <c r="B217" i="2"/>
  <c r="G216" i="2"/>
  <c r="F216" i="2"/>
  <c r="C216" i="2"/>
  <c r="E216" i="2" s="1"/>
  <c r="H216" i="2" s="1"/>
  <c r="D124" i="11"/>
  <c r="E124" i="11" s="1"/>
  <c r="G221" i="13"/>
  <c r="D221" i="13"/>
  <c r="B222" i="13"/>
  <c r="F221" i="13"/>
  <c r="C221" i="13"/>
  <c r="B125" i="11"/>
  <c r="C125" i="11"/>
  <c r="E221" i="13" l="1"/>
  <c r="H221" i="13" s="1"/>
  <c r="I221" i="13" s="1"/>
  <c r="I216" i="2"/>
  <c r="J216" i="2" s="1"/>
  <c r="J215" i="2"/>
  <c r="K215" i="2"/>
  <c r="F124" i="11"/>
  <c r="G124" i="11" s="1"/>
  <c r="I124" i="11" s="1"/>
  <c r="H124" i="11"/>
  <c r="I123" i="11"/>
  <c r="J123" i="11" s="1"/>
  <c r="D125" i="11"/>
  <c r="E125" i="11" s="1"/>
  <c r="G222" i="13"/>
  <c r="D222" i="13"/>
  <c r="B223" i="13"/>
  <c r="F222" i="13"/>
  <c r="C222" i="13"/>
  <c r="D217" i="2"/>
  <c r="B218" i="2"/>
  <c r="G217" i="2"/>
  <c r="F217" i="2"/>
  <c r="C217" i="2"/>
  <c r="E217" i="2" s="1"/>
  <c r="J220" i="13"/>
  <c r="K220" i="13"/>
  <c r="H217" i="2" l="1"/>
  <c r="I217" i="2" s="1"/>
  <c r="J124" i="11"/>
  <c r="K221" i="13"/>
  <c r="J221" i="13"/>
  <c r="K216" i="2"/>
  <c r="D218" i="2"/>
  <c r="B219" i="2"/>
  <c r="G218" i="2"/>
  <c r="F218" i="2"/>
  <c r="C218" i="2"/>
  <c r="E222" i="13"/>
  <c r="H222" i="13" s="1"/>
  <c r="I222" i="13" s="1"/>
  <c r="F125" i="11"/>
  <c r="G125" i="11" s="1"/>
  <c r="H125" i="11"/>
  <c r="G223" i="13"/>
  <c r="D223" i="13"/>
  <c r="B224" i="13"/>
  <c r="F223" i="13"/>
  <c r="C223" i="13"/>
  <c r="E223" i="13" l="1"/>
  <c r="H223" i="13" s="1"/>
  <c r="I223" i="13" s="1"/>
  <c r="I125" i="11"/>
  <c r="J125" i="11" s="1"/>
  <c r="J222" i="13"/>
  <c r="K222" i="13"/>
  <c r="E218" i="2"/>
  <c r="H218" i="2" s="1"/>
  <c r="I218" i="2" s="1"/>
  <c r="G224" i="13"/>
  <c r="D224" i="13"/>
  <c r="B225" i="13"/>
  <c r="F224" i="13"/>
  <c r="C224" i="13"/>
  <c r="D219" i="2"/>
  <c r="B220" i="2"/>
  <c r="G219" i="2"/>
  <c r="F219" i="2"/>
  <c r="C219" i="2"/>
  <c r="E219" i="2" s="1"/>
  <c r="H219" i="2" s="1"/>
  <c r="J217" i="2"/>
  <c r="K217" i="2"/>
  <c r="E224" i="13" l="1"/>
  <c r="H224" i="13" s="1"/>
  <c r="I224" i="13" s="1"/>
  <c r="I219" i="2"/>
  <c r="K219" i="2" s="1"/>
  <c r="J223" i="13"/>
  <c r="K223" i="13"/>
  <c r="D225" i="13"/>
  <c r="G225" i="13"/>
  <c r="B226" i="13"/>
  <c r="F225" i="13"/>
  <c r="C225" i="13"/>
  <c r="E225" i="13" s="1"/>
  <c r="D220" i="2"/>
  <c r="B221" i="2"/>
  <c r="G220" i="2"/>
  <c r="F220" i="2"/>
  <c r="C220" i="2"/>
  <c r="J218" i="2"/>
  <c r="K218" i="2"/>
  <c r="E220" i="2" l="1"/>
  <c r="H220" i="2" s="1"/>
  <c r="I220" i="2" s="1"/>
  <c r="J220" i="2" s="1"/>
  <c r="H225" i="13"/>
  <c r="I225" i="13" s="1"/>
  <c r="K225" i="13" s="1"/>
  <c r="J219" i="2"/>
  <c r="J224" i="13"/>
  <c r="K224" i="13"/>
  <c r="D226" i="13"/>
  <c r="G226" i="13"/>
  <c r="B227" i="13"/>
  <c r="F226" i="13"/>
  <c r="C226" i="13"/>
  <c r="E226" i="13" s="1"/>
  <c r="D221" i="2"/>
  <c r="B222" i="2"/>
  <c r="G221" i="2"/>
  <c r="F221" i="2"/>
  <c r="C221" i="2"/>
  <c r="H226" i="13" l="1"/>
  <c r="I226" i="13" s="1"/>
  <c r="E221" i="2"/>
  <c r="H221" i="2" s="1"/>
  <c r="I221" i="2" s="1"/>
  <c r="K221" i="2" s="1"/>
  <c r="J225" i="13"/>
  <c r="K220" i="2"/>
  <c r="D227" i="13"/>
  <c r="G227" i="13"/>
  <c r="B228" i="13"/>
  <c r="F227" i="13"/>
  <c r="C227" i="13"/>
  <c r="E227" i="13" s="1"/>
  <c r="D222" i="2"/>
  <c r="B223" i="2"/>
  <c r="G222" i="2"/>
  <c r="F222" i="2"/>
  <c r="C222" i="2"/>
  <c r="H227" i="13" l="1"/>
  <c r="I227" i="13" s="1"/>
  <c r="J227" i="13" s="1"/>
  <c r="E222" i="2"/>
  <c r="H222" i="2" s="1"/>
  <c r="I222" i="2" s="1"/>
  <c r="J221" i="2"/>
  <c r="D223" i="2"/>
  <c r="B224" i="2"/>
  <c r="G223" i="2"/>
  <c r="F223" i="2"/>
  <c r="C223" i="2"/>
  <c r="E223" i="2" s="1"/>
  <c r="H223" i="2" s="1"/>
  <c r="J226" i="13"/>
  <c r="K226" i="13"/>
  <c r="D228" i="13"/>
  <c r="G228" i="13"/>
  <c r="B229" i="13"/>
  <c r="F228" i="13"/>
  <c r="C228" i="13"/>
  <c r="E228" i="13" l="1"/>
  <c r="H228" i="13" s="1"/>
  <c r="I228" i="13" s="1"/>
  <c r="J228" i="13" s="1"/>
  <c r="K227" i="13"/>
  <c r="J222" i="2"/>
  <c r="K222" i="2"/>
  <c r="I223" i="2"/>
  <c r="K223" i="2" s="1"/>
  <c r="D224" i="2"/>
  <c r="B225" i="2"/>
  <c r="G224" i="2"/>
  <c r="F224" i="2"/>
  <c r="C224" i="2"/>
  <c r="E224" i="2" s="1"/>
  <c r="G229" i="13"/>
  <c r="D229" i="13"/>
  <c r="B230" i="13"/>
  <c r="F229" i="13"/>
  <c r="C229" i="13"/>
  <c r="H224" i="2" l="1"/>
  <c r="I224" i="2" s="1"/>
  <c r="J224" i="2" s="1"/>
  <c r="J223" i="2"/>
  <c r="K228" i="13"/>
  <c r="E229" i="13"/>
  <c r="H229" i="13" s="1"/>
  <c r="I229" i="13" s="1"/>
  <c r="D225" i="2"/>
  <c r="B226" i="2"/>
  <c r="G225" i="2"/>
  <c r="F225" i="2"/>
  <c r="C225" i="2"/>
  <c r="E225" i="2" s="1"/>
  <c r="H225" i="2" s="1"/>
  <c r="G230" i="13"/>
  <c r="D230" i="13"/>
  <c r="B231" i="13"/>
  <c r="F230" i="13"/>
  <c r="C230" i="13"/>
  <c r="E230" i="13" s="1"/>
  <c r="K224" i="2" l="1"/>
  <c r="I225" i="2"/>
  <c r="J225" i="2" s="1"/>
  <c r="H230" i="13"/>
  <c r="I230" i="13" s="1"/>
  <c r="D226" i="2"/>
  <c r="B227" i="2"/>
  <c r="G226" i="2"/>
  <c r="F226" i="2"/>
  <c r="C226" i="2"/>
  <c r="E226" i="2" s="1"/>
  <c r="H226" i="2" s="1"/>
  <c r="J229" i="13"/>
  <c r="K229" i="13"/>
  <c r="G231" i="13"/>
  <c r="D231" i="13"/>
  <c r="B232" i="13"/>
  <c r="F231" i="13"/>
  <c r="C231" i="13"/>
  <c r="I226" i="2" l="1"/>
  <c r="K226" i="2" s="1"/>
  <c r="K225" i="2"/>
  <c r="E231" i="13"/>
  <c r="H231" i="13" s="1"/>
  <c r="I231" i="13" s="1"/>
  <c r="J230" i="13"/>
  <c r="K230" i="13"/>
  <c r="G232" i="13"/>
  <c r="D232" i="13"/>
  <c r="B233" i="13"/>
  <c r="F232" i="13"/>
  <c r="C232" i="13"/>
  <c r="D227" i="2"/>
  <c r="B228" i="2"/>
  <c r="G227" i="2"/>
  <c r="F227" i="2"/>
  <c r="C227" i="2"/>
  <c r="E227" i="2" s="1"/>
  <c r="H227" i="2" s="1"/>
  <c r="E232" i="13" l="1"/>
  <c r="H232" i="13" s="1"/>
  <c r="I232" i="13" s="1"/>
  <c r="K232" i="13" s="1"/>
  <c r="J226" i="2"/>
  <c r="J231" i="13"/>
  <c r="K231" i="13"/>
  <c r="I227" i="2"/>
  <c r="J227" i="2" s="1"/>
  <c r="D233" i="13"/>
  <c r="G233" i="13"/>
  <c r="B234" i="13"/>
  <c r="F233" i="13"/>
  <c r="C233" i="13"/>
  <c r="D228" i="2"/>
  <c r="B229" i="2"/>
  <c r="G228" i="2"/>
  <c r="F228" i="2"/>
  <c r="C228" i="2"/>
  <c r="E233" i="13" l="1"/>
  <c r="H233" i="13" s="1"/>
  <c r="I233" i="13" s="1"/>
  <c r="J233" i="13" s="1"/>
  <c r="E228" i="2"/>
  <c r="H228" i="2" s="1"/>
  <c r="I228" i="2" s="1"/>
  <c r="J228" i="2" s="1"/>
  <c r="K227" i="2"/>
  <c r="J232" i="13"/>
  <c r="D229" i="2"/>
  <c r="B230" i="2"/>
  <c r="G229" i="2"/>
  <c r="F229" i="2"/>
  <c r="C229" i="2"/>
  <c r="E229" i="2" s="1"/>
  <c r="H229" i="2" s="1"/>
  <c r="D234" i="13"/>
  <c r="G234" i="13"/>
  <c r="B235" i="13"/>
  <c r="F234" i="13"/>
  <c r="C234" i="13"/>
  <c r="E234" i="13" l="1"/>
  <c r="H234" i="13" s="1"/>
  <c r="I234" i="13" s="1"/>
  <c r="K234" i="13" s="1"/>
  <c r="K228" i="2"/>
  <c r="K233" i="13"/>
  <c r="I229" i="2"/>
  <c r="D230" i="2"/>
  <c r="B231" i="2"/>
  <c r="G230" i="2"/>
  <c r="F230" i="2"/>
  <c r="C230" i="2"/>
  <c r="E230" i="2" s="1"/>
  <c r="D235" i="13"/>
  <c r="G235" i="13"/>
  <c r="B236" i="13"/>
  <c r="F235" i="13"/>
  <c r="C235" i="13"/>
  <c r="H230" i="2" l="1"/>
  <c r="I230" i="2" s="1"/>
  <c r="J230" i="2" s="1"/>
  <c r="J234" i="13"/>
  <c r="E235" i="13"/>
  <c r="H235" i="13" s="1"/>
  <c r="I235" i="13" s="1"/>
  <c r="D231" i="2"/>
  <c r="B232" i="2"/>
  <c r="G231" i="2"/>
  <c r="F231" i="2"/>
  <c r="C231" i="2"/>
  <c r="E231" i="2" s="1"/>
  <c r="D236" i="13"/>
  <c r="G236" i="13"/>
  <c r="B237" i="13"/>
  <c r="F236" i="13"/>
  <c r="C236" i="13"/>
  <c r="J229" i="2"/>
  <c r="K229" i="2"/>
  <c r="H231" i="2" l="1"/>
  <c r="I231" i="2" s="1"/>
  <c r="E236" i="13"/>
  <c r="H236" i="13" s="1"/>
  <c r="I236" i="13" s="1"/>
  <c r="K230" i="2"/>
  <c r="J235" i="13"/>
  <c r="K235" i="13"/>
  <c r="D232" i="2"/>
  <c r="B233" i="2"/>
  <c r="G232" i="2"/>
  <c r="F232" i="2"/>
  <c r="C232" i="2"/>
  <c r="E232" i="2" s="1"/>
  <c r="G237" i="13"/>
  <c r="D237" i="13"/>
  <c r="B238" i="13"/>
  <c r="F237" i="13"/>
  <c r="C237" i="13"/>
  <c r="H232" i="2" l="1"/>
  <c r="I232" i="2" s="1"/>
  <c r="J232" i="2" s="1"/>
  <c r="E237" i="13"/>
  <c r="H237" i="13" s="1"/>
  <c r="I237" i="13" s="1"/>
  <c r="D233" i="2"/>
  <c r="B234" i="2"/>
  <c r="G233" i="2"/>
  <c r="F233" i="2"/>
  <c r="C233" i="2"/>
  <c r="J236" i="13"/>
  <c r="K236" i="13"/>
  <c r="G238" i="13"/>
  <c r="D238" i="13"/>
  <c r="B239" i="13"/>
  <c r="F238" i="13"/>
  <c r="C238" i="13"/>
  <c r="J231" i="2"/>
  <c r="K231" i="2"/>
  <c r="E233" i="2" l="1"/>
  <c r="H233" i="2" s="1"/>
  <c r="I233" i="2" s="1"/>
  <c r="J233" i="2" s="1"/>
  <c r="E238" i="13"/>
  <c r="H238" i="13" s="1"/>
  <c r="I238" i="13" s="1"/>
  <c r="K232" i="2"/>
  <c r="J237" i="13"/>
  <c r="K237" i="13"/>
  <c r="G239" i="13"/>
  <c r="D239" i="13"/>
  <c r="B240" i="13"/>
  <c r="F239" i="13"/>
  <c r="C239" i="13"/>
  <c r="D234" i="2"/>
  <c r="B235" i="2"/>
  <c r="G234" i="2"/>
  <c r="F234" i="2"/>
  <c r="C234" i="2"/>
  <c r="E234" i="2" s="1"/>
  <c r="H234" i="2" s="1"/>
  <c r="E239" i="13" l="1"/>
  <c r="H239" i="13" s="1"/>
  <c r="I239" i="13" s="1"/>
  <c r="K238" i="13"/>
  <c r="J238" i="13"/>
  <c r="K233" i="2"/>
  <c r="I234" i="2"/>
  <c r="K234" i="2" s="1"/>
  <c r="G240" i="13"/>
  <c r="D240" i="13"/>
  <c r="B241" i="13"/>
  <c r="F240" i="13"/>
  <c r="C240" i="13"/>
  <c r="D235" i="2"/>
  <c r="B236" i="2"/>
  <c r="G235" i="2"/>
  <c r="F235" i="2"/>
  <c r="C235" i="2"/>
  <c r="E235" i="2" s="1"/>
  <c r="H235" i="2" s="1"/>
  <c r="E240" i="13" l="1"/>
  <c r="H240" i="13" s="1"/>
  <c r="I240" i="13" s="1"/>
  <c r="K240" i="13" s="1"/>
  <c r="J239" i="13"/>
  <c r="K239" i="13"/>
  <c r="J234" i="2"/>
  <c r="I235" i="2"/>
  <c r="J235" i="2" s="1"/>
  <c r="D236" i="2"/>
  <c r="B237" i="2"/>
  <c r="G236" i="2"/>
  <c r="F236" i="2"/>
  <c r="C236" i="2"/>
  <c r="E236" i="2" s="1"/>
  <c r="D241" i="13"/>
  <c r="G241" i="13"/>
  <c r="B242" i="13"/>
  <c r="F241" i="13"/>
  <c r="C241" i="13"/>
  <c r="E241" i="13" s="1"/>
  <c r="H236" i="2" l="1"/>
  <c r="I236" i="2" s="1"/>
  <c r="J236" i="2" s="1"/>
  <c r="H241" i="13"/>
  <c r="I241" i="13" s="1"/>
  <c r="K241" i="13" s="1"/>
  <c r="J240" i="13"/>
  <c r="K235" i="2"/>
  <c r="D237" i="2"/>
  <c r="B238" i="2"/>
  <c r="G237" i="2"/>
  <c r="F237" i="2"/>
  <c r="C237" i="2"/>
  <c r="D242" i="13"/>
  <c r="G242" i="13"/>
  <c r="B243" i="13"/>
  <c r="F242" i="13"/>
  <c r="C242" i="13"/>
  <c r="E242" i="13" l="1"/>
  <c r="H242" i="13" s="1"/>
  <c r="I242" i="13" s="1"/>
  <c r="K236" i="2"/>
  <c r="J241" i="13"/>
  <c r="E237" i="2"/>
  <c r="H237" i="2" s="1"/>
  <c r="I237" i="2" s="1"/>
  <c r="D238" i="2"/>
  <c r="B239" i="2"/>
  <c r="G238" i="2"/>
  <c r="F238" i="2"/>
  <c r="C238" i="2"/>
  <c r="D243" i="13"/>
  <c r="G243" i="13"/>
  <c r="B244" i="13"/>
  <c r="F243" i="13"/>
  <c r="C243" i="13"/>
  <c r="E243" i="13" s="1"/>
  <c r="H243" i="13" l="1"/>
  <c r="I243" i="13" s="1"/>
  <c r="J243" i="13" s="1"/>
  <c r="E238" i="2"/>
  <c r="H238" i="2" s="1"/>
  <c r="I238" i="2" s="1"/>
  <c r="J238" i="2" s="1"/>
  <c r="J237" i="2"/>
  <c r="K237" i="2"/>
  <c r="J242" i="13"/>
  <c r="K242" i="13"/>
  <c r="D239" i="2"/>
  <c r="B240" i="2"/>
  <c r="G239" i="2"/>
  <c r="F239" i="2"/>
  <c r="C239" i="2"/>
  <c r="E239" i="2" s="1"/>
  <c r="D244" i="13"/>
  <c r="G244" i="13"/>
  <c r="B245" i="13"/>
  <c r="F244" i="13"/>
  <c r="C244" i="13"/>
  <c r="E244" i="13" s="1"/>
  <c r="H239" i="2" l="1"/>
  <c r="I239" i="2" s="1"/>
  <c r="J239" i="2" s="1"/>
  <c r="H244" i="13"/>
  <c r="I244" i="13" s="1"/>
  <c r="J244" i="13" s="1"/>
  <c r="K238" i="2"/>
  <c r="K243" i="13"/>
  <c r="D240" i="2"/>
  <c r="B241" i="2"/>
  <c r="G240" i="2"/>
  <c r="F240" i="2"/>
  <c r="C240" i="2"/>
  <c r="G245" i="13"/>
  <c r="D245" i="13"/>
  <c r="B246" i="13"/>
  <c r="F245" i="13"/>
  <c r="C245" i="13"/>
  <c r="E245" i="13" s="1"/>
  <c r="H245" i="13" l="1"/>
  <c r="I245" i="13" s="1"/>
  <c r="J245" i="13" s="1"/>
  <c r="E240" i="2"/>
  <c r="H240" i="2" s="1"/>
  <c r="I240" i="2" s="1"/>
  <c r="K239" i="2"/>
  <c r="K244" i="13"/>
  <c r="D241" i="2"/>
  <c r="B242" i="2"/>
  <c r="G241" i="2"/>
  <c r="F241" i="2"/>
  <c r="C241" i="2"/>
  <c r="G246" i="13"/>
  <c r="D246" i="13"/>
  <c r="B247" i="13"/>
  <c r="F246" i="13"/>
  <c r="C246" i="13"/>
  <c r="E246" i="13" l="1"/>
  <c r="H246" i="13" s="1"/>
  <c r="I246" i="13" s="1"/>
  <c r="K245" i="13"/>
  <c r="E241" i="2"/>
  <c r="H241" i="2" s="1"/>
  <c r="I241" i="2" s="1"/>
  <c r="D242" i="2"/>
  <c r="B243" i="2"/>
  <c r="G242" i="2"/>
  <c r="F242" i="2"/>
  <c r="C242" i="2"/>
  <c r="E242" i="2" s="1"/>
  <c r="G247" i="13"/>
  <c r="D247" i="13"/>
  <c r="B248" i="13"/>
  <c r="F247" i="13"/>
  <c r="C247" i="13"/>
  <c r="J240" i="2"/>
  <c r="K240" i="2"/>
  <c r="H242" i="2" l="1"/>
  <c r="I242" i="2" s="1"/>
  <c r="J242" i="2" s="1"/>
  <c r="K246" i="13"/>
  <c r="J246" i="13"/>
  <c r="J241" i="2"/>
  <c r="K241" i="2"/>
  <c r="E247" i="13"/>
  <c r="H247" i="13" s="1"/>
  <c r="I247" i="13" s="1"/>
  <c r="D243" i="2"/>
  <c r="B244" i="2"/>
  <c r="G243" i="2"/>
  <c r="F243" i="2"/>
  <c r="C243" i="2"/>
  <c r="E243" i="2" s="1"/>
  <c r="H243" i="2" s="1"/>
  <c r="G248" i="13"/>
  <c r="D248" i="13"/>
  <c r="B249" i="13"/>
  <c r="F248" i="13"/>
  <c r="C248" i="13"/>
  <c r="E248" i="13" s="1"/>
  <c r="K242" i="2" l="1"/>
  <c r="I243" i="2"/>
  <c r="J243" i="2" s="1"/>
  <c r="J247" i="13"/>
  <c r="K247" i="13"/>
  <c r="H248" i="13"/>
  <c r="I248" i="13" s="1"/>
  <c r="D244" i="2"/>
  <c r="B245" i="2"/>
  <c r="G244" i="2"/>
  <c r="F244" i="2"/>
  <c r="C244" i="2"/>
  <c r="E244" i="2" s="1"/>
  <c r="H244" i="2" s="1"/>
  <c r="G249" i="13"/>
  <c r="D249" i="13"/>
  <c r="B250" i="13"/>
  <c r="F249" i="13"/>
  <c r="C249" i="13"/>
  <c r="E249" i="13" s="1"/>
  <c r="H249" i="13" l="1"/>
  <c r="I249" i="13" s="1"/>
  <c r="J249" i="13" s="1"/>
  <c r="K243" i="2"/>
  <c r="I244" i="2"/>
  <c r="J244" i="2" s="1"/>
  <c r="J248" i="13"/>
  <c r="K248" i="13"/>
  <c r="G250" i="13"/>
  <c r="D250" i="13"/>
  <c r="B251" i="13"/>
  <c r="F250" i="13"/>
  <c r="C250" i="13"/>
  <c r="D245" i="2"/>
  <c r="B246" i="2"/>
  <c r="G245" i="2"/>
  <c r="F245" i="2"/>
  <c r="C245" i="2"/>
  <c r="E250" i="13" l="1"/>
  <c r="H250" i="13" s="1"/>
  <c r="I250" i="13" s="1"/>
  <c r="J250" i="13" s="1"/>
  <c r="E245" i="2"/>
  <c r="H245" i="2" s="1"/>
  <c r="I245" i="2" s="1"/>
  <c r="K249" i="13"/>
  <c r="K244" i="2"/>
  <c r="D251" i="13"/>
  <c r="G251" i="13"/>
  <c r="B252" i="13"/>
  <c r="F251" i="13"/>
  <c r="C251" i="13"/>
  <c r="D246" i="2"/>
  <c r="B247" i="2"/>
  <c r="G246" i="2"/>
  <c r="F246" i="2"/>
  <c r="C246" i="2"/>
  <c r="E251" i="13" l="1"/>
  <c r="H251" i="13" s="1"/>
  <c r="I251" i="13" s="1"/>
  <c r="K251" i="13" s="1"/>
  <c r="K245" i="2"/>
  <c r="J245" i="2"/>
  <c r="K250" i="13"/>
  <c r="E246" i="2"/>
  <c r="H246" i="2" s="1"/>
  <c r="I246" i="2" s="1"/>
  <c r="D247" i="2"/>
  <c r="B248" i="2"/>
  <c r="G247" i="2"/>
  <c r="F247" i="2"/>
  <c r="C247" i="2"/>
  <c r="D252" i="13"/>
  <c r="G252" i="13"/>
  <c r="B253" i="13"/>
  <c r="F252" i="13"/>
  <c r="C252" i="13"/>
  <c r="E252" i="13" l="1"/>
  <c r="H252" i="13" s="1"/>
  <c r="I252" i="13" s="1"/>
  <c r="J252" i="13" s="1"/>
  <c r="E247" i="2"/>
  <c r="H247" i="2" s="1"/>
  <c r="I247" i="2" s="1"/>
  <c r="J247" i="2" s="1"/>
  <c r="J251" i="13"/>
  <c r="J246" i="2"/>
  <c r="K246" i="2"/>
  <c r="D248" i="2"/>
  <c r="B249" i="2"/>
  <c r="G248" i="2"/>
  <c r="F248" i="2"/>
  <c r="C248" i="2"/>
  <c r="E248" i="2" s="1"/>
  <c r="D253" i="13"/>
  <c r="G253" i="13"/>
  <c r="B254" i="13"/>
  <c r="F253" i="13"/>
  <c r="C253" i="13"/>
  <c r="K252" i="13" l="1"/>
  <c r="E253" i="13"/>
  <c r="H253" i="13" s="1"/>
  <c r="I253" i="13" s="1"/>
  <c r="H248" i="2"/>
  <c r="I248" i="2" s="1"/>
  <c r="J248" i="2" s="1"/>
  <c r="K247" i="2"/>
  <c r="D249" i="2"/>
  <c r="B250" i="2"/>
  <c r="G249" i="2"/>
  <c r="F249" i="2"/>
  <c r="C249" i="2"/>
  <c r="E249" i="2" s="1"/>
  <c r="H249" i="2" s="1"/>
  <c r="D254" i="13"/>
  <c r="G254" i="13"/>
  <c r="B255" i="13"/>
  <c r="F254" i="13"/>
  <c r="C254" i="13"/>
  <c r="E254" i="13" l="1"/>
  <c r="H254" i="13" s="1"/>
  <c r="I254" i="13" s="1"/>
  <c r="I249" i="2"/>
  <c r="J249" i="2" s="1"/>
  <c r="K248" i="2"/>
  <c r="D250" i="2"/>
  <c r="B251" i="2"/>
  <c r="G250" i="2"/>
  <c r="F250" i="2"/>
  <c r="C250" i="2"/>
  <c r="E250" i="2" s="1"/>
  <c r="J253" i="13"/>
  <c r="K253" i="13"/>
  <c r="G255" i="13"/>
  <c r="D255" i="13"/>
  <c r="B256" i="13"/>
  <c r="F255" i="13"/>
  <c r="C255" i="13"/>
  <c r="H250" i="2" l="1"/>
  <c r="I250" i="2" s="1"/>
  <c r="J250" i="2" s="1"/>
  <c r="E255" i="13"/>
  <c r="H255" i="13" s="1"/>
  <c r="I255" i="13" s="1"/>
  <c r="K249" i="2"/>
  <c r="G256" i="13"/>
  <c r="D256" i="13"/>
  <c r="B257" i="13"/>
  <c r="F256" i="13"/>
  <c r="C256" i="13"/>
  <c r="E256" i="13" s="1"/>
  <c r="D251" i="2"/>
  <c r="B252" i="2"/>
  <c r="G251" i="2"/>
  <c r="F251" i="2"/>
  <c r="C251" i="2"/>
  <c r="J254" i="13"/>
  <c r="K254" i="13"/>
  <c r="H256" i="13" l="1"/>
  <c r="I256" i="13" s="1"/>
  <c r="K256" i="13" s="1"/>
  <c r="J255" i="13"/>
  <c r="K255" i="13"/>
  <c r="K250" i="2"/>
  <c r="E251" i="2"/>
  <c r="H251" i="2" s="1"/>
  <c r="I251" i="2" s="1"/>
  <c r="G257" i="13"/>
  <c r="D257" i="13"/>
  <c r="B258" i="13"/>
  <c r="F257" i="13"/>
  <c r="C257" i="13"/>
  <c r="D252" i="2"/>
  <c r="B253" i="2"/>
  <c r="G252" i="2"/>
  <c r="F252" i="2"/>
  <c r="C252" i="2"/>
  <c r="E252" i="2" s="1"/>
  <c r="H252" i="2" s="1"/>
  <c r="E257" i="13" l="1"/>
  <c r="H257" i="13" s="1"/>
  <c r="I257" i="13" s="1"/>
  <c r="J256" i="13"/>
  <c r="I252" i="2"/>
  <c r="J252" i="2" s="1"/>
  <c r="J251" i="2"/>
  <c r="K251" i="2"/>
  <c r="G258" i="13"/>
  <c r="D258" i="13"/>
  <c r="B259" i="13"/>
  <c r="F258" i="13"/>
  <c r="C258" i="13"/>
  <c r="D253" i="2"/>
  <c r="B254" i="2"/>
  <c r="G253" i="2"/>
  <c r="F253" i="2"/>
  <c r="C253" i="2"/>
  <c r="E253" i="2" l="1"/>
  <c r="H253" i="2" s="1"/>
  <c r="I253" i="2" s="1"/>
  <c r="J253" i="2" s="1"/>
  <c r="E258" i="13"/>
  <c r="H258" i="13" s="1"/>
  <c r="I258" i="13" s="1"/>
  <c r="J258" i="13" s="1"/>
  <c r="K252" i="2"/>
  <c r="J257" i="13"/>
  <c r="K257" i="13"/>
  <c r="D254" i="2"/>
  <c r="B255" i="2"/>
  <c r="G254" i="2"/>
  <c r="F254" i="2"/>
  <c r="C254" i="2"/>
  <c r="E254" i="2" s="1"/>
  <c r="H254" i="2" s="1"/>
  <c r="D259" i="13"/>
  <c r="G259" i="13"/>
  <c r="B260" i="13"/>
  <c r="F259" i="13"/>
  <c r="C259" i="13"/>
  <c r="E259" i="13" l="1"/>
  <c r="H259" i="13" s="1"/>
  <c r="I259" i="13" s="1"/>
  <c r="K259" i="13" s="1"/>
  <c r="K253" i="2"/>
  <c r="K258" i="13"/>
  <c r="I254" i="2"/>
  <c r="J254" i="2" s="1"/>
  <c r="D255" i="2"/>
  <c r="B256" i="2"/>
  <c r="G255" i="2"/>
  <c r="F255" i="2"/>
  <c r="C255" i="2"/>
  <c r="D260" i="13"/>
  <c r="G260" i="13"/>
  <c r="B261" i="13"/>
  <c r="F260" i="13"/>
  <c r="C260" i="13"/>
  <c r="E260" i="13" s="1"/>
  <c r="H260" i="13" l="1"/>
  <c r="I260" i="13" s="1"/>
  <c r="J260" i="13" s="1"/>
  <c r="E255" i="2"/>
  <c r="H255" i="2" s="1"/>
  <c r="I255" i="2" s="1"/>
  <c r="J255" i="2" s="1"/>
  <c r="J259" i="13"/>
  <c r="K254" i="2"/>
  <c r="D261" i="13"/>
  <c r="G261" i="13"/>
  <c r="B262" i="13"/>
  <c r="F261" i="13"/>
  <c r="C261" i="13"/>
  <c r="E261" i="13" s="1"/>
  <c r="D256" i="2"/>
  <c r="B257" i="2"/>
  <c r="G256" i="2"/>
  <c r="F256" i="2"/>
  <c r="C256" i="2"/>
  <c r="E256" i="2" l="1"/>
  <c r="H256" i="2" s="1"/>
  <c r="I256" i="2" s="1"/>
  <c r="J256" i="2" s="1"/>
  <c r="H261" i="13"/>
  <c r="I261" i="13" s="1"/>
  <c r="K261" i="13" s="1"/>
  <c r="K255" i="2"/>
  <c r="K260" i="13"/>
  <c r="D257" i="2"/>
  <c r="B258" i="2"/>
  <c r="G257" i="2"/>
  <c r="F257" i="2"/>
  <c r="C257" i="2"/>
  <c r="E257" i="2" s="1"/>
  <c r="D262" i="13"/>
  <c r="G262" i="13"/>
  <c r="B263" i="13"/>
  <c r="F262" i="13"/>
  <c r="C262" i="13"/>
  <c r="H257" i="2" l="1"/>
  <c r="I257" i="2" s="1"/>
  <c r="J257" i="2" s="1"/>
  <c r="E262" i="13"/>
  <c r="H262" i="13" s="1"/>
  <c r="I262" i="13" s="1"/>
  <c r="J262" i="13" s="1"/>
  <c r="J261" i="13"/>
  <c r="K256" i="2"/>
  <c r="D258" i="2"/>
  <c r="B259" i="2"/>
  <c r="G258" i="2"/>
  <c r="F258" i="2"/>
  <c r="C258" i="2"/>
  <c r="E258" i="2" s="1"/>
  <c r="G263" i="13"/>
  <c r="D263" i="13"/>
  <c r="B264" i="13"/>
  <c r="F263" i="13"/>
  <c r="C263" i="13"/>
  <c r="H258" i="2" l="1"/>
  <c r="I258" i="2" s="1"/>
  <c r="J258" i="2" s="1"/>
  <c r="K257" i="2"/>
  <c r="K262" i="13"/>
  <c r="E263" i="13"/>
  <c r="H263" i="13" s="1"/>
  <c r="I263" i="13" s="1"/>
  <c r="D259" i="2"/>
  <c r="B260" i="2"/>
  <c r="G259" i="2"/>
  <c r="F259" i="2"/>
  <c r="C259" i="2"/>
  <c r="E259" i="2" s="1"/>
  <c r="G264" i="13"/>
  <c r="D264" i="13"/>
  <c r="B265" i="13"/>
  <c r="F264" i="13"/>
  <c r="C264" i="13"/>
  <c r="E264" i="13" l="1"/>
  <c r="H264" i="13" s="1"/>
  <c r="I264" i="13" s="1"/>
  <c r="K258" i="2"/>
  <c r="J263" i="13"/>
  <c r="K263" i="13"/>
  <c r="D260" i="2"/>
  <c r="B261" i="2"/>
  <c r="G260" i="2"/>
  <c r="F260" i="2"/>
  <c r="C260" i="2"/>
  <c r="E260" i="2" s="1"/>
  <c r="H260" i="2" s="1"/>
  <c r="G265" i="13"/>
  <c r="D265" i="13"/>
  <c r="B266" i="13"/>
  <c r="F265" i="13"/>
  <c r="C265" i="13"/>
  <c r="H259" i="2"/>
  <c r="I259" i="2" s="1"/>
  <c r="E265" i="13" l="1"/>
  <c r="H265" i="13" s="1"/>
  <c r="I265" i="13" s="1"/>
  <c r="I260" i="2"/>
  <c r="J260" i="2" s="1"/>
  <c r="J259" i="2"/>
  <c r="K259" i="2"/>
  <c r="D261" i="2"/>
  <c r="B262" i="2"/>
  <c r="G261" i="2"/>
  <c r="F261" i="2"/>
  <c r="C261" i="2"/>
  <c r="J264" i="13"/>
  <c r="K264" i="13"/>
  <c r="G266" i="13"/>
  <c r="D266" i="13"/>
  <c r="B267" i="13"/>
  <c r="F266" i="13"/>
  <c r="C266" i="13"/>
  <c r="E261" i="2" l="1"/>
  <c r="H261" i="2" s="1"/>
  <c r="I261" i="2" s="1"/>
  <c r="J261" i="2" s="1"/>
  <c r="E266" i="13"/>
  <c r="H266" i="13" s="1"/>
  <c r="I266" i="13" s="1"/>
  <c r="K260" i="2"/>
  <c r="D267" i="13"/>
  <c r="G267" i="13"/>
  <c r="B268" i="13"/>
  <c r="F267" i="13"/>
  <c r="C267" i="13"/>
  <c r="D262" i="2"/>
  <c r="B263" i="2"/>
  <c r="G262" i="2"/>
  <c r="F262" i="2"/>
  <c r="C262" i="2"/>
  <c r="J265" i="13"/>
  <c r="K265" i="13"/>
  <c r="E267" i="13" l="1"/>
  <c r="H267" i="13" s="1"/>
  <c r="I267" i="13" s="1"/>
  <c r="E262" i="2"/>
  <c r="H262" i="2" s="1"/>
  <c r="I262" i="2" s="1"/>
  <c r="K261" i="2"/>
  <c r="D268" i="13"/>
  <c r="G268" i="13"/>
  <c r="B269" i="13"/>
  <c r="F268" i="13"/>
  <c r="C268" i="13"/>
  <c r="J266" i="13"/>
  <c r="K266" i="13"/>
  <c r="D263" i="2"/>
  <c r="B264" i="2"/>
  <c r="G263" i="2"/>
  <c r="F263" i="2"/>
  <c r="C263" i="2"/>
  <c r="E263" i="2" l="1"/>
  <c r="H263" i="2" s="1"/>
  <c r="I263" i="2" s="1"/>
  <c r="E268" i="13"/>
  <c r="H268" i="13" s="1"/>
  <c r="I268" i="13" s="1"/>
  <c r="J268" i="13" s="1"/>
  <c r="D264" i="2"/>
  <c r="B265" i="2"/>
  <c r="G264" i="2"/>
  <c r="F264" i="2"/>
  <c r="C264" i="2"/>
  <c r="E264" i="2" s="1"/>
  <c r="H264" i="2" s="1"/>
  <c r="D269" i="13"/>
  <c r="G269" i="13"/>
  <c r="B270" i="13"/>
  <c r="F269" i="13"/>
  <c r="C269" i="13"/>
  <c r="J267" i="13"/>
  <c r="K267" i="13"/>
  <c r="J262" i="2"/>
  <c r="K262" i="2"/>
  <c r="E269" i="13" l="1"/>
  <c r="H269" i="13" s="1"/>
  <c r="I269" i="13" s="1"/>
  <c r="J269" i="13" s="1"/>
  <c r="K268" i="13"/>
  <c r="I264" i="2"/>
  <c r="J264" i="2" s="1"/>
  <c r="D265" i="2"/>
  <c r="B266" i="2"/>
  <c r="G265" i="2"/>
  <c r="F265" i="2"/>
  <c r="C265" i="2"/>
  <c r="E265" i="2" s="1"/>
  <c r="D270" i="13"/>
  <c r="G270" i="13"/>
  <c r="B271" i="13"/>
  <c r="F270" i="13"/>
  <c r="C270" i="13"/>
  <c r="J263" i="2"/>
  <c r="K263" i="2"/>
  <c r="H265" i="2" l="1"/>
  <c r="I265" i="2" s="1"/>
  <c r="J265" i="2" s="1"/>
  <c r="E270" i="13"/>
  <c r="H270" i="13" s="1"/>
  <c r="I270" i="13" s="1"/>
  <c r="K270" i="13" s="1"/>
  <c r="K264" i="2"/>
  <c r="K269" i="13"/>
  <c r="D266" i="2"/>
  <c r="B267" i="2"/>
  <c r="G266" i="2"/>
  <c r="F266" i="2"/>
  <c r="C266" i="2"/>
  <c r="E266" i="2" s="1"/>
  <c r="H266" i="2" s="1"/>
  <c r="G271" i="13"/>
  <c r="D271" i="13"/>
  <c r="B272" i="13"/>
  <c r="F271" i="13"/>
  <c r="C271" i="13"/>
  <c r="K265" i="2" l="1"/>
  <c r="J270" i="13"/>
  <c r="I266" i="2"/>
  <c r="J266" i="2" s="1"/>
  <c r="E271" i="13"/>
  <c r="H271" i="13" s="1"/>
  <c r="I271" i="13" s="1"/>
  <c r="D267" i="2"/>
  <c r="B268" i="2"/>
  <c r="G267" i="2"/>
  <c r="F267" i="2"/>
  <c r="C267" i="2"/>
  <c r="E267" i="2" s="1"/>
  <c r="H267" i="2" s="1"/>
  <c r="G272" i="13"/>
  <c r="D272" i="13"/>
  <c r="B273" i="13"/>
  <c r="F272" i="13"/>
  <c r="C272" i="13"/>
  <c r="K266" i="2" l="1"/>
  <c r="I267" i="2"/>
  <c r="J267" i="2" s="1"/>
  <c r="E272" i="13"/>
  <c r="H272" i="13" s="1"/>
  <c r="I272" i="13" s="1"/>
  <c r="D268" i="2"/>
  <c r="B269" i="2"/>
  <c r="G268" i="2"/>
  <c r="F268" i="2"/>
  <c r="C268" i="2"/>
  <c r="E268" i="2" s="1"/>
  <c r="G273" i="13"/>
  <c r="D273" i="13"/>
  <c r="B274" i="13"/>
  <c r="F273" i="13"/>
  <c r="C273" i="13"/>
  <c r="J271" i="13"/>
  <c r="K271" i="13"/>
  <c r="E273" i="13" l="1"/>
  <c r="H273" i="13" s="1"/>
  <c r="I273" i="13" s="1"/>
  <c r="K267" i="2"/>
  <c r="H268" i="2"/>
  <c r="I268" i="2" s="1"/>
  <c r="D269" i="2"/>
  <c r="B270" i="2"/>
  <c r="G269" i="2"/>
  <c r="F269" i="2"/>
  <c r="C269" i="2"/>
  <c r="E269" i="2" s="1"/>
  <c r="H269" i="2" s="1"/>
  <c r="J272" i="13"/>
  <c r="K272" i="13"/>
  <c r="G274" i="13"/>
  <c r="D274" i="13"/>
  <c r="B275" i="13"/>
  <c r="F274" i="13"/>
  <c r="C274" i="13"/>
  <c r="E274" i="13" l="1"/>
  <c r="H274" i="13" s="1"/>
  <c r="I274" i="13" s="1"/>
  <c r="I269" i="2"/>
  <c r="J269" i="2" s="1"/>
  <c r="J268" i="2"/>
  <c r="K268" i="2"/>
  <c r="D275" i="13"/>
  <c r="G275" i="13"/>
  <c r="B276" i="13"/>
  <c r="F275" i="13"/>
  <c r="C275" i="13"/>
  <c r="E275" i="13" s="1"/>
  <c r="D270" i="2"/>
  <c r="B271" i="2"/>
  <c r="G270" i="2"/>
  <c r="F270" i="2"/>
  <c r="C270" i="2"/>
  <c r="J273" i="13"/>
  <c r="K273" i="13"/>
  <c r="H275" i="13" l="1"/>
  <c r="I275" i="13" s="1"/>
  <c r="J275" i="13" s="1"/>
  <c r="E270" i="2"/>
  <c r="H270" i="2" s="1"/>
  <c r="I270" i="2" s="1"/>
  <c r="K269" i="2"/>
  <c r="J274" i="13"/>
  <c r="K274" i="13"/>
  <c r="D276" i="13"/>
  <c r="G276" i="13"/>
  <c r="B277" i="13"/>
  <c r="F276" i="13"/>
  <c r="C276" i="13"/>
  <c r="D271" i="2"/>
  <c r="B272" i="2"/>
  <c r="G271" i="2"/>
  <c r="F271" i="2"/>
  <c r="C271" i="2"/>
  <c r="E271" i="2" s="1"/>
  <c r="H271" i="2" l="1"/>
  <c r="I271" i="2" s="1"/>
  <c r="J271" i="2" s="1"/>
  <c r="E276" i="13"/>
  <c r="H276" i="13" s="1"/>
  <c r="I276" i="13" s="1"/>
  <c r="J276" i="13" s="1"/>
  <c r="K275" i="13"/>
  <c r="J270" i="2"/>
  <c r="K270" i="2"/>
  <c r="D272" i="2"/>
  <c r="B273" i="2"/>
  <c r="G272" i="2"/>
  <c r="F272" i="2"/>
  <c r="C272" i="2"/>
  <c r="D277" i="13"/>
  <c r="G277" i="13"/>
  <c r="B278" i="13"/>
  <c r="F277" i="13"/>
  <c r="C277" i="13"/>
  <c r="E277" i="13" l="1"/>
  <c r="H277" i="13" s="1"/>
  <c r="I277" i="13" s="1"/>
  <c r="K277" i="13" s="1"/>
  <c r="E272" i="2"/>
  <c r="H272" i="2" s="1"/>
  <c r="I272" i="2" s="1"/>
  <c r="K271" i="2"/>
  <c r="K276" i="13"/>
  <c r="D273" i="2"/>
  <c r="B274" i="2"/>
  <c r="G273" i="2"/>
  <c r="F273" i="2"/>
  <c r="C273" i="2"/>
  <c r="E273" i="2" s="1"/>
  <c r="H273" i="2" s="1"/>
  <c r="D278" i="13"/>
  <c r="G278" i="13"/>
  <c r="B279" i="13"/>
  <c r="F278" i="13"/>
  <c r="C278" i="13"/>
  <c r="E278" i="13" l="1"/>
  <c r="H278" i="13" s="1"/>
  <c r="I278" i="13" s="1"/>
  <c r="J277" i="13"/>
  <c r="I273" i="2"/>
  <c r="J273" i="2" s="1"/>
  <c r="D274" i="2"/>
  <c r="B275" i="2"/>
  <c r="G274" i="2"/>
  <c r="F274" i="2"/>
  <c r="C274" i="2"/>
  <c r="E274" i="2" s="1"/>
  <c r="G279" i="13"/>
  <c r="D279" i="13"/>
  <c r="B280" i="13"/>
  <c r="F279" i="13"/>
  <c r="C279" i="13"/>
  <c r="E279" i="13" s="1"/>
  <c r="J272" i="2"/>
  <c r="K272" i="2"/>
  <c r="H274" i="2" l="1"/>
  <c r="I274" i="2" s="1"/>
  <c r="J274" i="2" s="1"/>
  <c r="K273" i="2"/>
  <c r="J278" i="13"/>
  <c r="K278" i="13"/>
  <c r="H279" i="13"/>
  <c r="I279" i="13" s="1"/>
  <c r="D275" i="2"/>
  <c r="B276" i="2"/>
  <c r="G275" i="2"/>
  <c r="F275" i="2"/>
  <c r="C275" i="2"/>
  <c r="E275" i="2" s="1"/>
  <c r="G280" i="13"/>
  <c r="D280" i="13"/>
  <c r="B281" i="13"/>
  <c r="F280" i="13"/>
  <c r="C280" i="13"/>
  <c r="E280" i="13" l="1"/>
  <c r="H280" i="13" s="1"/>
  <c r="I280" i="13" s="1"/>
  <c r="J280" i="13" s="1"/>
  <c r="K274" i="2"/>
  <c r="J279" i="13"/>
  <c r="K279" i="13"/>
  <c r="H275" i="2"/>
  <c r="I275" i="2" s="1"/>
  <c r="G281" i="13"/>
  <c r="D281" i="13"/>
  <c r="B282" i="13"/>
  <c r="F281" i="13"/>
  <c r="C281" i="13"/>
  <c r="D276" i="2"/>
  <c r="B277" i="2"/>
  <c r="G276" i="2"/>
  <c r="F276" i="2"/>
  <c r="C276" i="2"/>
  <c r="E281" i="13" l="1"/>
  <c r="H281" i="13" s="1"/>
  <c r="I281" i="13" s="1"/>
  <c r="J281" i="13" s="1"/>
  <c r="E276" i="2"/>
  <c r="H276" i="2" s="1"/>
  <c r="I276" i="2" s="1"/>
  <c r="K280" i="13"/>
  <c r="J275" i="2"/>
  <c r="K275" i="2"/>
  <c r="G282" i="13"/>
  <c r="D282" i="13"/>
  <c r="B283" i="13"/>
  <c r="F282" i="13"/>
  <c r="C282" i="13"/>
  <c r="D277" i="2"/>
  <c r="B278" i="2"/>
  <c r="G277" i="2"/>
  <c r="F277" i="2"/>
  <c r="C277" i="2"/>
  <c r="E277" i="2" s="1"/>
  <c r="H277" i="2" s="1"/>
  <c r="K276" i="2" l="1"/>
  <c r="J276" i="2"/>
  <c r="K281" i="13"/>
  <c r="E282" i="13"/>
  <c r="H282" i="13" s="1"/>
  <c r="I282" i="13" s="1"/>
  <c r="I277" i="2"/>
  <c r="D278" i="2"/>
  <c r="B279" i="2"/>
  <c r="G278" i="2"/>
  <c r="F278" i="2"/>
  <c r="C278" i="2"/>
  <c r="D283" i="13"/>
  <c r="G283" i="13"/>
  <c r="B284" i="13"/>
  <c r="F283" i="13"/>
  <c r="C283" i="13"/>
  <c r="E283" i="13" l="1"/>
  <c r="H283" i="13" s="1"/>
  <c r="I283" i="13" s="1"/>
  <c r="E278" i="2"/>
  <c r="H278" i="2" s="1"/>
  <c r="I278" i="2" s="1"/>
  <c r="J278" i="2" s="1"/>
  <c r="D279" i="2"/>
  <c r="B280" i="2"/>
  <c r="G279" i="2"/>
  <c r="F279" i="2"/>
  <c r="C279" i="2"/>
  <c r="E279" i="2" s="1"/>
  <c r="H279" i="2" s="1"/>
  <c r="J282" i="13"/>
  <c r="K282" i="13"/>
  <c r="D284" i="13"/>
  <c r="G284" i="13"/>
  <c r="B285" i="13"/>
  <c r="F284" i="13"/>
  <c r="C284" i="13"/>
  <c r="J277" i="2"/>
  <c r="K277" i="2"/>
  <c r="J283" i="13" l="1"/>
  <c r="K283" i="13"/>
  <c r="E284" i="13"/>
  <c r="H284" i="13" s="1"/>
  <c r="I284" i="13" s="1"/>
  <c r="K284" i="13" s="1"/>
  <c r="K278" i="2"/>
  <c r="I279" i="2"/>
  <c r="D285" i="13"/>
  <c r="G285" i="13"/>
  <c r="B286" i="13"/>
  <c r="F285" i="13"/>
  <c r="C285" i="13"/>
  <c r="E285" i="13" s="1"/>
  <c r="D280" i="2"/>
  <c r="B281" i="2"/>
  <c r="G280" i="2"/>
  <c r="F280" i="2"/>
  <c r="C280" i="2"/>
  <c r="E280" i="2" s="1"/>
  <c r="H280" i="2" s="1"/>
  <c r="H285" i="13" l="1"/>
  <c r="I285" i="13" s="1"/>
  <c r="J285" i="13" s="1"/>
  <c r="I280" i="2"/>
  <c r="K280" i="2" s="1"/>
  <c r="J284" i="13"/>
  <c r="D286" i="13"/>
  <c r="G286" i="13"/>
  <c r="B287" i="13"/>
  <c r="F286" i="13"/>
  <c r="C286" i="13"/>
  <c r="E286" i="13" s="1"/>
  <c r="J279" i="2"/>
  <c r="K279" i="2"/>
  <c r="D281" i="2"/>
  <c r="B282" i="2"/>
  <c r="G281" i="2"/>
  <c r="F281" i="2"/>
  <c r="C281" i="2"/>
  <c r="E281" i="2" s="1"/>
  <c r="H286" i="13" l="1"/>
  <c r="I286" i="13" s="1"/>
  <c r="J286" i="13" s="1"/>
  <c r="K285" i="13"/>
  <c r="J280" i="2"/>
  <c r="H281" i="2"/>
  <c r="I281" i="2" s="1"/>
  <c r="D282" i="2"/>
  <c r="B283" i="2"/>
  <c r="G282" i="2"/>
  <c r="F282" i="2"/>
  <c r="C282" i="2"/>
  <c r="E282" i="2" s="1"/>
  <c r="H282" i="2" s="1"/>
  <c r="G287" i="13"/>
  <c r="D287" i="13"/>
  <c r="B288" i="13"/>
  <c r="F287" i="13"/>
  <c r="C287" i="13"/>
  <c r="E287" i="13" l="1"/>
  <c r="H287" i="13" s="1"/>
  <c r="I287" i="13" s="1"/>
  <c r="K286" i="13"/>
  <c r="I282" i="2"/>
  <c r="D283" i="2"/>
  <c r="B284" i="2"/>
  <c r="G283" i="2"/>
  <c r="F283" i="2"/>
  <c r="C283" i="2"/>
  <c r="E283" i="2" s="1"/>
  <c r="G288" i="13"/>
  <c r="D288" i="13"/>
  <c r="B289" i="13"/>
  <c r="F288" i="13"/>
  <c r="C288" i="13"/>
  <c r="J281" i="2"/>
  <c r="K281" i="2"/>
  <c r="E288" i="13" l="1"/>
  <c r="H288" i="13" s="1"/>
  <c r="I288" i="13" s="1"/>
  <c r="K288" i="13" s="1"/>
  <c r="J287" i="13"/>
  <c r="K287" i="13"/>
  <c r="H283" i="2"/>
  <c r="I283" i="2" s="1"/>
  <c r="D284" i="2"/>
  <c r="B285" i="2"/>
  <c r="G284" i="2"/>
  <c r="F284" i="2"/>
  <c r="C284" i="2"/>
  <c r="E284" i="2" s="1"/>
  <c r="G289" i="13"/>
  <c r="D289" i="13"/>
  <c r="B290" i="13"/>
  <c r="F289" i="13"/>
  <c r="C289" i="13"/>
  <c r="E289" i="13" s="1"/>
  <c r="J282" i="2"/>
  <c r="K282" i="2"/>
  <c r="H284" i="2" l="1"/>
  <c r="I284" i="2" s="1"/>
  <c r="J284" i="2" s="1"/>
  <c r="H289" i="13"/>
  <c r="I289" i="13" s="1"/>
  <c r="J289" i="13" s="1"/>
  <c r="J288" i="13"/>
  <c r="J283" i="2"/>
  <c r="K283" i="2"/>
  <c r="D285" i="2"/>
  <c r="B286" i="2"/>
  <c r="G285" i="2"/>
  <c r="F285" i="2"/>
  <c r="C285" i="2"/>
  <c r="E285" i="2" s="1"/>
  <c r="G290" i="13"/>
  <c r="D290" i="13"/>
  <c r="B291" i="13"/>
  <c r="F290" i="13"/>
  <c r="C290" i="13"/>
  <c r="H285" i="2" l="1"/>
  <c r="I285" i="2" s="1"/>
  <c r="J285" i="2" s="1"/>
  <c r="K284" i="2"/>
  <c r="E290" i="13"/>
  <c r="H290" i="13" s="1"/>
  <c r="I290" i="13" s="1"/>
  <c r="K289" i="13"/>
  <c r="D291" i="13"/>
  <c r="G291" i="13"/>
  <c r="B292" i="13"/>
  <c r="F291" i="13"/>
  <c r="C291" i="13"/>
  <c r="E291" i="13" s="1"/>
  <c r="D286" i="2"/>
  <c r="B287" i="2"/>
  <c r="G286" i="2"/>
  <c r="F286" i="2"/>
  <c r="C286" i="2"/>
  <c r="H291" i="13" l="1"/>
  <c r="I291" i="13" s="1"/>
  <c r="E286" i="2"/>
  <c r="H286" i="2" s="1"/>
  <c r="I286" i="2" s="1"/>
  <c r="K285" i="2"/>
  <c r="J290" i="13"/>
  <c r="K290" i="13"/>
  <c r="D292" i="13"/>
  <c r="G292" i="13"/>
  <c r="B293" i="13"/>
  <c r="F292" i="13"/>
  <c r="C292" i="13"/>
  <c r="D287" i="2"/>
  <c r="B288" i="2"/>
  <c r="G287" i="2"/>
  <c r="F287" i="2"/>
  <c r="C287" i="2"/>
  <c r="E287" i="2" s="1"/>
  <c r="E292" i="13" l="1"/>
  <c r="H292" i="13" s="1"/>
  <c r="I292" i="13" s="1"/>
  <c r="J291" i="13"/>
  <c r="K291" i="13"/>
  <c r="J286" i="2"/>
  <c r="K286" i="2"/>
  <c r="H287" i="2"/>
  <c r="I287" i="2" s="1"/>
  <c r="D288" i="2"/>
  <c r="B289" i="2"/>
  <c r="G288" i="2"/>
  <c r="F288" i="2"/>
  <c r="C288" i="2"/>
  <c r="D293" i="13"/>
  <c r="G293" i="13"/>
  <c r="B294" i="13"/>
  <c r="F293" i="13"/>
  <c r="C293" i="13"/>
  <c r="E288" i="2" l="1"/>
  <c r="H288" i="2" s="1"/>
  <c r="I288" i="2" s="1"/>
  <c r="J288" i="2" s="1"/>
  <c r="J292" i="13"/>
  <c r="K292" i="13"/>
  <c r="J287" i="2"/>
  <c r="K287" i="2"/>
  <c r="E293" i="13"/>
  <c r="H293" i="13" s="1"/>
  <c r="I293" i="13" s="1"/>
  <c r="D289" i="2"/>
  <c r="B290" i="2"/>
  <c r="G289" i="2"/>
  <c r="F289" i="2"/>
  <c r="C289" i="2"/>
  <c r="D294" i="13"/>
  <c r="G294" i="13"/>
  <c r="B295" i="13"/>
  <c r="F294" i="13"/>
  <c r="C294" i="13"/>
  <c r="E289" i="2" l="1"/>
  <c r="H289" i="2" s="1"/>
  <c r="I289" i="2" s="1"/>
  <c r="J289" i="2" s="1"/>
  <c r="E294" i="13"/>
  <c r="H294" i="13" s="1"/>
  <c r="I294" i="13" s="1"/>
  <c r="K288" i="2"/>
  <c r="J293" i="13"/>
  <c r="K293" i="13"/>
  <c r="D290" i="2"/>
  <c r="B291" i="2"/>
  <c r="G290" i="2"/>
  <c r="F290" i="2"/>
  <c r="C290" i="2"/>
  <c r="E290" i="2" s="1"/>
  <c r="H290" i="2" s="1"/>
  <c r="G295" i="13"/>
  <c r="D295" i="13"/>
  <c r="B296" i="13"/>
  <c r="F295" i="13"/>
  <c r="C295" i="13"/>
  <c r="K289" i="2" l="1"/>
  <c r="E295" i="13"/>
  <c r="H295" i="13" s="1"/>
  <c r="I295" i="13" s="1"/>
  <c r="I290" i="2"/>
  <c r="D291" i="2"/>
  <c r="B292" i="2"/>
  <c r="G291" i="2"/>
  <c r="F291" i="2"/>
  <c r="C291" i="2"/>
  <c r="E291" i="2" s="1"/>
  <c r="H291" i="2" s="1"/>
  <c r="J294" i="13"/>
  <c r="K294" i="13"/>
  <c r="G296" i="13"/>
  <c r="D296" i="13"/>
  <c r="B297" i="13"/>
  <c r="F296" i="13"/>
  <c r="C296" i="13"/>
  <c r="I291" i="2" l="1"/>
  <c r="J291" i="2" s="1"/>
  <c r="E296" i="13"/>
  <c r="H296" i="13" s="1"/>
  <c r="I296" i="13" s="1"/>
  <c r="G297" i="13"/>
  <c r="D297" i="13"/>
  <c r="B298" i="13"/>
  <c r="F297" i="13"/>
  <c r="C297" i="13"/>
  <c r="E297" i="13" s="1"/>
  <c r="D292" i="2"/>
  <c r="B293" i="2"/>
  <c r="G292" i="2"/>
  <c r="F292" i="2"/>
  <c r="C292" i="2"/>
  <c r="J295" i="13"/>
  <c r="K295" i="13"/>
  <c r="J290" i="2"/>
  <c r="K290" i="2"/>
  <c r="E292" i="2" l="1"/>
  <c r="H292" i="2" s="1"/>
  <c r="I292" i="2" s="1"/>
  <c r="J292" i="2" s="1"/>
  <c r="K291" i="2"/>
  <c r="J296" i="13"/>
  <c r="K296" i="13"/>
  <c r="H297" i="13"/>
  <c r="I297" i="13" s="1"/>
  <c r="G298" i="13"/>
  <c r="D298" i="13"/>
  <c r="B299" i="13"/>
  <c r="F298" i="13"/>
  <c r="C298" i="13"/>
  <c r="D293" i="2"/>
  <c r="B294" i="2"/>
  <c r="G293" i="2"/>
  <c r="F293" i="2"/>
  <c r="C293" i="2"/>
  <c r="E293" i="2" l="1"/>
  <c r="H293" i="2" s="1"/>
  <c r="I293" i="2" s="1"/>
  <c r="J293" i="2" s="1"/>
  <c r="K292" i="2"/>
  <c r="E298" i="13"/>
  <c r="H298" i="13" s="1"/>
  <c r="I298" i="13" s="1"/>
  <c r="K298" i="13" s="1"/>
  <c r="J297" i="13"/>
  <c r="K297" i="13"/>
  <c r="D299" i="13"/>
  <c r="G299" i="13"/>
  <c r="B300" i="13"/>
  <c r="F299" i="13"/>
  <c r="C299" i="13"/>
  <c r="E299" i="13" s="1"/>
  <c r="D294" i="2"/>
  <c r="B295" i="2"/>
  <c r="G294" i="2"/>
  <c r="F294" i="2"/>
  <c r="C294" i="2"/>
  <c r="H299" i="13" l="1"/>
  <c r="I299" i="13" s="1"/>
  <c r="K299" i="13" s="1"/>
  <c r="E294" i="2"/>
  <c r="H294" i="2" s="1"/>
  <c r="I294" i="2" s="1"/>
  <c r="J294" i="2" s="1"/>
  <c r="J298" i="13"/>
  <c r="K293" i="2"/>
  <c r="D300" i="13"/>
  <c r="G300" i="13"/>
  <c r="B301" i="13"/>
  <c r="F300" i="13"/>
  <c r="C300" i="13"/>
  <c r="D295" i="2"/>
  <c r="B296" i="2"/>
  <c r="G295" i="2"/>
  <c r="F295" i="2"/>
  <c r="C295" i="2"/>
  <c r="E300" i="13" l="1"/>
  <c r="H300" i="13" s="1"/>
  <c r="I300" i="13" s="1"/>
  <c r="J300" i="13" s="1"/>
  <c r="E295" i="2"/>
  <c r="H295" i="2" s="1"/>
  <c r="I295" i="2" s="1"/>
  <c r="J295" i="2" s="1"/>
  <c r="J299" i="13"/>
  <c r="K294" i="2"/>
  <c r="D296" i="2"/>
  <c r="B297" i="2"/>
  <c r="G296" i="2"/>
  <c r="F296" i="2"/>
  <c r="C296" i="2"/>
  <c r="E296" i="2" s="1"/>
  <c r="H296" i="2" s="1"/>
  <c r="D301" i="13"/>
  <c r="G301" i="13"/>
  <c r="B302" i="13"/>
  <c r="F301" i="13"/>
  <c r="C301" i="13"/>
  <c r="E301" i="13" l="1"/>
  <c r="H301" i="13" s="1"/>
  <c r="I301" i="13" s="1"/>
  <c r="K301" i="13" s="1"/>
  <c r="I296" i="2"/>
  <c r="J296" i="2" s="1"/>
  <c r="K295" i="2"/>
  <c r="K300" i="13"/>
  <c r="D297" i="2"/>
  <c r="B298" i="2"/>
  <c r="G297" i="2"/>
  <c r="F297" i="2"/>
  <c r="C297" i="2"/>
  <c r="E297" i="2" s="1"/>
  <c r="D302" i="13"/>
  <c r="G302" i="13"/>
  <c r="B303" i="13"/>
  <c r="F302" i="13"/>
  <c r="C302" i="13"/>
  <c r="E302" i="13" l="1"/>
  <c r="H302" i="13" s="1"/>
  <c r="I302" i="13" s="1"/>
  <c r="K302" i="13" s="1"/>
  <c r="J301" i="13"/>
  <c r="K296" i="2"/>
  <c r="H297" i="2"/>
  <c r="I297" i="2" s="1"/>
  <c r="J297" i="2" s="1"/>
  <c r="D298" i="2"/>
  <c r="B299" i="2"/>
  <c r="G298" i="2"/>
  <c r="F298" i="2"/>
  <c r="C298" i="2"/>
  <c r="E298" i="2" s="1"/>
  <c r="G303" i="13"/>
  <c r="D303" i="13"/>
  <c r="B304" i="13"/>
  <c r="F303" i="13"/>
  <c r="C303" i="13"/>
  <c r="E303" i="13" s="1"/>
  <c r="H298" i="2" l="1"/>
  <c r="I298" i="2" s="1"/>
  <c r="J298" i="2" s="1"/>
  <c r="H303" i="13"/>
  <c r="I303" i="13" s="1"/>
  <c r="J303" i="13" s="1"/>
  <c r="J302" i="13"/>
  <c r="K297" i="2"/>
  <c r="D299" i="2"/>
  <c r="B300" i="2"/>
  <c r="G299" i="2"/>
  <c r="F299" i="2"/>
  <c r="C299" i="2"/>
  <c r="E299" i="2" s="1"/>
  <c r="H299" i="2" s="1"/>
  <c r="G304" i="13"/>
  <c r="D304" i="13"/>
  <c r="B305" i="13"/>
  <c r="F304" i="13"/>
  <c r="C304" i="13"/>
  <c r="E304" i="13" l="1"/>
  <c r="H304" i="13" s="1"/>
  <c r="I304" i="13" s="1"/>
  <c r="K298" i="2"/>
  <c r="K303" i="13"/>
  <c r="I299" i="2"/>
  <c r="J299" i="2" s="1"/>
  <c r="D300" i="2"/>
  <c r="B301" i="2"/>
  <c r="G300" i="2"/>
  <c r="F300" i="2"/>
  <c r="C300" i="2"/>
  <c r="G305" i="13"/>
  <c r="D305" i="13"/>
  <c r="B306" i="13"/>
  <c r="F305" i="13"/>
  <c r="C305" i="13"/>
  <c r="E305" i="13" s="1"/>
  <c r="H305" i="13" l="1"/>
  <c r="I305" i="13" s="1"/>
  <c r="K299" i="2"/>
  <c r="E300" i="2"/>
  <c r="H300" i="2" s="1"/>
  <c r="I300" i="2" s="1"/>
  <c r="G306" i="13"/>
  <c r="D306" i="13"/>
  <c r="B307" i="13"/>
  <c r="F306" i="13"/>
  <c r="C306" i="13"/>
  <c r="E306" i="13" s="1"/>
  <c r="D301" i="2"/>
  <c r="B302" i="2"/>
  <c r="G301" i="2"/>
  <c r="F301" i="2"/>
  <c r="C301" i="2"/>
  <c r="J304" i="13"/>
  <c r="K304" i="13"/>
  <c r="H306" i="13" l="1"/>
  <c r="I306" i="13" s="1"/>
  <c r="E301" i="2"/>
  <c r="H301" i="2" s="1"/>
  <c r="I301" i="2" s="1"/>
  <c r="K305" i="13"/>
  <c r="J305" i="13"/>
  <c r="J300" i="2"/>
  <c r="K300" i="2"/>
  <c r="D307" i="13"/>
  <c r="G307" i="13"/>
  <c r="B308" i="13"/>
  <c r="F307" i="13"/>
  <c r="C307" i="13"/>
  <c r="E307" i="13" s="1"/>
  <c r="D302" i="2"/>
  <c r="B303" i="2"/>
  <c r="G302" i="2"/>
  <c r="F302" i="2"/>
  <c r="C302" i="2"/>
  <c r="E302" i="2" s="1"/>
  <c r="H302" i="2" l="1"/>
  <c r="I302" i="2" s="1"/>
  <c r="J302" i="2" s="1"/>
  <c r="H307" i="13"/>
  <c r="I307" i="13" s="1"/>
  <c r="J307" i="13" s="1"/>
  <c r="J301" i="2"/>
  <c r="K301" i="2"/>
  <c r="D303" i="2"/>
  <c r="B304" i="2"/>
  <c r="G303" i="2"/>
  <c r="F303" i="2"/>
  <c r="C303" i="2"/>
  <c r="E303" i="2" s="1"/>
  <c r="H303" i="2" s="1"/>
  <c r="J306" i="13"/>
  <c r="K306" i="13"/>
  <c r="D308" i="13"/>
  <c r="G308" i="13"/>
  <c r="B309" i="13"/>
  <c r="F308" i="13"/>
  <c r="C308" i="13"/>
  <c r="K307" i="13" l="1"/>
  <c r="E308" i="13"/>
  <c r="H308" i="13" s="1"/>
  <c r="I308" i="13" s="1"/>
  <c r="K308" i="13" s="1"/>
  <c r="I303" i="2"/>
  <c r="J303" i="2" s="1"/>
  <c r="K302" i="2"/>
  <c r="D309" i="13"/>
  <c r="G309" i="13"/>
  <c r="B310" i="13"/>
  <c r="F309" i="13"/>
  <c r="C309" i="13"/>
  <c r="D304" i="2"/>
  <c r="B305" i="2"/>
  <c r="G304" i="2"/>
  <c r="F304" i="2"/>
  <c r="C304" i="2"/>
  <c r="E309" i="13" l="1"/>
  <c r="H309" i="13" s="1"/>
  <c r="I309" i="13" s="1"/>
  <c r="J309" i="13" s="1"/>
  <c r="E304" i="2"/>
  <c r="H304" i="2" s="1"/>
  <c r="I304" i="2" s="1"/>
  <c r="K304" i="2" s="1"/>
  <c r="J308" i="13"/>
  <c r="K303" i="2"/>
  <c r="D310" i="13"/>
  <c r="G310" i="13"/>
  <c r="B311" i="13"/>
  <c r="F310" i="13"/>
  <c r="C310" i="13"/>
  <c r="D305" i="2"/>
  <c r="B306" i="2"/>
  <c r="G305" i="2"/>
  <c r="F305" i="2"/>
  <c r="C305" i="2"/>
  <c r="E310" i="13" l="1"/>
  <c r="H310" i="13" s="1"/>
  <c r="I310" i="13" s="1"/>
  <c r="K310" i="13" s="1"/>
  <c r="J304" i="2"/>
  <c r="K309" i="13"/>
  <c r="E305" i="2"/>
  <c r="H305" i="2" s="1"/>
  <c r="I305" i="2" s="1"/>
  <c r="D306" i="2"/>
  <c r="B307" i="2"/>
  <c r="G306" i="2"/>
  <c r="F306" i="2"/>
  <c r="C306" i="2"/>
  <c r="E306" i="2" s="1"/>
  <c r="H306" i="2" s="1"/>
  <c r="G311" i="13"/>
  <c r="D311" i="13"/>
  <c r="B312" i="13"/>
  <c r="F311" i="13"/>
  <c r="C311" i="13"/>
  <c r="E311" i="13" s="1"/>
  <c r="J310" i="13" l="1"/>
  <c r="H311" i="13"/>
  <c r="I311" i="13" s="1"/>
  <c r="J311" i="13" s="1"/>
  <c r="J305" i="2"/>
  <c r="K305" i="2"/>
  <c r="I306" i="2"/>
  <c r="D307" i="2"/>
  <c r="B308" i="2"/>
  <c r="G307" i="2"/>
  <c r="F307" i="2"/>
  <c r="C307" i="2"/>
  <c r="E307" i="2" s="1"/>
  <c r="G312" i="13"/>
  <c r="D312" i="13"/>
  <c r="B313" i="13"/>
  <c r="F312" i="13"/>
  <c r="C312" i="13"/>
  <c r="E312" i="13" l="1"/>
  <c r="H312" i="13" s="1"/>
  <c r="I312" i="13" s="1"/>
  <c r="K311" i="13"/>
  <c r="H307" i="2"/>
  <c r="I307" i="2" s="1"/>
  <c r="D308" i="2"/>
  <c r="B309" i="2"/>
  <c r="G308" i="2"/>
  <c r="F308" i="2"/>
  <c r="C308" i="2"/>
  <c r="E308" i="2" s="1"/>
  <c r="G313" i="13"/>
  <c r="D313" i="13"/>
  <c r="B314" i="13"/>
  <c r="F313" i="13"/>
  <c r="C313" i="13"/>
  <c r="J306" i="2"/>
  <c r="K306" i="2"/>
  <c r="H308" i="2" l="1"/>
  <c r="I308" i="2" s="1"/>
  <c r="J308" i="2" s="1"/>
  <c r="E313" i="13"/>
  <c r="H313" i="13" s="1"/>
  <c r="I313" i="13" s="1"/>
  <c r="J307" i="2"/>
  <c r="K307" i="2"/>
  <c r="J312" i="13"/>
  <c r="K312" i="13"/>
  <c r="D309" i="2"/>
  <c r="B310" i="2"/>
  <c r="G309" i="2"/>
  <c r="F309" i="2"/>
  <c r="C309" i="2"/>
  <c r="E309" i="2" s="1"/>
  <c r="G314" i="13"/>
  <c r="D314" i="13"/>
  <c r="B315" i="13"/>
  <c r="F314" i="13"/>
  <c r="C314" i="13"/>
  <c r="E314" i="13" s="1"/>
  <c r="H309" i="2" l="1"/>
  <c r="I309" i="2" s="1"/>
  <c r="K309" i="2" s="1"/>
  <c r="J313" i="13"/>
  <c r="K313" i="13"/>
  <c r="K308" i="2"/>
  <c r="H314" i="13"/>
  <c r="I314" i="13" s="1"/>
  <c r="D310" i="2"/>
  <c r="B311" i="2"/>
  <c r="G310" i="2"/>
  <c r="F310" i="2"/>
  <c r="C310" i="2"/>
  <c r="E310" i="2" s="1"/>
  <c r="D315" i="13"/>
  <c r="G315" i="13"/>
  <c r="B316" i="13"/>
  <c r="F315" i="13"/>
  <c r="C315" i="13"/>
  <c r="J309" i="2" l="1"/>
  <c r="H310" i="2"/>
  <c r="I310" i="2" s="1"/>
  <c r="J310" i="2" s="1"/>
  <c r="E315" i="13"/>
  <c r="H315" i="13" s="1"/>
  <c r="I315" i="13" s="1"/>
  <c r="D311" i="2"/>
  <c r="B312" i="2"/>
  <c r="G311" i="2"/>
  <c r="F311" i="2"/>
  <c r="C311" i="2"/>
  <c r="J314" i="13"/>
  <c r="K314" i="13"/>
  <c r="D316" i="13"/>
  <c r="G316" i="13"/>
  <c r="B317" i="13"/>
  <c r="F316" i="13"/>
  <c r="C316" i="13"/>
  <c r="E311" i="2" l="1"/>
  <c r="H311" i="2" s="1"/>
  <c r="I311" i="2" s="1"/>
  <c r="J311" i="2" s="1"/>
  <c r="E316" i="13"/>
  <c r="H316" i="13" s="1"/>
  <c r="I316" i="13" s="1"/>
  <c r="K310" i="2"/>
  <c r="K315" i="13"/>
  <c r="J315" i="13"/>
  <c r="D317" i="13"/>
  <c r="G317" i="13"/>
  <c r="B318" i="13"/>
  <c r="F317" i="13"/>
  <c r="C317" i="13"/>
  <c r="D312" i="2"/>
  <c r="B313" i="2"/>
  <c r="G312" i="2"/>
  <c r="F312" i="2"/>
  <c r="C312" i="2"/>
  <c r="E312" i="2" s="1"/>
  <c r="H312" i="2" l="1"/>
  <c r="I312" i="2" s="1"/>
  <c r="J312" i="2" s="1"/>
  <c r="E317" i="13"/>
  <c r="H317" i="13" s="1"/>
  <c r="I317" i="13" s="1"/>
  <c r="J317" i="13" s="1"/>
  <c r="K311" i="2"/>
  <c r="J316" i="13"/>
  <c r="K316" i="13"/>
  <c r="D318" i="13"/>
  <c r="G318" i="13"/>
  <c r="B319" i="13"/>
  <c r="F318" i="13"/>
  <c r="C318" i="13"/>
  <c r="E318" i="13" s="1"/>
  <c r="D313" i="2"/>
  <c r="B314" i="2"/>
  <c r="G313" i="2"/>
  <c r="F313" i="2"/>
  <c r="C313" i="2"/>
  <c r="E313" i="2" s="1"/>
  <c r="H313" i="2" l="1"/>
  <c r="I313" i="2" s="1"/>
  <c r="J313" i="2" s="1"/>
  <c r="H318" i="13"/>
  <c r="I318" i="13" s="1"/>
  <c r="J318" i="13" s="1"/>
  <c r="K312" i="2"/>
  <c r="K317" i="13"/>
  <c r="D314" i="2"/>
  <c r="B315" i="2"/>
  <c r="G314" i="2"/>
  <c r="F314" i="2"/>
  <c r="C314" i="2"/>
  <c r="E314" i="2" s="1"/>
  <c r="H314" i="2" s="1"/>
  <c r="G319" i="13"/>
  <c r="D319" i="13"/>
  <c r="B320" i="13"/>
  <c r="F319" i="13"/>
  <c r="C319" i="13"/>
  <c r="E319" i="13" l="1"/>
  <c r="H319" i="13" s="1"/>
  <c r="I319" i="13" s="1"/>
  <c r="J319" i="13" s="1"/>
  <c r="K318" i="13"/>
  <c r="I314" i="2"/>
  <c r="J314" i="2" s="1"/>
  <c r="K313" i="2"/>
  <c r="D315" i="2"/>
  <c r="B316" i="2"/>
  <c r="G315" i="2"/>
  <c r="F315" i="2"/>
  <c r="C315" i="2"/>
  <c r="E315" i="2" s="1"/>
  <c r="G320" i="13"/>
  <c r="D320" i="13"/>
  <c r="B321" i="13"/>
  <c r="F320" i="13"/>
  <c r="C320" i="13"/>
  <c r="E320" i="13" l="1"/>
  <c r="H320" i="13" s="1"/>
  <c r="I320" i="13" s="1"/>
  <c r="H315" i="2"/>
  <c r="I315" i="2" s="1"/>
  <c r="J315" i="2" s="1"/>
  <c r="K314" i="2"/>
  <c r="K319" i="13"/>
  <c r="D316" i="2"/>
  <c r="B317" i="2"/>
  <c r="G316" i="2"/>
  <c r="F316" i="2"/>
  <c r="C316" i="2"/>
  <c r="E316" i="2" s="1"/>
  <c r="H316" i="2" s="1"/>
  <c r="G321" i="13"/>
  <c r="D321" i="13"/>
  <c r="B322" i="13"/>
  <c r="F321" i="13"/>
  <c r="C321" i="13"/>
  <c r="E321" i="13" l="1"/>
  <c r="H321" i="13" s="1"/>
  <c r="I321" i="13" s="1"/>
  <c r="I316" i="2"/>
  <c r="J316" i="2" s="1"/>
  <c r="K315" i="2"/>
  <c r="J320" i="13"/>
  <c r="K320" i="13"/>
  <c r="G322" i="13"/>
  <c r="D322" i="13"/>
  <c r="B323" i="13"/>
  <c r="F322" i="13"/>
  <c r="C322" i="13"/>
  <c r="E322" i="13" s="1"/>
  <c r="D317" i="2"/>
  <c r="B318" i="2"/>
  <c r="G317" i="2"/>
  <c r="F317" i="2"/>
  <c r="C317" i="2"/>
  <c r="E317" i="2" s="1"/>
  <c r="H317" i="2" s="1"/>
  <c r="H322" i="13" l="1"/>
  <c r="I322" i="13" s="1"/>
  <c r="J322" i="13" s="1"/>
  <c r="K316" i="2"/>
  <c r="J321" i="13"/>
  <c r="K321" i="13"/>
  <c r="I317" i="2"/>
  <c r="J317" i="2" s="1"/>
  <c r="D318" i="2"/>
  <c r="B319" i="2"/>
  <c r="G318" i="2"/>
  <c r="F318" i="2"/>
  <c r="C318" i="2"/>
  <c r="E318" i="2" s="1"/>
  <c r="D323" i="13"/>
  <c r="G323" i="13"/>
  <c r="B324" i="13"/>
  <c r="F323" i="13"/>
  <c r="C323" i="13"/>
  <c r="E323" i="13" l="1"/>
  <c r="H323" i="13" s="1"/>
  <c r="I323" i="13" s="1"/>
  <c r="K323" i="13" s="1"/>
  <c r="H318" i="2"/>
  <c r="I318" i="2" s="1"/>
  <c r="K318" i="2" s="1"/>
  <c r="K317" i="2"/>
  <c r="K322" i="13"/>
  <c r="D319" i="2"/>
  <c r="B320" i="2"/>
  <c r="G319" i="2"/>
  <c r="F319" i="2"/>
  <c r="C319" i="2"/>
  <c r="E319" i="2" s="1"/>
  <c r="D324" i="13"/>
  <c r="G324" i="13"/>
  <c r="B325" i="13"/>
  <c r="F324" i="13"/>
  <c r="C324" i="13"/>
  <c r="H319" i="2" l="1"/>
  <c r="I319" i="2" s="1"/>
  <c r="K319" i="2" s="1"/>
  <c r="E324" i="13"/>
  <c r="H324" i="13" s="1"/>
  <c r="I324" i="13" s="1"/>
  <c r="J318" i="2"/>
  <c r="J323" i="13"/>
  <c r="D325" i="13"/>
  <c r="G325" i="13"/>
  <c r="B326" i="13"/>
  <c r="F325" i="13"/>
  <c r="C325" i="13"/>
  <c r="D320" i="2"/>
  <c r="B321" i="2"/>
  <c r="G320" i="2"/>
  <c r="F320" i="2"/>
  <c r="C320" i="2"/>
  <c r="E320" i="2" l="1"/>
  <c r="H320" i="2" s="1"/>
  <c r="I320" i="2" s="1"/>
  <c r="E325" i="13"/>
  <c r="H325" i="13" s="1"/>
  <c r="I325" i="13" s="1"/>
  <c r="J319" i="2"/>
  <c r="K324" i="13"/>
  <c r="J324" i="13"/>
  <c r="D321" i="2"/>
  <c r="B322" i="2"/>
  <c r="G321" i="2"/>
  <c r="F321" i="2"/>
  <c r="C321" i="2"/>
  <c r="E321" i="2" s="1"/>
  <c r="D326" i="13"/>
  <c r="G326" i="13"/>
  <c r="B327" i="13"/>
  <c r="F326" i="13"/>
  <c r="C326" i="13"/>
  <c r="H321" i="2" l="1"/>
  <c r="I321" i="2" s="1"/>
  <c r="J321" i="2" s="1"/>
  <c r="E326" i="13"/>
  <c r="H326" i="13" s="1"/>
  <c r="I326" i="13" s="1"/>
  <c r="K326" i="13" s="1"/>
  <c r="K325" i="13"/>
  <c r="J325" i="13"/>
  <c r="J320" i="2"/>
  <c r="K320" i="2"/>
  <c r="D322" i="2"/>
  <c r="B323" i="2"/>
  <c r="G322" i="2"/>
  <c r="F322" i="2"/>
  <c r="C322" i="2"/>
  <c r="G327" i="13"/>
  <c r="D327" i="13"/>
  <c r="B328" i="13"/>
  <c r="F327" i="13"/>
  <c r="C327" i="13"/>
  <c r="E327" i="13" l="1"/>
  <c r="H327" i="13" s="1"/>
  <c r="I327" i="13" s="1"/>
  <c r="J327" i="13" s="1"/>
  <c r="E322" i="2"/>
  <c r="H322" i="2" s="1"/>
  <c r="I322" i="2" s="1"/>
  <c r="J322" i="2" s="1"/>
  <c r="J326" i="13"/>
  <c r="K321" i="2"/>
  <c r="G328" i="13"/>
  <c r="D328" i="13"/>
  <c r="B329" i="13"/>
  <c r="F328" i="13"/>
  <c r="C328" i="13"/>
  <c r="D323" i="2"/>
  <c r="B324" i="2"/>
  <c r="G323" i="2"/>
  <c r="F323" i="2"/>
  <c r="C323" i="2"/>
  <c r="E323" i="2" s="1"/>
  <c r="H323" i="2" s="1"/>
  <c r="E328" i="13" l="1"/>
  <c r="H328" i="13" s="1"/>
  <c r="I328" i="13" s="1"/>
  <c r="J328" i="13" s="1"/>
  <c r="K327" i="13"/>
  <c r="I323" i="2"/>
  <c r="J323" i="2" s="1"/>
  <c r="K322" i="2"/>
  <c r="G329" i="13"/>
  <c r="D329" i="13"/>
  <c r="B330" i="13"/>
  <c r="F329" i="13"/>
  <c r="C329" i="13"/>
  <c r="D324" i="2"/>
  <c r="B325" i="2"/>
  <c r="G324" i="2"/>
  <c r="F324" i="2"/>
  <c r="C324" i="2"/>
  <c r="E324" i="2" s="1"/>
  <c r="H324" i="2" s="1"/>
  <c r="K328" i="13" l="1"/>
  <c r="E329" i="13"/>
  <c r="H329" i="13" s="1"/>
  <c r="I329" i="13" s="1"/>
  <c r="J329" i="13" s="1"/>
  <c r="I324" i="2"/>
  <c r="J324" i="2" s="1"/>
  <c r="K323" i="2"/>
  <c r="D325" i="2"/>
  <c r="B326" i="2"/>
  <c r="G325" i="2"/>
  <c r="F325" i="2"/>
  <c r="C325" i="2"/>
  <c r="E325" i="2" s="1"/>
  <c r="H325" i="2" s="1"/>
  <c r="G330" i="13"/>
  <c r="D330" i="13"/>
  <c r="B331" i="13"/>
  <c r="F330" i="13"/>
  <c r="C330" i="13"/>
  <c r="E330" i="13" l="1"/>
  <c r="H330" i="13" s="1"/>
  <c r="I330" i="13" s="1"/>
  <c r="J330" i="13" s="1"/>
  <c r="I325" i="2"/>
  <c r="J325" i="2" s="1"/>
  <c r="K329" i="13"/>
  <c r="K324" i="2"/>
  <c r="D326" i="2"/>
  <c r="B327" i="2"/>
  <c r="G326" i="2"/>
  <c r="F326" i="2"/>
  <c r="C326" i="2"/>
  <c r="E326" i="2" s="1"/>
  <c r="H326" i="2" s="1"/>
  <c r="D331" i="13"/>
  <c r="G331" i="13"/>
  <c r="B332" i="13"/>
  <c r="F331" i="13"/>
  <c r="C331" i="13"/>
  <c r="E331" i="13" l="1"/>
  <c r="H331" i="13" s="1"/>
  <c r="I331" i="13" s="1"/>
  <c r="K325" i="2"/>
  <c r="K330" i="13"/>
  <c r="I326" i="2"/>
  <c r="J326" i="2" s="1"/>
  <c r="D327" i="2"/>
  <c r="B328" i="2"/>
  <c r="G327" i="2"/>
  <c r="F327" i="2"/>
  <c r="C327" i="2"/>
  <c r="E327" i="2" s="1"/>
  <c r="D332" i="13"/>
  <c r="G332" i="13"/>
  <c r="B333" i="13"/>
  <c r="F332" i="13"/>
  <c r="C332" i="13"/>
  <c r="E332" i="13" s="1"/>
  <c r="K326" i="2" l="1"/>
  <c r="H327" i="2"/>
  <c r="I327" i="2" s="1"/>
  <c r="H332" i="13"/>
  <c r="I332" i="13" s="1"/>
  <c r="D328" i="2"/>
  <c r="B329" i="2"/>
  <c r="G328" i="2"/>
  <c r="F328" i="2"/>
  <c r="C328" i="2"/>
  <c r="E328" i="2" s="1"/>
  <c r="H328" i="2" s="1"/>
  <c r="K331" i="13"/>
  <c r="J331" i="13"/>
  <c r="D333" i="13"/>
  <c r="G333" i="13"/>
  <c r="B334" i="13"/>
  <c r="F333" i="13"/>
  <c r="C333" i="13"/>
  <c r="E333" i="13" l="1"/>
  <c r="H333" i="13" s="1"/>
  <c r="I333" i="13" s="1"/>
  <c r="K333" i="13" s="1"/>
  <c r="I328" i="2"/>
  <c r="J328" i="2" s="1"/>
  <c r="J327" i="2"/>
  <c r="K327" i="2"/>
  <c r="D334" i="13"/>
  <c r="G334" i="13"/>
  <c r="B335" i="13"/>
  <c r="F334" i="13"/>
  <c r="C334" i="13"/>
  <c r="E334" i="13" s="1"/>
  <c r="D329" i="2"/>
  <c r="B330" i="2"/>
  <c r="G329" i="2"/>
  <c r="F329" i="2"/>
  <c r="C329" i="2"/>
  <c r="J332" i="13"/>
  <c r="K332" i="13"/>
  <c r="E329" i="2" l="1"/>
  <c r="H329" i="2" s="1"/>
  <c r="I329" i="2" s="1"/>
  <c r="J329" i="2" s="1"/>
  <c r="J333" i="13"/>
  <c r="H334" i="13"/>
  <c r="I334" i="13" s="1"/>
  <c r="K328" i="2"/>
  <c r="G335" i="13"/>
  <c r="D335" i="13"/>
  <c r="B336" i="13"/>
  <c r="F335" i="13"/>
  <c r="C335" i="13"/>
  <c r="E335" i="13" s="1"/>
  <c r="D330" i="2"/>
  <c r="B331" i="2"/>
  <c r="G330" i="2"/>
  <c r="F330" i="2"/>
  <c r="C330" i="2"/>
  <c r="H335" i="13" l="1"/>
  <c r="I335" i="13" s="1"/>
  <c r="J335" i="13" s="1"/>
  <c r="J334" i="13"/>
  <c r="K334" i="13"/>
  <c r="K329" i="2"/>
  <c r="E330" i="2"/>
  <c r="H330" i="2" s="1"/>
  <c r="I330" i="2" s="1"/>
  <c r="D331" i="2"/>
  <c r="B332" i="2"/>
  <c r="G331" i="2"/>
  <c r="F331" i="2"/>
  <c r="C331" i="2"/>
  <c r="E331" i="2" s="1"/>
  <c r="G336" i="13"/>
  <c r="D336" i="13"/>
  <c r="B337" i="13"/>
  <c r="F336" i="13"/>
  <c r="C336" i="13"/>
  <c r="H331" i="2" l="1"/>
  <c r="I331" i="2" s="1"/>
  <c r="K335" i="13"/>
  <c r="J330" i="2"/>
  <c r="K330" i="2"/>
  <c r="E336" i="13"/>
  <c r="H336" i="13" s="1"/>
  <c r="I336" i="13" s="1"/>
  <c r="D332" i="2"/>
  <c r="B333" i="2"/>
  <c r="G332" i="2"/>
  <c r="F332" i="2"/>
  <c r="C332" i="2"/>
  <c r="G337" i="13"/>
  <c r="D337" i="13"/>
  <c r="B338" i="13"/>
  <c r="F337" i="13"/>
  <c r="C337" i="13"/>
  <c r="E337" i="13" s="1"/>
  <c r="E332" i="2" l="1"/>
  <c r="H332" i="2" s="1"/>
  <c r="I332" i="2" s="1"/>
  <c r="J336" i="13"/>
  <c r="K336" i="13"/>
  <c r="H337" i="13"/>
  <c r="I337" i="13" s="1"/>
  <c r="D333" i="2"/>
  <c r="B334" i="2"/>
  <c r="G333" i="2"/>
  <c r="F333" i="2"/>
  <c r="C333" i="2"/>
  <c r="E333" i="2" s="1"/>
  <c r="H333" i="2" s="1"/>
  <c r="G338" i="13"/>
  <c r="D338" i="13"/>
  <c r="B339" i="13"/>
  <c r="F338" i="13"/>
  <c r="C338" i="13"/>
  <c r="J331" i="2"/>
  <c r="K331" i="2"/>
  <c r="E338" i="13" l="1"/>
  <c r="H338" i="13" s="1"/>
  <c r="I338" i="13" s="1"/>
  <c r="J332" i="2"/>
  <c r="K332" i="2"/>
  <c r="I333" i="2"/>
  <c r="D339" i="13"/>
  <c r="G339" i="13"/>
  <c r="B340" i="13"/>
  <c r="F339" i="13"/>
  <c r="C339" i="13"/>
  <c r="E339" i="13" s="1"/>
  <c r="D334" i="2"/>
  <c r="B335" i="2"/>
  <c r="G334" i="2"/>
  <c r="F334" i="2"/>
  <c r="C334" i="2"/>
  <c r="K337" i="13"/>
  <c r="J337" i="13"/>
  <c r="H339" i="13" l="1"/>
  <c r="I339" i="13" s="1"/>
  <c r="J339" i="13" s="1"/>
  <c r="E334" i="2"/>
  <c r="H334" i="2" s="1"/>
  <c r="I334" i="2" s="1"/>
  <c r="D335" i="2"/>
  <c r="B336" i="2"/>
  <c r="G335" i="2"/>
  <c r="F335" i="2"/>
  <c r="C335" i="2"/>
  <c r="K338" i="13"/>
  <c r="J338" i="13"/>
  <c r="D340" i="13"/>
  <c r="G340" i="13"/>
  <c r="B341" i="13"/>
  <c r="F340" i="13"/>
  <c r="C340" i="13"/>
  <c r="J333" i="2"/>
  <c r="K333" i="2"/>
  <c r="E335" i="2" l="1"/>
  <c r="H335" i="2" s="1"/>
  <c r="I335" i="2" s="1"/>
  <c r="J335" i="2" s="1"/>
  <c r="E340" i="13"/>
  <c r="H340" i="13" s="1"/>
  <c r="I340" i="13" s="1"/>
  <c r="J340" i="13" s="1"/>
  <c r="K339" i="13"/>
  <c r="G341" i="13"/>
  <c r="D341" i="13"/>
  <c r="B342" i="13"/>
  <c r="F341" i="13"/>
  <c r="C341" i="13"/>
  <c r="E341" i="13" s="1"/>
  <c r="D336" i="2"/>
  <c r="B337" i="2"/>
  <c r="G336" i="2"/>
  <c r="F336" i="2"/>
  <c r="C336" i="2"/>
  <c r="J334" i="2"/>
  <c r="K334" i="2"/>
  <c r="E336" i="2" l="1"/>
  <c r="H336" i="2" s="1"/>
  <c r="I336" i="2" s="1"/>
  <c r="H341" i="13"/>
  <c r="I341" i="13" s="1"/>
  <c r="K341" i="13" s="1"/>
  <c r="K340" i="13"/>
  <c r="K335" i="2"/>
  <c r="D342" i="13"/>
  <c r="G342" i="13"/>
  <c r="B343" i="13"/>
  <c r="F342" i="13"/>
  <c r="C342" i="13"/>
  <c r="E342" i="13" s="1"/>
  <c r="D337" i="2"/>
  <c r="B338" i="2"/>
  <c r="G337" i="2"/>
  <c r="F337" i="2"/>
  <c r="C337" i="2"/>
  <c r="H342" i="13" l="1"/>
  <c r="I342" i="13" s="1"/>
  <c r="E337" i="2"/>
  <c r="H337" i="2" s="1"/>
  <c r="I337" i="2" s="1"/>
  <c r="J341" i="13"/>
  <c r="D338" i="2"/>
  <c r="B339" i="2"/>
  <c r="G338" i="2"/>
  <c r="F338" i="2"/>
  <c r="C338" i="2"/>
  <c r="E338" i="2" s="1"/>
  <c r="H338" i="2" s="1"/>
  <c r="J336" i="2"/>
  <c r="K336" i="2"/>
  <c r="D343" i="13"/>
  <c r="G343" i="13"/>
  <c r="B344" i="13"/>
  <c r="F343" i="13"/>
  <c r="C343" i="13"/>
  <c r="E343" i="13" l="1"/>
  <c r="H343" i="13" s="1"/>
  <c r="I343" i="13" s="1"/>
  <c r="J343" i="13" s="1"/>
  <c r="J337" i="2"/>
  <c r="K337" i="2"/>
  <c r="J342" i="13"/>
  <c r="K342" i="13"/>
  <c r="I338" i="2"/>
  <c r="J338" i="2" s="1"/>
  <c r="D344" i="13"/>
  <c r="G344" i="13"/>
  <c r="B345" i="13"/>
  <c r="F344" i="13"/>
  <c r="C344" i="13"/>
  <c r="E344" i="13" s="1"/>
  <c r="D339" i="2"/>
  <c r="B340" i="2"/>
  <c r="G339" i="2"/>
  <c r="F339" i="2"/>
  <c r="C339" i="2"/>
  <c r="E339" i="2" s="1"/>
  <c r="H344" i="13" l="1"/>
  <c r="I344" i="13" s="1"/>
  <c r="J344" i="13" s="1"/>
  <c r="H339" i="2"/>
  <c r="I339" i="2" s="1"/>
  <c r="K338" i="2"/>
  <c r="K343" i="13"/>
  <c r="D345" i="13"/>
  <c r="G345" i="13"/>
  <c r="B346" i="13"/>
  <c r="F345" i="13"/>
  <c r="C345" i="13"/>
  <c r="E345" i="13" s="1"/>
  <c r="D340" i="2"/>
  <c r="B341" i="2"/>
  <c r="G340" i="2"/>
  <c r="F340" i="2"/>
  <c r="C340" i="2"/>
  <c r="E340" i="2" l="1"/>
  <c r="H340" i="2" s="1"/>
  <c r="I340" i="2" s="1"/>
  <c r="J340" i="2" s="1"/>
  <c r="K344" i="13"/>
  <c r="J339" i="2"/>
  <c r="K339" i="2"/>
  <c r="H345" i="13"/>
  <c r="I345" i="13" s="1"/>
  <c r="J345" i="13" s="1"/>
  <c r="D341" i="2"/>
  <c r="B342" i="2"/>
  <c r="G341" i="2"/>
  <c r="F341" i="2"/>
  <c r="C341" i="2"/>
  <c r="E341" i="2" s="1"/>
  <c r="G346" i="13"/>
  <c r="D346" i="13"/>
  <c r="B347" i="13"/>
  <c r="F346" i="13"/>
  <c r="C346" i="13"/>
  <c r="H341" i="2" l="1"/>
  <c r="I341" i="2" s="1"/>
  <c r="E346" i="13"/>
  <c r="H346" i="13" s="1"/>
  <c r="I346" i="13" s="1"/>
  <c r="J346" i="13" s="1"/>
  <c r="K345" i="13"/>
  <c r="K340" i="2"/>
  <c r="D342" i="2"/>
  <c r="B343" i="2"/>
  <c r="G342" i="2"/>
  <c r="F342" i="2"/>
  <c r="C342" i="2"/>
  <c r="E342" i="2" s="1"/>
  <c r="G347" i="13"/>
  <c r="D347" i="13"/>
  <c r="B348" i="13"/>
  <c r="F347" i="13"/>
  <c r="C347" i="13"/>
  <c r="E347" i="13" l="1"/>
  <c r="H347" i="13" s="1"/>
  <c r="I347" i="13" s="1"/>
  <c r="K346" i="13"/>
  <c r="H342" i="2"/>
  <c r="I342" i="2" s="1"/>
  <c r="D343" i="2"/>
  <c r="B344" i="2"/>
  <c r="G343" i="2"/>
  <c r="F343" i="2"/>
  <c r="C343" i="2"/>
  <c r="E343" i="2" s="1"/>
  <c r="G348" i="13"/>
  <c r="D348" i="13"/>
  <c r="B349" i="13"/>
  <c r="F348" i="13"/>
  <c r="C348" i="13"/>
  <c r="J341" i="2"/>
  <c r="K341" i="2"/>
  <c r="E348" i="13" l="1"/>
  <c r="H348" i="13" s="1"/>
  <c r="I348" i="13" s="1"/>
  <c r="J342" i="2"/>
  <c r="K342" i="2"/>
  <c r="H343" i="2"/>
  <c r="I343" i="2" s="1"/>
  <c r="D344" i="2"/>
  <c r="B345" i="2"/>
  <c r="G344" i="2"/>
  <c r="F344" i="2"/>
  <c r="C344" i="2"/>
  <c r="J347" i="13"/>
  <c r="K347" i="13"/>
  <c r="G349" i="13"/>
  <c r="D349" i="13"/>
  <c r="B350" i="13"/>
  <c r="F349" i="13"/>
  <c r="C349" i="13"/>
  <c r="E344" i="2" l="1"/>
  <c r="H344" i="2" s="1"/>
  <c r="I344" i="2" s="1"/>
  <c r="J344" i="2" s="1"/>
  <c r="E349" i="13"/>
  <c r="H349" i="13" s="1"/>
  <c r="I349" i="13" s="1"/>
  <c r="K348" i="13"/>
  <c r="J348" i="13"/>
  <c r="J343" i="2"/>
  <c r="K343" i="2"/>
  <c r="D350" i="13"/>
  <c r="G350" i="13"/>
  <c r="B351" i="13"/>
  <c r="F350" i="13"/>
  <c r="C350" i="13"/>
  <c r="D345" i="2"/>
  <c r="B346" i="2"/>
  <c r="G345" i="2"/>
  <c r="F345" i="2"/>
  <c r="C345" i="2"/>
  <c r="E345" i="2" s="1"/>
  <c r="H345" i="2" l="1"/>
  <c r="I345" i="2" s="1"/>
  <c r="J345" i="2" s="1"/>
  <c r="E350" i="13"/>
  <c r="H350" i="13" s="1"/>
  <c r="I350" i="13" s="1"/>
  <c r="K344" i="2"/>
  <c r="J349" i="13"/>
  <c r="K349" i="13"/>
  <c r="D351" i="13"/>
  <c r="G351" i="13"/>
  <c r="B352" i="13"/>
  <c r="F351" i="13"/>
  <c r="C351" i="13"/>
  <c r="E351" i="13" s="1"/>
  <c r="D346" i="2"/>
  <c r="B347" i="2"/>
  <c r="G346" i="2"/>
  <c r="F346" i="2"/>
  <c r="C346" i="2"/>
  <c r="H351" i="13" l="1"/>
  <c r="I351" i="13" s="1"/>
  <c r="J351" i="13" s="1"/>
  <c r="E346" i="2"/>
  <c r="H346" i="2" s="1"/>
  <c r="I346" i="2" s="1"/>
  <c r="J346" i="2" s="1"/>
  <c r="K350" i="13"/>
  <c r="J350" i="13"/>
  <c r="K345" i="2"/>
  <c r="D347" i="2"/>
  <c r="B348" i="2"/>
  <c r="G347" i="2"/>
  <c r="F347" i="2"/>
  <c r="C347" i="2"/>
  <c r="E347" i="2" s="1"/>
  <c r="H347" i="2" s="1"/>
  <c r="D352" i="13"/>
  <c r="G352" i="13"/>
  <c r="B353" i="13"/>
  <c r="F352" i="13"/>
  <c r="C352" i="13"/>
  <c r="K351" i="13" l="1"/>
  <c r="I347" i="2"/>
  <c r="J347" i="2" s="1"/>
  <c r="E352" i="13"/>
  <c r="H352" i="13" s="1"/>
  <c r="I352" i="13" s="1"/>
  <c r="K346" i="2"/>
  <c r="D348" i="2"/>
  <c r="B349" i="2"/>
  <c r="G348" i="2"/>
  <c r="F348" i="2"/>
  <c r="C348" i="2"/>
  <c r="E348" i="2" s="1"/>
  <c r="D353" i="13"/>
  <c r="G353" i="13"/>
  <c r="B354" i="13"/>
  <c r="F353" i="13"/>
  <c r="C353" i="13"/>
  <c r="H348" i="2" l="1"/>
  <c r="I348" i="2" s="1"/>
  <c r="J348" i="2" s="1"/>
  <c r="J352" i="13"/>
  <c r="K352" i="13"/>
  <c r="K347" i="2"/>
  <c r="E353" i="13"/>
  <c r="H353" i="13" s="1"/>
  <c r="I353" i="13" s="1"/>
  <c r="D349" i="2"/>
  <c r="B350" i="2"/>
  <c r="G349" i="2"/>
  <c r="F349" i="2"/>
  <c r="C349" i="2"/>
  <c r="E349" i="2" s="1"/>
  <c r="G354" i="13"/>
  <c r="D354" i="13"/>
  <c r="B355" i="13"/>
  <c r="F354" i="13"/>
  <c r="C354" i="13"/>
  <c r="H349" i="2" l="1"/>
  <c r="I349" i="2" s="1"/>
  <c r="J349" i="2" s="1"/>
  <c r="E354" i="13"/>
  <c r="H354" i="13" s="1"/>
  <c r="I354" i="13" s="1"/>
  <c r="K348" i="2"/>
  <c r="D350" i="2"/>
  <c r="B351" i="2"/>
  <c r="G350" i="2"/>
  <c r="F350" i="2"/>
  <c r="C350" i="2"/>
  <c r="E350" i="2" s="1"/>
  <c r="H350" i="2" s="1"/>
  <c r="G355" i="13"/>
  <c r="D355" i="13"/>
  <c r="B356" i="13"/>
  <c r="F355" i="13"/>
  <c r="C355" i="13"/>
  <c r="K353" i="13"/>
  <c r="J353" i="13"/>
  <c r="E355" i="13" l="1"/>
  <c r="H355" i="13" s="1"/>
  <c r="I355" i="13" s="1"/>
  <c r="I350" i="2"/>
  <c r="J350" i="2" s="1"/>
  <c r="K349" i="2"/>
  <c r="D351" i="2"/>
  <c r="B352" i="2"/>
  <c r="G351" i="2"/>
  <c r="F351" i="2"/>
  <c r="C351" i="2"/>
  <c r="E351" i="2" s="1"/>
  <c r="H351" i="2" s="1"/>
  <c r="G356" i="13"/>
  <c r="D356" i="13"/>
  <c r="B357" i="13"/>
  <c r="F356" i="13"/>
  <c r="C356" i="13"/>
  <c r="J354" i="13"/>
  <c r="K354" i="13"/>
  <c r="E356" i="13" l="1"/>
  <c r="H356" i="13" s="1"/>
  <c r="I356" i="13" s="1"/>
  <c r="J356" i="13" s="1"/>
  <c r="J355" i="13"/>
  <c r="K355" i="13"/>
  <c r="I351" i="2"/>
  <c r="J351" i="2" s="1"/>
  <c r="K350" i="2"/>
  <c r="D352" i="2"/>
  <c r="B353" i="2"/>
  <c r="G352" i="2"/>
  <c r="F352" i="2"/>
  <c r="C352" i="2"/>
  <c r="E352" i="2" s="1"/>
  <c r="G357" i="13"/>
  <c r="D357" i="13"/>
  <c r="B358" i="13"/>
  <c r="F357" i="13"/>
  <c r="C357" i="13"/>
  <c r="H352" i="2" l="1"/>
  <c r="I352" i="2" s="1"/>
  <c r="J352" i="2" s="1"/>
  <c r="E357" i="13"/>
  <c r="H357" i="13" s="1"/>
  <c r="I357" i="13" s="1"/>
  <c r="K351" i="2"/>
  <c r="K356" i="13"/>
  <c r="D353" i="2"/>
  <c r="B354" i="2"/>
  <c r="G353" i="2"/>
  <c r="F353" i="2"/>
  <c r="C353" i="2"/>
  <c r="E353" i="2" s="1"/>
  <c r="D358" i="13"/>
  <c r="G358" i="13"/>
  <c r="B359" i="13"/>
  <c r="F358" i="13"/>
  <c r="C358" i="13"/>
  <c r="E358" i="13" l="1"/>
  <c r="H358" i="13" s="1"/>
  <c r="I358" i="13" s="1"/>
  <c r="K358" i="13" s="1"/>
  <c r="K352" i="2"/>
  <c r="H353" i="2"/>
  <c r="I353" i="2" s="1"/>
  <c r="D354" i="2"/>
  <c r="B355" i="2"/>
  <c r="G354" i="2"/>
  <c r="F354" i="2"/>
  <c r="C354" i="2"/>
  <c r="E354" i="2" s="1"/>
  <c r="D359" i="13"/>
  <c r="G359" i="13"/>
  <c r="B360" i="13"/>
  <c r="F359" i="13"/>
  <c r="C359" i="13"/>
  <c r="J357" i="13"/>
  <c r="K357" i="13"/>
  <c r="H354" i="2" l="1"/>
  <c r="I354" i="2" s="1"/>
  <c r="J354" i="2" s="1"/>
  <c r="E359" i="13"/>
  <c r="H359" i="13" s="1"/>
  <c r="I359" i="13" s="1"/>
  <c r="J359" i="13" s="1"/>
  <c r="J358" i="13"/>
  <c r="J353" i="2"/>
  <c r="K353" i="2"/>
  <c r="D355" i="2"/>
  <c r="B356" i="2"/>
  <c r="G355" i="2"/>
  <c r="F355" i="2"/>
  <c r="C355" i="2"/>
  <c r="E355" i="2" s="1"/>
  <c r="D360" i="13"/>
  <c r="G360" i="13"/>
  <c r="B361" i="13"/>
  <c r="F360" i="13"/>
  <c r="C360" i="13"/>
  <c r="H355" i="2" l="1"/>
  <c r="I355" i="2" s="1"/>
  <c r="J355" i="2" s="1"/>
  <c r="E360" i="13"/>
  <c r="H360" i="13" s="1"/>
  <c r="I360" i="13" s="1"/>
  <c r="K360" i="13" s="1"/>
  <c r="K359" i="13"/>
  <c r="K354" i="2"/>
  <c r="D356" i="2"/>
  <c r="B357" i="2"/>
  <c r="G356" i="2"/>
  <c r="F356" i="2"/>
  <c r="C356" i="2"/>
  <c r="D361" i="13"/>
  <c r="G361" i="13"/>
  <c r="B362" i="13"/>
  <c r="F361" i="13"/>
  <c r="C361" i="13"/>
  <c r="E361" i="13" l="1"/>
  <c r="H361" i="13" s="1"/>
  <c r="I361" i="13" s="1"/>
  <c r="K361" i="13" s="1"/>
  <c r="E356" i="2"/>
  <c r="H356" i="2" s="1"/>
  <c r="I356" i="2" s="1"/>
  <c r="J356" i="2" s="1"/>
  <c r="J360" i="13"/>
  <c r="K355" i="2"/>
  <c r="G362" i="13"/>
  <c r="D362" i="13"/>
  <c r="B363" i="13"/>
  <c r="F362" i="13"/>
  <c r="C362" i="13"/>
  <c r="D357" i="2"/>
  <c r="B358" i="2"/>
  <c r="G357" i="2"/>
  <c r="F357" i="2"/>
  <c r="C357" i="2"/>
  <c r="E362" i="13" l="1"/>
  <c r="H362" i="13" s="1"/>
  <c r="I362" i="13" s="1"/>
  <c r="E357" i="2"/>
  <c r="H357" i="2" s="1"/>
  <c r="I357" i="2" s="1"/>
  <c r="J357" i="2" s="1"/>
  <c r="J361" i="13"/>
  <c r="K356" i="2"/>
  <c r="G363" i="13"/>
  <c r="D363" i="13"/>
  <c r="B364" i="13"/>
  <c r="F363" i="13"/>
  <c r="C363" i="13"/>
  <c r="E363" i="13" s="1"/>
  <c r="D358" i="2"/>
  <c r="B359" i="2"/>
  <c r="G358" i="2"/>
  <c r="F358" i="2"/>
  <c r="C358" i="2"/>
  <c r="H363" i="13" l="1"/>
  <c r="I363" i="13" s="1"/>
  <c r="K363" i="13" s="1"/>
  <c r="E358" i="2"/>
  <c r="H358" i="2" s="1"/>
  <c r="I358" i="2" s="1"/>
  <c r="K357" i="2"/>
  <c r="D359" i="2"/>
  <c r="B360" i="2"/>
  <c r="G359" i="2"/>
  <c r="F359" i="2"/>
  <c r="C359" i="2"/>
  <c r="E359" i="2" s="1"/>
  <c r="H359" i="2" s="1"/>
  <c r="K362" i="13"/>
  <c r="J362" i="13"/>
  <c r="G364" i="13"/>
  <c r="D364" i="13"/>
  <c r="B365" i="13"/>
  <c r="F364" i="13"/>
  <c r="C364" i="13"/>
  <c r="J363" i="13" l="1"/>
  <c r="J358" i="2"/>
  <c r="K358" i="2"/>
  <c r="I359" i="2"/>
  <c r="K359" i="2" s="1"/>
  <c r="G365" i="13"/>
  <c r="D365" i="13"/>
  <c r="B366" i="13"/>
  <c r="F365" i="13"/>
  <c r="C365" i="13"/>
  <c r="E365" i="13" s="1"/>
  <c r="E364" i="13"/>
  <c r="H364" i="13" s="1"/>
  <c r="I364" i="13" s="1"/>
  <c r="D360" i="2"/>
  <c r="B361" i="2"/>
  <c r="G360" i="2"/>
  <c r="F360" i="2"/>
  <c r="C360" i="2"/>
  <c r="H365" i="13" l="1"/>
  <c r="I365" i="13" s="1"/>
  <c r="J365" i="13" s="1"/>
  <c r="E360" i="2"/>
  <c r="H360" i="2" s="1"/>
  <c r="I360" i="2" s="1"/>
  <c r="J360" i="2" s="1"/>
  <c r="J359" i="2"/>
  <c r="K364" i="13"/>
  <c r="J364" i="13"/>
  <c r="D361" i="2"/>
  <c r="B362" i="2"/>
  <c r="G361" i="2"/>
  <c r="F361" i="2"/>
  <c r="C361" i="2"/>
  <c r="E361" i="2" s="1"/>
  <c r="H361" i="2" s="1"/>
  <c r="D366" i="13"/>
  <c r="G366" i="13"/>
  <c r="B367" i="13"/>
  <c r="F366" i="13"/>
  <c r="C366" i="13"/>
  <c r="K365" i="13" l="1"/>
  <c r="K360" i="2"/>
  <c r="I361" i="2"/>
  <c r="J361" i="2" s="1"/>
  <c r="E366" i="13"/>
  <c r="H366" i="13" s="1"/>
  <c r="I366" i="13" s="1"/>
  <c r="D362" i="2"/>
  <c r="B363" i="2"/>
  <c r="G362" i="2"/>
  <c r="F362" i="2"/>
  <c r="C362" i="2"/>
  <c r="E362" i="2" s="1"/>
  <c r="H362" i="2" s="1"/>
  <c r="D367" i="13"/>
  <c r="G367" i="13"/>
  <c r="B368" i="13"/>
  <c r="F367" i="13"/>
  <c r="C367" i="13"/>
  <c r="E367" i="13" l="1"/>
  <c r="H367" i="13" s="1"/>
  <c r="I367" i="13" s="1"/>
  <c r="J367" i="13" s="1"/>
  <c r="K361" i="2"/>
  <c r="I362" i="2"/>
  <c r="J362" i="2" s="1"/>
  <c r="J366" i="13"/>
  <c r="K366" i="13"/>
  <c r="D368" i="13"/>
  <c r="G368" i="13"/>
  <c r="B369" i="13"/>
  <c r="F368" i="13"/>
  <c r="C368" i="13"/>
  <c r="E368" i="13" s="1"/>
  <c r="D363" i="2"/>
  <c r="B364" i="2"/>
  <c r="G363" i="2"/>
  <c r="F363" i="2"/>
  <c r="C363" i="2"/>
  <c r="E363" i="2" l="1"/>
  <c r="H363" i="2" s="1"/>
  <c r="I363" i="2" s="1"/>
  <c r="H368" i="13"/>
  <c r="I368" i="13" s="1"/>
  <c r="J368" i="13" s="1"/>
  <c r="K362" i="2"/>
  <c r="K367" i="13"/>
  <c r="D364" i="2"/>
  <c r="B365" i="2"/>
  <c r="G364" i="2"/>
  <c r="F364" i="2"/>
  <c r="C364" i="2"/>
  <c r="D369" i="13"/>
  <c r="G369" i="13"/>
  <c r="B370" i="13"/>
  <c r="F369" i="13"/>
  <c r="C369" i="13"/>
  <c r="E369" i="13" l="1"/>
  <c r="H369" i="13" s="1"/>
  <c r="I369" i="13" s="1"/>
  <c r="E364" i="2"/>
  <c r="H364" i="2" s="1"/>
  <c r="I364" i="2" s="1"/>
  <c r="K368" i="13"/>
  <c r="D365" i="2"/>
  <c r="B366" i="2"/>
  <c r="G365" i="2"/>
  <c r="F365" i="2"/>
  <c r="C365" i="2"/>
  <c r="E365" i="2" s="1"/>
  <c r="G370" i="13"/>
  <c r="D370" i="13"/>
  <c r="B371" i="13"/>
  <c r="F370" i="13"/>
  <c r="C370" i="13"/>
  <c r="J363" i="2"/>
  <c r="K363" i="2"/>
  <c r="H365" i="2" l="1"/>
  <c r="I365" i="2" s="1"/>
  <c r="J365" i="2" s="1"/>
  <c r="E370" i="13"/>
  <c r="H370" i="13" s="1"/>
  <c r="I370" i="13" s="1"/>
  <c r="J364" i="2"/>
  <c r="K364" i="2"/>
  <c r="D366" i="2"/>
  <c r="B367" i="2"/>
  <c r="G366" i="2"/>
  <c r="F366" i="2"/>
  <c r="C366" i="2"/>
  <c r="E366" i="2" s="1"/>
  <c r="H366" i="2" s="1"/>
  <c r="K369" i="13"/>
  <c r="J369" i="13"/>
  <c r="G371" i="13"/>
  <c r="D371" i="13"/>
  <c r="B372" i="13"/>
  <c r="F371" i="13"/>
  <c r="C371" i="13"/>
  <c r="K365" i="2" l="1"/>
  <c r="E371" i="13"/>
  <c r="H371" i="13" s="1"/>
  <c r="I371" i="13" s="1"/>
  <c r="I366" i="2"/>
  <c r="J366" i="2" s="1"/>
  <c r="G372" i="13"/>
  <c r="D372" i="13"/>
  <c r="B373" i="13"/>
  <c r="F372" i="13"/>
  <c r="C372" i="13"/>
  <c r="E372" i="13" s="1"/>
  <c r="D367" i="2"/>
  <c r="B368" i="2"/>
  <c r="G367" i="2"/>
  <c r="F367" i="2"/>
  <c r="C367" i="2"/>
  <c r="E367" i="2" s="1"/>
  <c r="H367" i="2" s="1"/>
  <c r="K370" i="13"/>
  <c r="J370" i="13"/>
  <c r="H372" i="13" l="1"/>
  <c r="I372" i="13" s="1"/>
  <c r="J372" i="13" s="1"/>
  <c r="J371" i="13"/>
  <c r="K371" i="13"/>
  <c r="I367" i="2"/>
  <c r="J367" i="2" s="1"/>
  <c r="K366" i="2"/>
  <c r="G373" i="13"/>
  <c r="D373" i="13"/>
  <c r="B374" i="13"/>
  <c r="F373" i="13"/>
  <c r="C373" i="13"/>
  <c r="D368" i="2"/>
  <c r="B369" i="2"/>
  <c r="G368" i="2"/>
  <c r="F368" i="2"/>
  <c r="C368" i="2"/>
  <c r="E373" i="13" l="1"/>
  <c r="H373" i="13" s="1"/>
  <c r="I373" i="13" s="1"/>
  <c r="J373" i="13" s="1"/>
  <c r="K367" i="2"/>
  <c r="E368" i="2"/>
  <c r="H368" i="2" s="1"/>
  <c r="I368" i="2" s="1"/>
  <c r="K372" i="13"/>
  <c r="D369" i="2"/>
  <c r="B370" i="2"/>
  <c r="G369" i="2"/>
  <c r="F369" i="2"/>
  <c r="C369" i="2"/>
  <c r="E369" i="2" s="1"/>
  <c r="D374" i="13"/>
  <c r="G374" i="13"/>
  <c r="B375" i="13"/>
  <c r="F374" i="13"/>
  <c r="C374" i="13"/>
  <c r="E374" i="13" s="1"/>
  <c r="H369" i="2" l="1"/>
  <c r="I369" i="2" s="1"/>
  <c r="J369" i="2" s="1"/>
  <c r="K373" i="13"/>
  <c r="H374" i="13"/>
  <c r="I374" i="13" s="1"/>
  <c r="K374" i="13" s="1"/>
  <c r="J368" i="2"/>
  <c r="K368" i="2"/>
  <c r="D370" i="2"/>
  <c r="B371" i="2"/>
  <c r="G370" i="2"/>
  <c r="F370" i="2"/>
  <c r="C370" i="2"/>
  <c r="E370" i="2" s="1"/>
  <c r="D375" i="13"/>
  <c r="G375" i="13"/>
  <c r="B376" i="13"/>
  <c r="F375" i="13"/>
  <c r="C375" i="13"/>
  <c r="E375" i="13" l="1"/>
  <c r="H375" i="13" s="1"/>
  <c r="I375" i="13" s="1"/>
  <c r="K375" i="13" s="1"/>
  <c r="H370" i="2"/>
  <c r="I370" i="2" s="1"/>
  <c r="J370" i="2" s="1"/>
  <c r="J374" i="13"/>
  <c r="K369" i="2"/>
  <c r="D371" i="2"/>
  <c r="B372" i="2"/>
  <c r="G371" i="2"/>
  <c r="F371" i="2"/>
  <c r="C371" i="2"/>
  <c r="D376" i="13"/>
  <c r="G376" i="13"/>
  <c r="B377" i="13"/>
  <c r="F376" i="13"/>
  <c r="C376" i="13"/>
  <c r="E371" i="2" l="1"/>
  <c r="H371" i="2" s="1"/>
  <c r="I371" i="2" s="1"/>
  <c r="J371" i="2" s="1"/>
  <c r="E376" i="13"/>
  <c r="H376" i="13" s="1"/>
  <c r="I376" i="13" s="1"/>
  <c r="J375" i="13"/>
  <c r="K370" i="2"/>
  <c r="D372" i="2"/>
  <c r="B373" i="2"/>
  <c r="G372" i="2"/>
  <c r="F372" i="2"/>
  <c r="C372" i="2"/>
  <c r="E372" i="2" s="1"/>
  <c r="H372" i="2" s="1"/>
  <c r="D377" i="13"/>
  <c r="G377" i="13"/>
  <c r="B378" i="13"/>
  <c r="F377" i="13"/>
  <c r="C377" i="13"/>
  <c r="E377" i="13" l="1"/>
  <c r="H377" i="13" s="1"/>
  <c r="I377" i="13" s="1"/>
  <c r="K376" i="13"/>
  <c r="J376" i="13"/>
  <c r="K371" i="2"/>
  <c r="I372" i="2"/>
  <c r="J372" i="2" s="1"/>
  <c r="D373" i="2"/>
  <c r="B374" i="2"/>
  <c r="G373" i="2"/>
  <c r="F373" i="2"/>
  <c r="C373" i="2"/>
  <c r="E373" i="2" s="1"/>
  <c r="G378" i="13"/>
  <c r="D378" i="13"/>
  <c r="B379" i="13"/>
  <c r="F378" i="13"/>
  <c r="C378" i="13"/>
  <c r="E378" i="13" s="1"/>
  <c r="H373" i="2" l="1"/>
  <c r="I373" i="2" s="1"/>
  <c r="J373" i="2" s="1"/>
  <c r="H378" i="13"/>
  <c r="I378" i="13" s="1"/>
  <c r="K378" i="13" s="1"/>
  <c r="J377" i="13"/>
  <c r="K377" i="13"/>
  <c r="K372" i="2"/>
  <c r="D374" i="2"/>
  <c r="B375" i="2"/>
  <c r="G374" i="2"/>
  <c r="F374" i="2"/>
  <c r="C374" i="2"/>
  <c r="G379" i="13"/>
  <c r="D379" i="13"/>
  <c r="B380" i="13"/>
  <c r="F379" i="13"/>
  <c r="C379" i="13"/>
  <c r="E379" i="13" s="1"/>
  <c r="E374" i="2" l="1"/>
  <c r="H374" i="2" s="1"/>
  <c r="I374" i="2" s="1"/>
  <c r="J374" i="2" s="1"/>
  <c r="K373" i="2"/>
  <c r="J378" i="13"/>
  <c r="H379" i="13"/>
  <c r="I379" i="13" s="1"/>
  <c r="D375" i="2"/>
  <c r="B376" i="2"/>
  <c r="G375" i="2"/>
  <c r="F375" i="2"/>
  <c r="C375" i="2"/>
  <c r="G380" i="13"/>
  <c r="D380" i="13"/>
  <c r="B381" i="13"/>
  <c r="F380" i="13"/>
  <c r="C380" i="13"/>
  <c r="E375" i="2" l="1"/>
  <c r="H375" i="2" s="1"/>
  <c r="I375" i="2" s="1"/>
  <c r="E380" i="13"/>
  <c r="H380" i="13" s="1"/>
  <c r="I380" i="13" s="1"/>
  <c r="J380" i="13" s="1"/>
  <c r="K374" i="2"/>
  <c r="D376" i="2"/>
  <c r="B377" i="2"/>
  <c r="G376" i="2"/>
  <c r="F376" i="2"/>
  <c r="C376" i="2"/>
  <c r="E376" i="2" s="1"/>
  <c r="G381" i="13"/>
  <c r="D381" i="13"/>
  <c r="B382" i="13"/>
  <c r="F381" i="13"/>
  <c r="C381" i="13"/>
  <c r="J379" i="13"/>
  <c r="K379" i="13"/>
  <c r="H376" i="2" l="1"/>
  <c r="I376" i="2" s="1"/>
  <c r="E381" i="13"/>
  <c r="H381" i="13" s="1"/>
  <c r="I381" i="13" s="1"/>
  <c r="J381" i="13" s="1"/>
  <c r="K380" i="13"/>
  <c r="J375" i="2"/>
  <c r="K375" i="2"/>
  <c r="D377" i="2"/>
  <c r="B378" i="2"/>
  <c r="G377" i="2"/>
  <c r="F377" i="2"/>
  <c r="C377" i="2"/>
  <c r="D382" i="13"/>
  <c r="G382" i="13"/>
  <c r="B383" i="13"/>
  <c r="F382" i="13"/>
  <c r="C382" i="13"/>
  <c r="E377" i="2" l="1"/>
  <c r="H377" i="2" s="1"/>
  <c r="I377" i="2" s="1"/>
  <c r="J377" i="2" s="1"/>
  <c r="E382" i="13"/>
  <c r="H382" i="13" s="1"/>
  <c r="I382" i="13" s="1"/>
  <c r="K381" i="13"/>
  <c r="D383" i="13"/>
  <c r="G383" i="13"/>
  <c r="B384" i="13"/>
  <c r="F383" i="13"/>
  <c r="C383" i="13"/>
  <c r="J376" i="2"/>
  <c r="K376" i="2"/>
  <c r="D378" i="2"/>
  <c r="B379" i="2"/>
  <c r="G378" i="2"/>
  <c r="F378" i="2"/>
  <c r="C378" i="2"/>
  <c r="E378" i="2" l="1"/>
  <c r="H378" i="2" s="1"/>
  <c r="I378" i="2" s="1"/>
  <c r="E383" i="13"/>
  <c r="H383" i="13" s="1"/>
  <c r="I383" i="13" s="1"/>
  <c r="K377" i="2"/>
  <c r="D384" i="13"/>
  <c r="G384" i="13"/>
  <c r="B385" i="13"/>
  <c r="F384" i="13"/>
  <c r="C384" i="13"/>
  <c r="E384" i="13" s="1"/>
  <c r="D379" i="2"/>
  <c r="B380" i="2"/>
  <c r="G379" i="2"/>
  <c r="F379" i="2"/>
  <c r="C379" i="2"/>
  <c r="J382" i="13"/>
  <c r="K382" i="13"/>
  <c r="E379" i="2" l="1"/>
  <c r="H379" i="2" s="1"/>
  <c r="I379" i="2" s="1"/>
  <c r="J379" i="2" s="1"/>
  <c r="H384" i="13"/>
  <c r="I384" i="13" s="1"/>
  <c r="J384" i="13" s="1"/>
  <c r="J383" i="13"/>
  <c r="K383" i="13"/>
  <c r="D380" i="2"/>
  <c r="B381" i="2"/>
  <c r="G380" i="2"/>
  <c r="F380" i="2"/>
  <c r="C380" i="2"/>
  <c r="E380" i="2" s="1"/>
  <c r="H380" i="2" s="1"/>
  <c r="D385" i="13"/>
  <c r="G385" i="13"/>
  <c r="B386" i="13"/>
  <c r="F385" i="13"/>
  <c r="C385" i="13"/>
  <c r="J378" i="2"/>
  <c r="K378" i="2"/>
  <c r="E385" i="13" l="1"/>
  <c r="H385" i="13" s="1"/>
  <c r="I385" i="13" s="1"/>
  <c r="J385" i="13" s="1"/>
  <c r="K384" i="13"/>
  <c r="I380" i="2"/>
  <c r="J380" i="2" s="1"/>
  <c r="K379" i="2"/>
  <c r="D381" i="2"/>
  <c r="B382" i="2"/>
  <c r="G381" i="2"/>
  <c r="F381" i="2"/>
  <c r="C381" i="2"/>
  <c r="E381" i="2" s="1"/>
  <c r="G386" i="13"/>
  <c r="D386" i="13"/>
  <c r="B387" i="13"/>
  <c r="F386" i="13"/>
  <c r="C386" i="13"/>
  <c r="H381" i="2" l="1"/>
  <c r="I381" i="2" s="1"/>
  <c r="J381" i="2" s="1"/>
  <c r="E386" i="13"/>
  <c r="H386" i="13" s="1"/>
  <c r="I386" i="13" s="1"/>
  <c r="K386" i="13" s="1"/>
  <c r="K385" i="13"/>
  <c r="K380" i="2"/>
  <c r="D382" i="2"/>
  <c r="B383" i="2"/>
  <c r="G382" i="2"/>
  <c r="F382" i="2"/>
  <c r="C382" i="2"/>
  <c r="E382" i="2" s="1"/>
  <c r="H382" i="2" s="1"/>
  <c r="G387" i="13"/>
  <c r="D387" i="13"/>
  <c r="B388" i="13"/>
  <c r="F387" i="13"/>
  <c r="C387" i="13"/>
  <c r="E387" i="13" l="1"/>
  <c r="H387" i="13" s="1"/>
  <c r="I387" i="13" s="1"/>
  <c r="K381" i="2"/>
  <c r="J386" i="13"/>
  <c r="I382" i="2"/>
  <c r="J382" i="2" s="1"/>
  <c r="D383" i="2"/>
  <c r="B384" i="2"/>
  <c r="G383" i="2"/>
  <c r="F383" i="2"/>
  <c r="C383" i="2"/>
  <c r="G388" i="13"/>
  <c r="D388" i="13"/>
  <c r="B389" i="13"/>
  <c r="F388" i="13"/>
  <c r="C388" i="13"/>
  <c r="E388" i="13" l="1"/>
  <c r="H388" i="13" s="1"/>
  <c r="I388" i="13" s="1"/>
  <c r="K382" i="2"/>
  <c r="E383" i="2"/>
  <c r="H383" i="2" s="1"/>
  <c r="I383" i="2" s="1"/>
  <c r="D384" i="2"/>
  <c r="B385" i="2"/>
  <c r="G384" i="2"/>
  <c r="F384" i="2"/>
  <c r="C384" i="2"/>
  <c r="E384" i="2" s="1"/>
  <c r="H384" i="2" s="1"/>
  <c r="G389" i="13"/>
  <c r="D389" i="13"/>
  <c r="B390" i="13"/>
  <c r="F389" i="13"/>
  <c r="C389" i="13"/>
  <c r="K387" i="13"/>
  <c r="J387" i="13"/>
  <c r="K388" i="13" l="1"/>
  <c r="J388" i="13"/>
  <c r="E389" i="13"/>
  <c r="H389" i="13" s="1"/>
  <c r="I389" i="13" s="1"/>
  <c r="J383" i="2"/>
  <c r="K383" i="2"/>
  <c r="I384" i="2"/>
  <c r="D385" i="2"/>
  <c r="B386" i="2"/>
  <c r="G385" i="2"/>
  <c r="F385" i="2"/>
  <c r="C385" i="2"/>
  <c r="E385" i="2" s="1"/>
  <c r="D390" i="13"/>
  <c r="G390" i="13"/>
  <c r="B391" i="13"/>
  <c r="F390" i="13"/>
  <c r="C390" i="13"/>
  <c r="E390" i="13" l="1"/>
  <c r="H390" i="13" s="1"/>
  <c r="I390" i="13" s="1"/>
  <c r="J390" i="13" s="1"/>
  <c r="H385" i="2"/>
  <c r="I385" i="2" s="1"/>
  <c r="J385" i="2" s="1"/>
  <c r="J389" i="13"/>
  <c r="K389" i="13"/>
  <c r="D386" i="2"/>
  <c r="B387" i="2"/>
  <c r="G386" i="2"/>
  <c r="F386" i="2"/>
  <c r="C386" i="2"/>
  <c r="E386" i="2" s="1"/>
  <c r="H386" i="2" s="1"/>
  <c r="D391" i="13"/>
  <c r="G391" i="13"/>
  <c r="B392" i="13"/>
  <c r="F391" i="13"/>
  <c r="C391" i="13"/>
  <c r="J384" i="2"/>
  <c r="K384" i="2"/>
  <c r="E391" i="13" l="1"/>
  <c r="H391" i="13" s="1"/>
  <c r="I391" i="13" s="1"/>
  <c r="K391" i="13" s="1"/>
  <c r="K390" i="13"/>
  <c r="K385" i="2"/>
  <c r="I386" i="2"/>
  <c r="J386" i="2" s="1"/>
  <c r="D387" i="2"/>
  <c r="B388" i="2"/>
  <c r="G387" i="2"/>
  <c r="F387" i="2"/>
  <c r="C387" i="2"/>
  <c r="E387" i="2" s="1"/>
  <c r="H387" i="2" s="1"/>
  <c r="D392" i="13"/>
  <c r="G392" i="13"/>
  <c r="B393" i="13"/>
  <c r="F392" i="13"/>
  <c r="C392" i="13"/>
  <c r="E392" i="13" s="1"/>
  <c r="H392" i="13" l="1"/>
  <c r="I392" i="13" s="1"/>
  <c r="K392" i="13" s="1"/>
  <c r="J391" i="13"/>
  <c r="K386" i="2"/>
  <c r="I387" i="2"/>
  <c r="D388" i="2"/>
  <c r="B389" i="2"/>
  <c r="G388" i="2"/>
  <c r="F388" i="2"/>
  <c r="C388" i="2"/>
  <c r="E388" i="2" s="1"/>
  <c r="H388" i="2" s="1"/>
  <c r="D393" i="13"/>
  <c r="G393" i="13"/>
  <c r="B394" i="13"/>
  <c r="F393" i="13"/>
  <c r="C393" i="13"/>
  <c r="J392" i="13" l="1"/>
  <c r="I388" i="2"/>
  <c r="J388" i="2" s="1"/>
  <c r="E393" i="13"/>
  <c r="H393" i="13" s="1"/>
  <c r="I393" i="13" s="1"/>
  <c r="D389" i="2"/>
  <c r="B390" i="2"/>
  <c r="G389" i="2"/>
  <c r="F389" i="2"/>
  <c r="C389" i="2"/>
  <c r="E389" i="2" s="1"/>
  <c r="G394" i="13"/>
  <c r="D394" i="13"/>
  <c r="B395" i="13"/>
  <c r="F394" i="13"/>
  <c r="C394" i="13"/>
  <c r="J387" i="2"/>
  <c r="K387" i="2"/>
  <c r="H389" i="2" l="1"/>
  <c r="I389" i="2" s="1"/>
  <c r="J389" i="2" s="1"/>
  <c r="E394" i="13"/>
  <c r="H394" i="13" s="1"/>
  <c r="I394" i="13" s="1"/>
  <c r="K388" i="2"/>
  <c r="K393" i="13"/>
  <c r="J393" i="13"/>
  <c r="D390" i="2"/>
  <c r="B391" i="2"/>
  <c r="G390" i="2"/>
  <c r="F390" i="2"/>
  <c r="C390" i="2"/>
  <c r="E390" i="2" s="1"/>
  <c r="G395" i="13"/>
  <c r="D395" i="13"/>
  <c r="B396" i="13"/>
  <c r="F395" i="13"/>
  <c r="C395" i="13"/>
  <c r="H390" i="2" l="1"/>
  <c r="I390" i="2" s="1"/>
  <c r="J390" i="2" s="1"/>
  <c r="E395" i="13"/>
  <c r="H395" i="13" s="1"/>
  <c r="I395" i="13" s="1"/>
  <c r="K395" i="13" s="1"/>
  <c r="K389" i="2"/>
  <c r="D391" i="2"/>
  <c r="B392" i="2"/>
  <c r="G391" i="2"/>
  <c r="F391" i="2"/>
  <c r="C391" i="2"/>
  <c r="E391" i="2" s="1"/>
  <c r="H391" i="2" s="1"/>
  <c r="G396" i="13"/>
  <c r="D396" i="13"/>
  <c r="B397" i="13"/>
  <c r="F396" i="13"/>
  <c r="C396" i="13"/>
  <c r="K394" i="13"/>
  <c r="J394" i="13"/>
  <c r="E396" i="13" l="1"/>
  <c r="H396" i="13" s="1"/>
  <c r="I396" i="13" s="1"/>
  <c r="J396" i="13" s="1"/>
  <c r="J395" i="13"/>
  <c r="K390" i="2"/>
  <c r="I391" i="2"/>
  <c r="D392" i="2"/>
  <c r="B393" i="2"/>
  <c r="G392" i="2"/>
  <c r="F392" i="2"/>
  <c r="C392" i="2"/>
  <c r="E392" i="2" s="1"/>
  <c r="G397" i="13"/>
  <c r="D397" i="13"/>
  <c r="B398" i="13"/>
  <c r="F397" i="13"/>
  <c r="C397" i="13"/>
  <c r="E397" i="13" l="1"/>
  <c r="H397" i="13" s="1"/>
  <c r="I397" i="13" s="1"/>
  <c r="K396" i="13"/>
  <c r="H392" i="2"/>
  <c r="I392" i="2" s="1"/>
  <c r="D393" i="2"/>
  <c r="B394" i="2"/>
  <c r="G393" i="2"/>
  <c r="F393" i="2"/>
  <c r="C393" i="2"/>
  <c r="E393" i="2" s="1"/>
  <c r="D398" i="13"/>
  <c r="G398" i="13"/>
  <c r="B399" i="13"/>
  <c r="F398" i="13"/>
  <c r="C398" i="13"/>
  <c r="J391" i="2"/>
  <c r="K391" i="2"/>
  <c r="H393" i="2" l="1"/>
  <c r="I393" i="2" s="1"/>
  <c r="K393" i="2" s="1"/>
  <c r="E398" i="13"/>
  <c r="H398" i="13" s="1"/>
  <c r="I398" i="13" s="1"/>
  <c r="K397" i="13"/>
  <c r="J397" i="13"/>
  <c r="J392" i="2"/>
  <c r="K392" i="2"/>
  <c r="D394" i="2"/>
  <c r="B395" i="2"/>
  <c r="G394" i="2"/>
  <c r="F394" i="2"/>
  <c r="C394" i="2"/>
  <c r="D399" i="13"/>
  <c r="G399" i="13"/>
  <c r="B400" i="13"/>
  <c r="F399" i="13"/>
  <c r="C399" i="13"/>
  <c r="E394" i="2" l="1"/>
  <c r="H394" i="2" s="1"/>
  <c r="I394" i="2" s="1"/>
  <c r="J394" i="2" s="1"/>
  <c r="E399" i="13"/>
  <c r="H399" i="13" s="1"/>
  <c r="I399" i="13" s="1"/>
  <c r="J399" i="13" s="1"/>
  <c r="J393" i="2"/>
  <c r="J398" i="13"/>
  <c r="K398" i="13"/>
  <c r="D395" i="2"/>
  <c r="B396" i="2"/>
  <c r="G395" i="2"/>
  <c r="F395" i="2"/>
  <c r="C395" i="2"/>
  <c r="E395" i="2" s="1"/>
  <c r="H395" i="2" s="1"/>
  <c r="D400" i="13"/>
  <c r="G400" i="13"/>
  <c r="B401" i="13"/>
  <c r="F400" i="13"/>
  <c r="C400" i="13"/>
  <c r="E400" i="13" l="1"/>
  <c r="H400" i="13" s="1"/>
  <c r="I400" i="13" s="1"/>
  <c r="K400" i="13" s="1"/>
  <c r="K394" i="2"/>
  <c r="K399" i="13"/>
  <c r="I395" i="2"/>
  <c r="J395" i="2" s="1"/>
  <c r="D401" i="13"/>
  <c r="G401" i="13"/>
  <c r="B402" i="13"/>
  <c r="F401" i="13"/>
  <c r="C401" i="13"/>
  <c r="E401" i="13" s="1"/>
  <c r="D396" i="2"/>
  <c r="B397" i="2"/>
  <c r="G396" i="2"/>
  <c r="F396" i="2"/>
  <c r="C396" i="2"/>
  <c r="E396" i="2" l="1"/>
  <c r="H396" i="2" s="1"/>
  <c r="I396" i="2" s="1"/>
  <c r="J396" i="2" s="1"/>
  <c r="H401" i="13"/>
  <c r="I401" i="13" s="1"/>
  <c r="J400" i="13"/>
  <c r="K395" i="2"/>
  <c r="G402" i="13"/>
  <c r="D402" i="13"/>
  <c r="B403" i="13"/>
  <c r="F402" i="13"/>
  <c r="C402" i="13"/>
  <c r="E402" i="13" s="1"/>
  <c r="D397" i="2"/>
  <c r="B398" i="2"/>
  <c r="G397" i="2"/>
  <c r="F397" i="2"/>
  <c r="C397" i="2"/>
  <c r="E397" i="2" l="1"/>
  <c r="H397" i="2" s="1"/>
  <c r="I397" i="2" s="1"/>
  <c r="H402" i="13"/>
  <c r="I402" i="13" s="1"/>
  <c r="K396" i="2"/>
  <c r="D398" i="2"/>
  <c r="B399" i="2"/>
  <c r="G398" i="2"/>
  <c r="F398" i="2"/>
  <c r="C398" i="2"/>
  <c r="E398" i="2" s="1"/>
  <c r="H398" i="2" s="1"/>
  <c r="J401" i="13"/>
  <c r="K401" i="13"/>
  <c r="G403" i="13"/>
  <c r="D403" i="13"/>
  <c r="B404" i="13"/>
  <c r="F403" i="13"/>
  <c r="C403" i="13"/>
  <c r="E403" i="13" s="1"/>
  <c r="H403" i="13" l="1"/>
  <c r="I403" i="13" s="1"/>
  <c r="J403" i="13" s="1"/>
  <c r="J402" i="13"/>
  <c r="K402" i="13"/>
  <c r="I398" i="2"/>
  <c r="J398" i="2" s="1"/>
  <c r="J397" i="2"/>
  <c r="K397" i="2"/>
  <c r="D399" i="2"/>
  <c r="B400" i="2"/>
  <c r="G399" i="2"/>
  <c r="F399" i="2"/>
  <c r="C399" i="2"/>
  <c r="E399" i="2" s="1"/>
  <c r="G404" i="13"/>
  <c r="D404" i="13"/>
  <c r="B405" i="13"/>
  <c r="F404" i="13"/>
  <c r="C404" i="13"/>
  <c r="H399" i="2" l="1"/>
  <c r="I399" i="2" s="1"/>
  <c r="J399" i="2" s="1"/>
  <c r="E404" i="13"/>
  <c r="H404" i="13" s="1"/>
  <c r="I404" i="13" s="1"/>
  <c r="K398" i="2"/>
  <c r="K403" i="13"/>
  <c r="D400" i="2"/>
  <c r="B401" i="2"/>
  <c r="G400" i="2"/>
  <c r="F400" i="2"/>
  <c r="C400" i="2"/>
  <c r="E400" i="2" s="1"/>
  <c r="H400" i="2" s="1"/>
  <c r="G405" i="13"/>
  <c r="D405" i="13"/>
  <c r="B406" i="13"/>
  <c r="F405" i="13"/>
  <c r="C405" i="13"/>
  <c r="K404" i="13" l="1"/>
  <c r="J404" i="13"/>
  <c r="K399" i="2"/>
  <c r="E405" i="13"/>
  <c r="H405" i="13" s="1"/>
  <c r="I405" i="13" s="1"/>
  <c r="I400" i="2"/>
  <c r="J400" i="2" s="1"/>
  <c r="D406" i="13"/>
  <c r="G406" i="13"/>
  <c r="B407" i="13"/>
  <c r="F406" i="13"/>
  <c r="C406" i="13"/>
  <c r="E406" i="13" s="1"/>
  <c r="D401" i="2"/>
  <c r="B402" i="2"/>
  <c r="G401" i="2"/>
  <c r="F401" i="2"/>
  <c r="C401" i="2"/>
  <c r="H406" i="13" l="1"/>
  <c r="I406" i="13" s="1"/>
  <c r="J406" i="13" s="1"/>
  <c r="E401" i="2"/>
  <c r="H401" i="2" s="1"/>
  <c r="I401" i="2" s="1"/>
  <c r="J401" i="2" s="1"/>
  <c r="K405" i="13"/>
  <c r="J405" i="13"/>
  <c r="K400" i="2"/>
  <c r="D402" i="2"/>
  <c r="B403" i="2"/>
  <c r="G402" i="2"/>
  <c r="F402" i="2"/>
  <c r="C402" i="2"/>
  <c r="E402" i="2" s="1"/>
  <c r="H402" i="2" s="1"/>
  <c r="D407" i="13"/>
  <c r="G407" i="13"/>
  <c r="B408" i="13"/>
  <c r="F407" i="13"/>
  <c r="C407" i="13"/>
  <c r="E407" i="13" l="1"/>
  <c r="H407" i="13" s="1"/>
  <c r="I407" i="13" s="1"/>
  <c r="K407" i="13" s="1"/>
  <c r="K406" i="13"/>
  <c r="K401" i="2"/>
  <c r="I402" i="2"/>
  <c r="D403" i="2"/>
  <c r="B404" i="2"/>
  <c r="G403" i="2"/>
  <c r="F403" i="2"/>
  <c r="C403" i="2"/>
  <c r="E403" i="2" s="1"/>
  <c r="H403" i="2" s="1"/>
  <c r="D408" i="13"/>
  <c r="G408" i="13"/>
  <c r="B409" i="13"/>
  <c r="F408" i="13"/>
  <c r="C408" i="13"/>
  <c r="J407" i="13" l="1"/>
  <c r="I403" i="2"/>
  <c r="J403" i="2" s="1"/>
  <c r="E408" i="13"/>
  <c r="H408" i="13" s="1"/>
  <c r="I408" i="13" s="1"/>
  <c r="D404" i="2"/>
  <c r="B405" i="2"/>
  <c r="G404" i="2"/>
  <c r="F404" i="2"/>
  <c r="C404" i="2"/>
  <c r="E404" i="2" s="1"/>
  <c r="D409" i="13"/>
  <c r="G409" i="13"/>
  <c r="B410" i="13"/>
  <c r="F409" i="13"/>
  <c r="C409" i="13"/>
  <c r="J402" i="2"/>
  <c r="K402" i="2"/>
  <c r="H404" i="2" l="1"/>
  <c r="I404" i="2" s="1"/>
  <c r="J404" i="2" s="1"/>
  <c r="E409" i="13"/>
  <c r="H409" i="13" s="1"/>
  <c r="I409" i="13" s="1"/>
  <c r="K403" i="2"/>
  <c r="J408" i="13"/>
  <c r="K408" i="13"/>
  <c r="D405" i="2"/>
  <c r="B406" i="2"/>
  <c r="G405" i="2"/>
  <c r="F405" i="2"/>
  <c r="C405" i="2"/>
  <c r="G410" i="13"/>
  <c r="D410" i="13"/>
  <c r="B411" i="13"/>
  <c r="F410" i="13"/>
  <c r="C410" i="13"/>
  <c r="E405" i="2" l="1"/>
  <c r="H405" i="2" s="1"/>
  <c r="I405" i="2" s="1"/>
  <c r="J405" i="2" s="1"/>
  <c r="K404" i="2"/>
  <c r="E410" i="13"/>
  <c r="H410" i="13" s="1"/>
  <c r="I410" i="13" s="1"/>
  <c r="G411" i="13"/>
  <c r="D411" i="13"/>
  <c r="B412" i="13"/>
  <c r="F411" i="13"/>
  <c r="C411" i="13"/>
  <c r="D406" i="2"/>
  <c r="B407" i="2"/>
  <c r="G406" i="2"/>
  <c r="F406" i="2"/>
  <c r="C406" i="2"/>
  <c r="J409" i="13"/>
  <c r="K409" i="13"/>
  <c r="E406" i="2" l="1"/>
  <c r="H406" i="2" s="1"/>
  <c r="I406" i="2" s="1"/>
  <c r="J406" i="2" s="1"/>
  <c r="K410" i="13"/>
  <c r="J410" i="13"/>
  <c r="K405" i="2"/>
  <c r="E411" i="13"/>
  <c r="H411" i="13" s="1"/>
  <c r="I411" i="13" s="1"/>
  <c r="G412" i="13"/>
  <c r="D412" i="13"/>
  <c r="B413" i="13"/>
  <c r="F412" i="13"/>
  <c r="C412" i="13"/>
  <c r="D407" i="2"/>
  <c r="B408" i="2"/>
  <c r="G407" i="2"/>
  <c r="F407" i="2"/>
  <c r="C407" i="2"/>
  <c r="E407" i="2" s="1"/>
  <c r="E412" i="13" l="1"/>
  <c r="H412" i="13" s="1"/>
  <c r="I412" i="13" s="1"/>
  <c r="K412" i="13" s="1"/>
  <c r="K406" i="2"/>
  <c r="J411" i="13"/>
  <c r="K411" i="13"/>
  <c r="H407" i="2"/>
  <c r="I407" i="2" s="1"/>
  <c r="D408" i="2"/>
  <c r="B409" i="2"/>
  <c r="G408" i="2"/>
  <c r="F408" i="2"/>
  <c r="C408" i="2"/>
  <c r="G413" i="13"/>
  <c r="D413" i="13"/>
  <c r="B414" i="13"/>
  <c r="F413" i="13"/>
  <c r="C413" i="13"/>
  <c r="E408" i="2" l="1"/>
  <c r="H408" i="2" s="1"/>
  <c r="I408" i="2" s="1"/>
  <c r="J408" i="2" s="1"/>
  <c r="E413" i="13"/>
  <c r="H413" i="13" s="1"/>
  <c r="I413" i="13" s="1"/>
  <c r="J413" i="13" s="1"/>
  <c r="J412" i="13"/>
  <c r="J407" i="2"/>
  <c r="K407" i="2"/>
  <c r="D409" i="2"/>
  <c r="B410" i="2"/>
  <c r="G409" i="2"/>
  <c r="F409" i="2"/>
  <c r="C409" i="2"/>
  <c r="E409" i="2" s="1"/>
  <c r="H409" i="2" s="1"/>
  <c r="D414" i="13"/>
  <c r="G414" i="13"/>
  <c r="B415" i="13"/>
  <c r="F414" i="13"/>
  <c r="C414" i="13"/>
  <c r="E414" i="13" s="1"/>
  <c r="H414" i="13" l="1"/>
  <c r="I414" i="13" s="1"/>
  <c r="J414" i="13" s="1"/>
  <c r="K408" i="2"/>
  <c r="K413" i="13"/>
  <c r="I409" i="2"/>
  <c r="J409" i="2" s="1"/>
  <c r="D410" i="2"/>
  <c r="B411" i="2"/>
  <c r="G410" i="2"/>
  <c r="F410" i="2"/>
  <c r="C410" i="2"/>
  <c r="E410" i="2" s="1"/>
  <c r="H410" i="2" s="1"/>
  <c r="D415" i="13"/>
  <c r="G415" i="13"/>
  <c r="B416" i="13"/>
  <c r="F415" i="13"/>
  <c r="C415" i="13"/>
  <c r="K409" i="2" l="1"/>
  <c r="K414" i="13"/>
  <c r="E415" i="13"/>
  <c r="H415" i="13" s="1"/>
  <c r="I415" i="13" s="1"/>
  <c r="I410" i="2"/>
  <c r="J410" i="2" s="1"/>
  <c r="D416" i="13"/>
  <c r="G416" i="13"/>
  <c r="B417" i="13"/>
  <c r="F416" i="13"/>
  <c r="C416" i="13"/>
  <c r="E416" i="13" s="1"/>
  <c r="D411" i="2"/>
  <c r="B412" i="2"/>
  <c r="G411" i="2"/>
  <c r="F411" i="2"/>
  <c r="C411" i="2"/>
  <c r="H416" i="13" l="1"/>
  <c r="I416" i="13" s="1"/>
  <c r="J416" i="13" s="1"/>
  <c r="E411" i="2"/>
  <c r="H411" i="2" s="1"/>
  <c r="I411" i="2" s="1"/>
  <c r="J411" i="2" s="1"/>
  <c r="K410" i="2"/>
  <c r="J415" i="13"/>
  <c r="K415" i="13"/>
  <c r="D412" i="2"/>
  <c r="B413" i="2"/>
  <c r="G412" i="2"/>
  <c r="F412" i="2"/>
  <c r="C412" i="2"/>
  <c r="E412" i="2" s="1"/>
  <c r="H412" i="2" s="1"/>
  <c r="D417" i="13"/>
  <c r="G417" i="13"/>
  <c r="B418" i="13"/>
  <c r="F417" i="13"/>
  <c r="C417" i="13"/>
  <c r="E417" i="13" s="1"/>
  <c r="H417" i="13" l="1"/>
  <c r="I417" i="13" s="1"/>
  <c r="J417" i="13" s="1"/>
  <c r="K411" i="2"/>
  <c r="K416" i="13"/>
  <c r="I412" i="2"/>
  <c r="K412" i="2" s="1"/>
  <c r="D413" i="2"/>
  <c r="B414" i="2"/>
  <c r="G413" i="2"/>
  <c r="F413" i="2"/>
  <c r="C413" i="2"/>
  <c r="E413" i="2" s="1"/>
  <c r="G418" i="13"/>
  <c r="D418" i="13"/>
  <c r="B419" i="13"/>
  <c r="F418" i="13"/>
  <c r="C418" i="13"/>
  <c r="H413" i="2" l="1"/>
  <c r="I413" i="2" s="1"/>
  <c r="J413" i="2" s="1"/>
  <c r="E418" i="13"/>
  <c r="H418" i="13" s="1"/>
  <c r="I418" i="13" s="1"/>
  <c r="J418" i="13" s="1"/>
  <c r="K417" i="13"/>
  <c r="J412" i="2"/>
  <c r="G419" i="13"/>
  <c r="D419" i="13"/>
  <c r="B420" i="13"/>
  <c r="F419" i="13"/>
  <c r="C419" i="13"/>
  <c r="D414" i="2"/>
  <c r="B415" i="2"/>
  <c r="G414" i="2"/>
  <c r="F414" i="2"/>
  <c r="C414" i="2"/>
  <c r="E414" i="2" s="1"/>
  <c r="H414" i="2" s="1"/>
  <c r="E419" i="13" l="1"/>
  <c r="H419" i="13" s="1"/>
  <c r="I419" i="13" s="1"/>
  <c r="K419" i="13" s="1"/>
  <c r="K413" i="2"/>
  <c r="K418" i="13"/>
  <c r="I414" i="2"/>
  <c r="J414" i="2" s="1"/>
  <c r="G420" i="13"/>
  <c r="D420" i="13"/>
  <c r="B421" i="13"/>
  <c r="F420" i="13"/>
  <c r="C420" i="13"/>
  <c r="E420" i="13" s="1"/>
  <c r="D415" i="2"/>
  <c r="B416" i="2"/>
  <c r="G415" i="2"/>
  <c r="F415" i="2"/>
  <c r="C415" i="2"/>
  <c r="E415" i="2" s="1"/>
  <c r="J419" i="13" l="1"/>
  <c r="K414" i="2"/>
  <c r="H415" i="2"/>
  <c r="I415" i="2" s="1"/>
  <c r="H420" i="13"/>
  <c r="I420" i="13" s="1"/>
  <c r="D416" i="2"/>
  <c r="B417" i="2"/>
  <c r="G416" i="2"/>
  <c r="F416" i="2"/>
  <c r="C416" i="2"/>
  <c r="E416" i="2" s="1"/>
  <c r="H416" i="2" s="1"/>
  <c r="G421" i="13"/>
  <c r="D421" i="13"/>
  <c r="B422" i="13"/>
  <c r="F421" i="13"/>
  <c r="C421" i="13"/>
  <c r="E421" i="13" l="1"/>
  <c r="H421" i="13" s="1"/>
  <c r="I421" i="13" s="1"/>
  <c r="I416" i="2"/>
  <c r="J416" i="2" s="1"/>
  <c r="J415" i="2"/>
  <c r="K415" i="2"/>
  <c r="D417" i="2"/>
  <c r="B418" i="2"/>
  <c r="G417" i="2"/>
  <c r="F417" i="2"/>
  <c r="C417" i="2"/>
  <c r="E417" i="2" s="1"/>
  <c r="H417" i="2" s="1"/>
  <c r="J420" i="13"/>
  <c r="K420" i="13"/>
  <c r="D422" i="13"/>
  <c r="G422" i="13"/>
  <c r="B423" i="13"/>
  <c r="F422" i="13"/>
  <c r="C422" i="13"/>
  <c r="E422" i="13" l="1"/>
  <c r="H422" i="13" s="1"/>
  <c r="I422" i="13" s="1"/>
  <c r="J422" i="13" s="1"/>
  <c r="J421" i="13"/>
  <c r="K421" i="13"/>
  <c r="K416" i="2"/>
  <c r="I417" i="2"/>
  <c r="J417" i="2" s="1"/>
  <c r="D423" i="13"/>
  <c r="G423" i="13"/>
  <c r="B424" i="13"/>
  <c r="F423" i="13"/>
  <c r="C423" i="13"/>
  <c r="E423" i="13" s="1"/>
  <c r="D418" i="2"/>
  <c r="B419" i="2"/>
  <c r="G418" i="2"/>
  <c r="F418" i="2"/>
  <c r="C418" i="2"/>
  <c r="E418" i="2" s="1"/>
  <c r="H418" i="2" l="1"/>
  <c r="I418" i="2" s="1"/>
  <c r="J418" i="2" s="1"/>
  <c r="H423" i="13"/>
  <c r="I423" i="13" s="1"/>
  <c r="K422" i="13"/>
  <c r="K417" i="2"/>
  <c r="D424" i="13"/>
  <c r="G424" i="13"/>
  <c r="B425" i="13"/>
  <c r="F424" i="13"/>
  <c r="C424" i="13"/>
  <c r="D419" i="2"/>
  <c r="B420" i="2"/>
  <c r="G419" i="2"/>
  <c r="F419" i="2"/>
  <c r="C419" i="2"/>
  <c r="E424" i="13" l="1"/>
  <c r="H424" i="13" s="1"/>
  <c r="I424" i="13" s="1"/>
  <c r="K424" i="13" s="1"/>
  <c r="E419" i="2"/>
  <c r="H419" i="2" s="1"/>
  <c r="I419" i="2" s="1"/>
  <c r="J419" i="2" s="1"/>
  <c r="J423" i="13"/>
  <c r="K423" i="13"/>
  <c r="K418" i="2"/>
  <c r="D420" i="2"/>
  <c r="B421" i="2"/>
  <c r="G420" i="2"/>
  <c r="F420" i="2"/>
  <c r="C420" i="2"/>
  <c r="E420" i="2" s="1"/>
  <c r="H420" i="2" s="1"/>
  <c r="D425" i="13"/>
  <c r="G425" i="13"/>
  <c r="B426" i="13"/>
  <c r="F425" i="13"/>
  <c r="C425" i="13"/>
  <c r="E425" i="13" l="1"/>
  <c r="H425" i="13" s="1"/>
  <c r="I425" i="13" s="1"/>
  <c r="K425" i="13" s="1"/>
  <c r="K419" i="2"/>
  <c r="J424" i="13"/>
  <c r="I420" i="2"/>
  <c r="J420" i="2" s="1"/>
  <c r="D421" i="2"/>
  <c r="B422" i="2"/>
  <c r="G421" i="2"/>
  <c r="F421" i="2"/>
  <c r="C421" i="2"/>
  <c r="E421" i="2" s="1"/>
  <c r="H421" i="2" s="1"/>
  <c r="G426" i="13"/>
  <c r="D426" i="13"/>
  <c r="B427" i="13"/>
  <c r="F426" i="13"/>
  <c r="C426" i="13"/>
  <c r="E426" i="13" l="1"/>
  <c r="H426" i="13" s="1"/>
  <c r="I426" i="13" s="1"/>
  <c r="J426" i="13" s="1"/>
  <c r="J425" i="13"/>
  <c r="K420" i="2"/>
  <c r="I421" i="2"/>
  <c r="D422" i="2"/>
  <c r="B423" i="2"/>
  <c r="G422" i="2"/>
  <c r="F422" i="2"/>
  <c r="C422" i="2"/>
  <c r="G427" i="13"/>
  <c r="D427" i="13"/>
  <c r="B428" i="13"/>
  <c r="F427" i="13"/>
  <c r="C427" i="13"/>
  <c r="E427" i="13" s="1"/>
  <c r="H427" i="13" l="1"/>
  <c r="I427" i="13" s="1"/>
  <c r="J427" i="13" s="1"/>
  <c r="E422" i="2"/>
  <c r="H422" i="2" s="1"/>
  <c r="I422" i="2" s="1"/>
  <c r="J422" i="2" s="1"/>
  <c r="K426" i="13"/>
  <c r="D423" i="2"/>
  <c r="B424" i="2"/>
  <c r="G423" i="2"/>
  <c r="F423" i="2"/>
  <c r="C423" i="2"/>
  <c r="E423" i="2" s="1"/>
  <c r="H423" i="2" s="1"/>
  <c r="G428" i="13"/>
  <c r="D428" i="13"/>
  <c r="B429" i="13"/>
  <c r="F428" i="13"/>
  <c r="C428" i="13"/>
  <c r="J421" i="2"/>
  <c r="K421" i="2"/>
  <c r="E428" i="13" l="1"/>
  <c r="H428" i="13" s="1"/>
  <c r="I428" i="13" s="1"/>
  <c r="J428" i="13" s="1"/>
  <c r="K427" i="13"/>
  <c r="I423" i="2"/>
  <c r="J423" i="2" s="1"/>
  <c r="K422" i="2"/>
  <c r="D424" i="2"/>
  <c r="B425" i="2"/>
  <c r="G424" i="2"/>
  <c r="F424" i="2"/>
  <c r="C424" i="2"/>
  <c r="E424" i="2" s="1"/>
  <c r="G429" i="13"/>
  <c r="D429" i="13"/>
  <c r="B430" i="13"/>
  <c r="F429" i="13"/>
  <c r="C429" i="13"/>
  <c r="H424" i="2" l="1"/>
  <c r="I424" i="2" s="1"/>
  <c r="J424" i="2" s="1"/>
  <c r="E429" i="13"/>
  <c r="H429" i="13" s="1"/>
  <c r="I429" i="13" s="1"/>
  <c r="K423" i="2"/>
  <c r="K428" i="13"/>
  <c r="D425" i="2"/>
  <c r="B426" i="2"/>
  <c r="G425" i="2"/>
  <c r="F425" i="2"/>
  <c r="C425" i="2"/>
  <c r="D430" i="13"/>
  <c r="G430" i="13"/>
  <c r="B431" i="13"/>
  <c r="F430" i="13"/>
  <c r="C430" i="13"/>
  <c r="E425" i="2" l="1"/>
  <c r="H425" i="2" s="1"/>
  <c r="I425" i="2" s="1"/>
  <c r="E430" i="13"/>
  <c r="H430" i="13" s="1"/>
  <c r="I430" i="13" s="1"/>
  <c r="J430" i="13" s="1"/>
  <c r="J429" i="13"/>
  <c r="K429" i="13"/>
  <c r="K424" i="2"/>
  <c r="D426" i="2"/>
  <c r="B427" i="2"/>
  <c r="G426" i="2"/>
  <c r="F426" i="2"/>
  <c r="C426" i="2"/>
  <c r="E426" i="2" s="1"/>
  <c r="H426" i="2" s="1"/>
  <c r="D431" i="13"/>
  <c r="G431" i="13"/>
  <c r="B432" i="13"/>
  <c r="F431" i="13"/>
  <c r="C431" i="13"/>
  <c r="E431" i="13" l="1"/>
  <c r="H431" i="13" s="1"/>
  <c r="I431" i="13" s="1"/>
  <c r="K430" i="13"/>
  <c r="I426" i="2"/>
  <c r="J426" i="2" s="1"/>
  <c r="D427" i="2"/>
  <c r="B428" i="2"/>
  <c r="G427" i="2"/>
  <c r="F427" i="2"/>
  <c r="C427" i="2"/>
  <c r="D432" i="13"/>
  <c r="G432" i="13"/>
  <c r="B433" i="13"/>
  <c r="F432" i="13"/>
  <c r="C432" i="13"/>
  <c r="J425" i="2"/>
  <c r="K425" i="2"/>
  <c r="E427" i="2" l="1"/>
  <c r="H427" i="2" s="1"/>
  <c r="I427" i="2" s="1"/>
  <c r="J427" i="2" s="1"/>
  <c r="E432" i="13"/>
  <c r="H432" i="13" s="1"/>
  <c r="I432" i="13" s="1"/>
  <c r="J432" i="13" s="1"/>
  <c r="K426" i="2"/>
  <c r="J431" i="13"/>
  <c r="K431" i="13"/>
  <c r="D428" i="2"/>
  <c r="B429" i="2"/>
  <c r="G428" i="2"/>
  <c r="F428" i="2"/>
  <c r="C428" i="2"/>
  <c r="E428" i="2" s="1"/>
  <c r="H428" i="2" s="1"/>
  <c r="D433" i="13"/>
  <c r="G433" i="13"/>
  <c r="F433" i="13"/>
  <c r="C433" i="13"/>
  <c r="E433" i="13" s="1"/>
  <c r="H433" i="13" l="1"/>
  <c r="I433" i="13" s="1"/>
  <c r="K433" i="13" s="1"/>
  <c r="K432" i="13"/>
  <c r="K427" i="2"/>
  <c r="I428" i="2"/>
  <c r="J428" i="2" s="1"/>
  <c r="D429" i="2"/>
  <c r="B430" i="2"/>
  <c r="G429" i="2"/>
  <c r="F429" i="2"/>
  <c r="C429" i="2"/>
  <c r="E429" i="2" l="1"/>
  <c r="H429" i="2" s="1"/>
  <c r="I429" i="2" s="1"/>
  <c r="J429" i="2" s="1"/>
  <c r="J433" i="13"/>
  <c r="K428" i="2"/>
  <c r="I24" i="1"/>
  <c r="I25" i="1"/>
  <c r="D430" i="2"/>
  <c r="G430" i="2"/>
  <c r="F430" i="2"/>
  <c r="C430" i="2"/>
  <c r="E430" i="2" s="1"/>
  <c r="H430" i="2" l="1"/>
  <c r="I430" i="2" s="1"/>
  <c r="J430" i="2" s="1"/>
  <c r="K429" i="2"/>
  <c r="K430" i="2" l="1"/>
  <c r="E25" i="1"/>
  <c r="E24" i="1"/>
</calcChain>
</file>

<file path=xl/sharedStrings.xml><?xml version="1.0" encoding="utf-8"?>
<sst xmlns="http://schemas.openxmlformats.org/spreadsheetml/2006/main" count="268" uniqueCount="181">
  <si>
    <t>Output Capacitor</t>
  </si>
  <si>
    <t>Output Capacitor ESR</t>
  </si>
  <si>
    <t>Input Voltage</t>
  </si>
  <si>
    <t>Output Voltage</t>
  </si>
  <si>
    <t>Reference Voltage</t>
  </si>
  <si>
    <t>Output Load</t>
  </si>
  <si>
    <t>Switching Frequency</t>
  </si>
  <si>
    <t>Units</t>
  </si>
  <si>
    <t>V</t>
  </si>
  <si>
    <t>W</t>
  </si>
  <si>
    <t>kHz</t>
  </si>
  <si>
    <r>
      <t>m</t>
    </r>
    <r>
      <rPr>
        <sz val="10"/>
        <rFont val="Arial"/>
      </rPr>
      <t>H</t>
    </r>
  </si>
  <si>
    <r>
      <t>m</t>
    </r>
    <r>
      <rPr>
        <sz val="10"/>
        <rFont val="Symbol"/>
        <family val="1"/>
        <charset val="2"/>
      </rPr>
      <t>W</t>
    </r>
  </si>
  <si>
    <r>
      <t>m</t>
    </r>
    <r>
      <rPr>
        <sz val="10"/>
        <rFont val="Arial"/>
      </rPr>
      <t>F</t>
    </r>
  </si>
  <si>
    <t>C</t>
  </si>
  <si>
    <t>Compensation Components</t>
  </si>
  <si>
    <r>
      <t>k</t>
    </r>
    <r>
      <rPr>
        <sz val="10"/>
        <rFont val="Symbol"/>
        <family val="1"/>
        <charset val="2"/>
      </rPr>
      <t>W</t>
    </r>
  </si>
  <si>
    <t>Designator</t>
  </si>
  <si>
    <t>E</t>
  </si>
  <si>
    <t>U</t>
  </si>
  <si>
    <t>Ur</t>
  </si>
  <si>
    <t>L</t>
  </si>
  <si>
    <t>Lr</t>
  </si>
  <si>
    <t>Cr</t>
  </si>
  <si>
    <t>R</t>
  </si>
  <si>
    <t>F</t>
  </si>
  <si>
    <t>R11</t>
  </si>
  <si>
    <t>R12</t>
  </si>
  <si>
    <t>Top Feedback Resistor</t>
  </si>
  <si>
    <t>Bottom Feedback Resistor</t>
  </si>
  <si>
    <t>R2</t>
  </si>
  <si>
    <t>EA Zero Capacitor</t>
  </si>
  <si>
    <t>C2</t>
  </si>
  <si>
    <t>EA Pole Capacitor</t>
  </si>
  <si>
    <t>C3</t>
  </si>
  <si>
    <t>pF</t>
  </si>
  <si>
    <t>Rs</t>
  </si>
  <si>
    <t>Calculated Values</t>
  </si>
  <si>
    <t>Output to Input Ratio</t>
  </si>
  <si>
    <t>M</t>
  </si>
  <si>
    <t>Switching Period</t>
  </si>
  <si>
    <t>T</t>
  </si>
  <si>
    <t>Normalized Time Constant</t>
  </si>
  <si>
    <t>K</t>
  </si>
  <si>
    <t>Inductor Current Up Slope</t>
  </si>
  <si>
    <t>mc</t>
  </si>
  <si>
    <t>Inductor Current Down Slope</t>
  </si>
  <si>
    <t>md</t>
  </si>
  <si>
    <t>Output Current</t>
  </si>
  <si>
    <t>Io</t>
  </si>
  <si>
    <t>Mode</t>
  </si>
  <si>
    <t>Conduction Mode</t>
  </si>
  <si>
    <t>Duty Cycle</t>
  </si>
  <si>
    <t>D</t>
  </si>
  <si>
    <t>Frequency</t>
  </si>
  <si>
    <t>G(s)</t>
  </si>
  <si>
    <t>He(s)</t>
  </si>
  <si>
    <t>T(s)</t>
  </si>
  <si>
    <t>s Domain Frequency</t>
  </si>
  <si>
    <t>s</t>
  </si>
  <si>
    <t>Q</t>
  </si>
  <si>
    <t>Kea(s)</t>
  </si>
  <si>
    <t>Inductor Current</t>
  </si>
  <si>
    <t>IL</t>
  </si>
  <si>
    <t>Kpwr(s)</t>
  </si>
  <si>
    <t>GT (dB)</t>
  </si>
  <si>
    <t>PT (deg)</t>
  </si>
  <si>
    <t>Kknown(s)</t>
  </si>
  <si>
    <t>External Zero Capacitor</t>
  </si>
  <si>
    <t>C11</t>
  </si>
  <si>
    <t>EA Transconductance</t>
  </si>
  <si>
    <t>Gm</t>
  </si>
  <si>
    <t>A/V</t>
  </si>
  <si>
    <t>Kfb(s)</t>
  </si>
  <si>
    <t>EA Open-Loop Gain</t>
  </si>
  <si>
    <t>Av</t>
  </si>
  <si>
    <t>dB</t>
  </si>
  <si>
    <t>EA Shunt Resistance</t>
  </si>
  <si>
    <t>EA Shunt Capacitance</t>
  </si>
  <si>
    <t>Rea</t>
  </si>
  <si>
    <t>Cea</t>
  </si>
  <si>
    <t>Ohms</t>
  </si>
  <si>
    <t>Switch Characteristics</t>
  </si>
  <si>
    <t>Rds-on Nch</t>
  </si>
  <si>
    <t>Nch</t>
  </si>
  <si>
    <t>Gate Charge Nch</t>
  </si>
  <si>
    <t>Qn</t>
  </si>
  <si>
    <t>nC</t>
  </si>
  <si>
    <t>Turn-on Time Nch</t>
  </si>
  <si>
    <t>nS</t>
  </si>
  <si>
    <t>Internal Compensation</t>
  </si>
  <si>
    <t>EA Zero Resistor</t>
  </si>
  <si>
    <t>Internal Operating Parameters</t>
  </si>
  <si>
    <t>Effective Sense Resistor</t>
  </si>
  <si>
    <t>A</t>
  </si>
  <si>
    <t>S</t>
  </si>
  <si>
    <t>Compensating Ramp Slope</t>
  </si>
  <si>
    <t>Compensating Ramp Gain Factor</t>
  </si>
  <si>
    <t>g</t>
  </si>
  <si>
    <t>EA Gain Bandwidth Product</t>
  </si>
  <si>
    <t>GBW</t>
  </si>
  <si>
    <t>MHz</t>
  </si>
  <si>
    <t>V/S</t>
  </si>
  <si>
    <t>ms</t>
  </si>
  <si>
    <t>Boost Voltage</t>
  </si>
  <si>
    <t>Ub</t>
  </si>
  <si>
    <t>Ufd</t>
  </si>
  <si>
    <t>Catch Diode Forward Drop</t>
  </si>
  <si>
    <t>mA</t>
  </si>
  <si>
    <t>Operating Mode</t>
  </si>
  <si>
    <t>Efficiency</t>
  </si>
  <si>
    <t xml:space="preserve">Catch Diode </t>
  </si>
  <si>
    <t>On Duty Cycle</t>
  </si>
  <si>
    <t>Off Duty Cycle</t>
  </si>
  <si>
    <t>Standard Resistor Values (1%)</t>
  </si>
  <si>
    <t>Top FB Resistor</t>
  </si>
  <si>
    <t>Bot FB Resistor</t>
  </si>
  <si>
    <t>Output x 10 (V)</t>
  </si>
  <si>
    <t>Min Inductance</t>
  </si>
  <si>
    <t>Typ Inductance</t>
  </si>
  <si>
    <t>Inductor DCR</t>
  </si>
  <si>
    <t>Minimum Required Inductance</t>
  </si>
  <si>
    <t>Lmin</t>
  </si>
  <si>
    <t>MCP16301 DESIGN ANALYZER</t>
  </si>
  <si>
    <t>System Parameters</t>
  </si>
  <si>
    <t>Inductance</t>
  </si>
  <si>
    <t>Output Capacitance</t>
  </si>
  <si>
    <t>Capacitor ESR</t>
  </si>
  <si>
    <t>System Components</t>
  </si>
  <si>
    <t>tonn</t>
  </si>
  <si>
    <t>toffn</t>
  </si>
  <si>
    <t>Compensating Ramp Peak</t>
  </si>
  <si>
    <t>Jm</t>
  </si>
  <si>
    <t>Notes</t>
  </si>
  <si>
    <r>
      <t xml:space="preserve">0mA </t>
    </r>
    <r>
      <rPr>
        <u/>
        <sz val="10"/>
        <rFont val="Arial"/>
        <family val="2"/>
      </rPr>
      <t>&lt;</t>
    </r>
    <r>
      <rPr>
        <sz val="10"/>
        <rFont val="Arial"/>
      </rPr>
      <t xml:space="preserve"> Io </t>
    </r>
    <r>
      <rPr>
        <u/>
        <sz val="10"/>
        <rFont val="Arial"/>
        <family val="2"/>
      </rPr>
      <t>&lt;</t>
    </r>
    <r>
      <rPr>
        <sz val="10"/>
        <rFont val="Arial"/>
      </rPr>
      <t xml:space="preserve"> 600mA</t>
    </r>
  </si>
  <si>
    <t>Suggested 
Values</t>
  </si>
  <si>
    <t>Adjustable
Values</t>
  </si>
  <si>
    <r>
      <t xml:space="preserve">3.0V </t>
    </r>
    <r>
      <rPr>
        <u/>
        <sz val="10"/>
        <rFont val="Arial"/>
        <family val="2"/>
      </rPr>
      <t>&lt;</t>
    </r>
    <r>
      <rPr>
        <sz val="10"/>
        <rFont val="Arial"/>
      </rPr>
      <t xml:space="preserve"> E </t>
    </r>
    <r>
      <rPr>
        <u/>
        <sz val="10"/>
        <rFont val="Arial"/>
        <family val="2"/>
      </rPr>
      <t>&lt;</t>
    </r>
    <r>
      <rPr>
        <sz val="10"/>
        <rFont val="Arial"/>
      </rPr>
      <t xml:space="preserve"> 30.0V</t>
    </r>
  </si>
  <si>
    <t>Output Current 
(mA)</t>
  </si>
  <si>
    <t>Inductor Current 
Up Slope</t>
  </si>
  <si>
    <t>Inductor Current 
Down Slope</t>
  </si>
  <si>
    <t>Inductor Core 
Loss (W)</t>
  </si>
  <si>
    <t>Switching 
Losses (W)</t>
  </si>
  <si>
    <r>
      <t xml:space="preserve">2.0V </t>
    </r>
    <r>
      <rPr>
        <u/>
        <sz val="10"/>
        <rFont val="Arial"/>
        <family val="2"/>
      </rPr>
      <t>&lt;</t>
    </r>
    <r>
      <rPr>
        <sz val="10"/>
        <rFont val="Arial"/>
      </rPr>
      <t xml:space="preserve"> U </t>
    </r>
    <r>
      <rPr>
        <u/>
        <sz val="10"/>
        <rFont val="Arial"/>
        <family val="2"/>
      </rPr>
      <t>&lt;</t>
    </r>
    <r>
      <rPr>
        <sz val="10"/>
        <rFont val="Arial"/>
      </rPr>
      <t xml:space="preserve"> 15.0V</t>
    </r>
  </si>
  <si>
    <t>Referemce</t>
  </si>
  <si>
    <t>Hz</t>
  </si>
  <si>
    <t>Degrees</t>
  </si>
  <si>
    <t>Unity Gain Crossover Frequency</t>
  </si>
  <si>
    <t>Phase Margin</t>
  </si>
  <si>
    <t>Reference</t>
  </si>
  <si>
    <t>Ambient Temperature</t>
  </si>
  <si>
    <t>Ta</t>
  </si>
  <si>
    <t>deg C</t>
  </si>
  <si>
    <r>
      <t xml:space="preserve">-40 </t>
    </r>
    <r>
      <rPr>
        <u/>
        <sz val="10"/>
        <rFont val="Arial"/>
        <family val="2"/>
      </rPr>
      <t>&lt;</t>
    </r>
    <r>
      <rPr>
        <sz val="10"/>
        <rFont val="Arial"/>
      </rPr>
      <t xml:space="preserve"> Ta </t>
    </r>
    <r>
      <rPr>
        <u/>
        <sz val="10"/>
        <rFont val="Arial"/>
        <family val="2"/>
      </rPr>
      <t>&lt;</t>
    </r>
    <r>
      <rPr>
        <sz val="10"/>
        <rFont val="Arial"/>
      </rPr>
      <t xml:space="preserve"> 125</t>
    </r>
  </si>
  <si>
    <t>Maximum Ambient Temperature</t>
  </si>
  <si>
    <t>Tamax</t>
  </si>
  <si>
    <t>Imax</t>
  </si>
  <si>
    <t>Unit Scalers</t>
  </si>
  <si>
    <t>Meg</t>
  </si>
  <si>
    <t>Kilo</t>
  </si>
  <si>
    <t>milli</t>
  </si>
  <si>
    <t>micro</t>
  </si>
  <si>
    <t>pico</t>
  </si>
  <si>
    <t>nano</t>
  </si>
  <si>
    <t>femto</t>
  </si>
  <si>
    <t>k</t>
  </si>
  <si>
    <t>m</t>
  </si>
  <si>
    <t>u</t>
  </si>
  <si>
    <t>n</t>
  </si>
  <si>
    <t>p</t>
  </si>
  <si>
    <t>f</t>
  </si>
  <si>
    <t>Sample Pole</t>
  </si>
  <si>
    <t>Loop Pole</t>
  </si>
  <si>
    <t>Loop Zero</t>
  </si>
  <si>
    <t>wz</t>
  </si>
  <si>
    <t>wp</t>
  </si>
  <si>
    <t>wn</t>
  </si>
  <si>
    <t>Modulator Gain</t>
  </si>
  <si>
    <t>Loop DC Gain</t>
  </si>
  <si>
    <t>Km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</si>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</sst>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8"/>
      <name val="Arial"/>
    </font>
    <font>
      <b/>
      <sz val="10"/>
      <name val="Arial"/>
    </font>
    <font>
      <sz val="72"/>
      <color indexed="10"/>
      <name val="MICROCHIP"/>
    </font>
    <font>
      <u/>
      <sz val="10"/>
      <name val="Arial"/>
      <family val="2"/>
    </font>
    <font>
      <b/>
      <sz val="24"/>
      <name val="Arial"/>
      <family val="2"/>
    </font>
    <font>
      <sz val="7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1" fillId="0" borderId="0" xfId="0" applyNumberFormat="1" applyFont="1"/>
    <xf numFmtId="11" fontId="0" fillId="0" borderId="0" xfId="0" applyNumberFormat="1"/>
    <xf numFmtId="164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NumberFormat="1"/>
    <xf numFmtId="0" fontId="0" fillId="2" borderId="1" xfId="0" applyFill="1" applyBorder="1" applyProtection="1">
      <protection locked="0"/>
    </xf>
    <xf numFmtId="0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165" fontId="0" fillId="2" borderId="1" xfId="0" applyNumberFormat="1" applyFill="1" applyBorder="1" applyAlignment="1" applyProtection="1">
      <alignment vertical="center"/>
      <protection locked="0"/>
    </xf>
    <xf numFmtId="1" fontId="0" fillId="2" borderId="1" xfId="0" applyNumberFormat="1" applyFill="1" applyBorder="1" applyAlignment="1" applyProtection="1">
      <alignment vertical="center"/>
      <protection locked="0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3" borderId="1" xfId="0" applyNumberFormat="1" applyFill="1" applyBorder="1" applyProtection="1">
      <protection hidden="1"/>
    </xf>
    <xf numFmtId="1" fontId="0" fillId="3" borderId="1" xfId="0" applyNumberFormat="1" applyFill="1" applyBorder="1" applyProtection="1">
      <protection hidden="1"/>
    </xf>
    <xf numFmtId="0" fontId="0" fillId="3" borderId="1" xfId="0" applyFill="1" applyBorder="1" applyProtection="1">
      <protection hidden="1"/>
    </xf>
    <xf numFmtId="164" fontId="0" fillId="3" borderId="1" xfId="0" applyNumberFormat="1" applyFill="1" applyBorder="1" applyProtection="1">
      <protection hidden="1"/>
    </xf>
    <xf numFmtId="0" fontId="8" fillId="0" borderId="0" xfId="0" applyFont="1"/>
    <xf numFmtId="0" fontId="8" fillId="0" borderId="0" xfId="0" applyFont="1" applyAlignment="1"/>
    <xf numFmtId="0" fontId="0" fillId="0" borderId="0" xfId="0" applyProtection="1"/>
    <xf numFmtId="0" fontId="0" fillId="0" borderId="0" xfId="0" applyAlignment="1" applyProtection="1"/>
    <xf numFmtId="0" fontId="9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2" fontId="0" fillId="0" borderId="0" xfId="0" applyNumberFormat="1" applyAlignment="1" applyProtection="1">
      <alignment vertical="center"/>
      <protection hidden="1"/>
    </xf>
    <xf numFmtId="2" fontId="0" fillId="0" borderId="0" xfId="0" applyNumberFormat="1" applyProtection="1">
      <protection hidden="1"/>
    </xf>
    <xf numFmtId="1" fontId="0" fillId="0" borderId="0" xfId="0" applyNumberFormat="1" applyFill="1" applyBorder="1" applyAlignment="1" applyProtection="1">
      <alignment vertical="center"/>
      <protection hidden="1"/>
    </xf>
    <xf numFmtId="1" fontId="1" fillId="0" borderId="0" xfId="0" applyNumberFormat="1" applyFont="1" applyFill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3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5" fillId="4" borderId="1" xfId="0" applyFont="1" applyFill="1" applyBorder="1" applyProtection="1">
      <protection hidden="1"/>
    </xf>
    <xf numFmtId="165" fontId="5" fillId="4" borderId="1" xfId="0" applyNumberFormat="1" applyFont="1" applyFill="1" applyBorder="1" applyProtection="1">
      <protection hidden="1"/>
    </xf>
    <xf numFmtId="165" fontId="1" fillId="4" borderId="1" xfId="0" applyNumberFormat="1" applyFont="1" applyFill="1" applyBorder="1" applyProtection="1">
      <protection hidden="1"/>
    </xf>
    <xf numFmtId="0" fontId="1" fillId="4" borderId="1" xfId="0" applyNumberFormat="1" applyFont="1" applyFill="1" applyBorder="1" applyProtection="1">
      <protection hidden="1"/>
    </xf>
    <xf numFmtId="0" fontId="0" fillId="0" borderId="0" xfId="0" quotePrefix="1" applyProtection="1">
      <protection hidden="1"/>
    </xf>
    <xf numFmtId="1" fontId="0" fillId="2" borderId="1" xfId="0" applyNumberFormat="1" applyFill="1" applyBorder="1" applyProtection="1">
      <protection locked="0" hidden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165" fontId="5" fillId="0" borderId="0" xfId="0" applyNumberFormat="1" applyFont="1" applyFill="1" applyBorder="1" applyProtection="1">
      <protection hidden="1"/>
    </xf>
    <xf numFmtId="165" fontId="1" fillId="0" borderId="0" xfId="0" applyNumberFormat="1" applyFont="1" applyFill="1" applyBorder="1" applyProtection="1">
      <protection hidden="1"/>
    </xf>
    <xf numFmtId="0" fontId="0" fillId="0" borderId="0" xfId="0" applyFill="1" applyAlignment="1" applyProtection="1">
      <protection hidden="1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MCP16301 BODE PLOT</a:t>
            </a:r>
          </a:p>
        </c:rich>
      </c:tx>
      <c:layout>
        <c:manualLayout>
          <c:xMode val="edge"/>
          <c:yMode val="edge"/>
          <c:x val="0.37615480045228572"/>
          <c:y val="2.6075619295958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42387602975767E-2"/>
          <c:y val="0.1408083441981747"/>
          <c:w val="0.72292250711923667"/>
          <c:h val="0.72620599739243807"/>
        </c:manualLayout>
      </c:layout>
      <c:scatterChart>
        <c:scatterStyle val="smoothMarker"/>
        <c:varyColors val="0"/>
        <c:ser>
          <c:idx val="0"/>
          <c:order val="0"/>
          <c:tx>
            <c:v>S_Gain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'Bode Calculations'!$B$30:$B$430</c:f>
              <c:numCache>
                <c:formatCode>General</c:formatCode>
                <c:ptCount val="40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110</c:v>
                </c:pt>
                <c:pt idx="92">
                  <c:v>120</c:v>
                </c:pt>
                <c:pt idx="93">
                  <c:v>130</c:v>
                </c:pt>
                <c:pt idx="94">
                  <c:v>140</c:v>
                </c:pt>
                <c:pt idx="95">
                  <c:v>150</c:v>
                </c:pt>
                <c:pt idx="96">
                  <c:v>160</c:v>
                </c:pt>
                <c:pt idx="97">
                  <c:v>170</c:v>
                </c:pt>
                <c:pt idx="98">
                  <c:v>180</c:v>
                </c:pt>
                <c:pt idx="99">
                  <c:v>190</c:v>
                </c:pt>
                <c:pt idx="100">
                  <c:v>200</c:v>
                </c:pt>
                <c:pt idx="101">
                  <c:v>210</c:v>
                </c:pt>
                <c:pt idx="102">
                  <c:v>220</c:v>
                </c:pt>
                <c:pt idx="103">
                  <c:v>230</c:v>
                </c:pt>
                <c:pt idx="104">
                  <c:v>240</c:v>
                </c:pt>
                <c:pt idx="105">
                  <c:v>250</c:v>
                </c:pt>
                <c:pt idx="106">
                  <c:v>260</c:v>
                </c:pt>
                <c:pt idx="107">
                  <c:v>270</c:v>
                </c:pt>
                <c:pt idx="108">
                  <c:v>280</c:v>
                </c:pt>
                <c:pt idx="109">
                  <c:v>290</c:v>
                </c:pt>
                <c:pt idx="110">
                  <c:v>300</c:v>
                </c:pt>
                <c:pt idx="111">
                  <c:v>310</c:v>
                </c:pt>
                <c:pt idx="112">
                  <c:v>320</c:v>
                </c:pt>
                <c:pt idx="113">
                  <c:v>330</c:v>
                </c:pt>
                <c:pt idx="114">
                  <c:v>340</c:v>
                </c:pt>
                <c:pt idx="115">
                  <c:v>350</c:v>
                </c:pt>
                <c:pt idx="116">
                  <c:v>360</c:v>
                </c:pt>
                <c:pt idx="117">
                  <c:v>370</c:v>
                </c:pt>
                <c:pt idx="118">
                  <c:v>380</c:v>
                </c:pt>
                <c:pt idx="119">
                  <c:v>390</c:v>
                </c:pt>
                <c:pt idx="120">
                  <c:v>400</c:v>
                </c:pt>
                <c:pt idx="121">
                  <c:v>410</c:v>
                </c:pt>
                <c:pt idx="122">
                  <c:v>420</c:v>
                </c:pt>
                <c:pt idx="123">
                  <c:v>430</c:v>
                </c:pt>
                <c:pt idx="124">
                  <c:v>440</c:v>
                </c:pt>
                <c:pt idx="125">
                  <c:v>450</c:v>
                </c:pt>
                <c:pt idx="126">
                  <c:v>460</c:v>
                </c:pt>
                <c:pt idx="127">
                  <c:v>470</c:v>
                </c:pt>
                <c:pt idx="128">
                  <c:v>480</c:v>
                </c:pt>
                <c:pt idx="129">
                  <c:v>490</c:v>
                </c:pt>
                <c:pt idx="130">
                  <c:v>500</c:v>
                </c:pt>
                <c:pt idx="131">
                  <c:v>510</c:v>
                </c:pt>
                <c:pt idx="132">
                  <c:v>520</c:v>
                </c:pt>
                <c:pt idx="133">
                  <c:v>530</c:v>
                </c:pt>
                <c:pt idx="134">
                  <c:v>540</c:v>
                </c:pt>
                <c:pt idx="135">
                  <c:v>550</c:v>
                </c:pt>
                <c:pt idx="136">
                  <c:v>560</c:v>
                </c:pt>
                <c:pt idx="137">
                  <c:v>570</c:v>
                </c:pt>
                <c:pt idx="138">
                  <c:v>580</c:v>
                </c:pt>
                <c:pt idx="139">
                  <c:v>590</c:v>
                </c:pt>
                <c:pt idx="140">
                  <c:v>600</c:v>
                </c:pt>
                <c:pt idx="141">
                  <c:v>610</c:v>
                </c:pt>
                <c:pt idx="142">
                  <c:v>620</c:v>
                </c:pt>
                <c:pt idx="143">
                  <c:v>630</c:v>
                </c:pt>
                <c:pt idx="144">
                  <c:v>640</c:v>
                </c:pt>
                <c:pt idx="145">
                  <c:v>650</c:v>
                </c:pt>
                <c:pt idx="146">
                  <c:v>660</c:v>
                </c:pt>
                <c:pt idx="147">
                  <c:v>670</c:v>
                </c:pt>
                <c:pt idx="148">
                  <c:v>680</c:v>
                </c:pt>
                <c:pt idx="149">
                  <c:v>690</c:v>
                </c:pt>
                <c:pt idx="150">
                  <c:v>700</c:v>
                </c:pt>
                <c:pt idx="151">
                  <c:v>710</c:v>
                </c:pt>
                <c:pt idx="152">
                  <c:v>720</c:v>
                </c:pt>
                <c:pt idx="153">
                  <c:v>730</c:v>
                </c:pt>
                <c:pt idx="154">
                  <c:v>740</c:v>
                </c:pt>
                <c:pt idx="155">
                  <c:v>750</c:v>
                </c:pt>
                <c:pt idx="156">
                  <c:v>760</c:v>
                </c:pt>
                <c:pt idx="157">
                  <c:v>770</c:v>
                </c:pt>
                <c:pt idx="158">
                  <c:v>780</c:v>
                </c:pt>
                <c:pt idx="159">
                  <c:v>790</c:v>
                </c:pt>
                <c:pt idx="160">
                  <c:v>800</c:v>
                </c:pt>
                <c:pt idx="161">
                  <c:v>810</c:v>
                </c:pt>
                <c:pt idx="162">
                  <c:v>820</c:v>
                </c:pt>
                <c:pt idx="163">
                  <c:v>830</c:v>
                </c:pt>
                <c:pt idx="164">
                  <c:v>840</c:v>
                </c:pt>
                <c:pt idx="165">
                  <c:v>850</c:v>
                </c:pt>
                <c:pt idx="166">
                  <c:v>860</c:v>
                </c:pt>
                <c:pt idx="167">
                  <c:v>870</c:v>
                </c:pt>
                <c:pt idx="168">
                  <c:v>880</c:v>
                </c:pt>
                <c:pt idx="169">
                  <c:v>890</c:v>
                </c:pt>
                <c:pt idx="170">
                  <c:v>900</c:v>
                </c:pt>
                <c:pt idx="171">
                  <c:v>910</c:v>
                </c:pt>
                <c:pt idx="172">
                  <c:v>920</c:v>
                </c:pt>
                <c:pt idx="173">
                  <c:v>930</c:v>
                </c:pt>
                <c:pt idx="174">
                  <c:v>940</c:v>
                </c:pt>
                <c:pt idx="175">
                  <c:v>950</c:v>
                </c:pt>
                <c:pt idx="176">
                  <c:v>960</c:v>
                </c:pt>
                <c:pt idx="177">
                  <c:v>970</c:v>
                </c:pt>
                <c:pt idx="178">
                  <c:v>980</c:v>
                </c:pt>
                <c:pt idx="179">
                  <c:v>990</c:v>
                </c:pt>
                <c:pt idx="180">
                  <c:v>1000</c:v>
                </c:pt>
                <c:pt idx="181">
                  <c:v>1100</c:v>
                </c:pt>
                <c:pt idx="182">
                  <c:v>1200</c:v>
                </c:pt>
                <c:pt idx="183">
                  <c:v>1300</c:v>
                </c:pt>
                <c:pt idx="184">
                  <c:v>1400</c:v>
                </c:pt>
                <c:pt idx="185">
                  <c:v>1500</c:v>
                </c:pt>
                <c:pt idx="186">
                  <c:v>1600</c:v>
                </c:pt>
                <c:pt idx="187">
                  <c:v>1700</c:v>
                </c:pt>
                <c:pt idx="188">
                  <c:v>1800</c:v>
                </c:pt>
                <c:pt idx="189">
                  <c:v>1900</c:v>
                </c:pt>
                <c:pt idx="190">
                  <c:v>2000</c:v>
                </c:pt>
                <c:pt idx="191">
                  <c:v>2100</c:v>
                </c:pt>
                <c:pt idx="192">
                  <c:v>2200</c:v>
                </c:pt>
                <c:pt idx="193">
                  <c:v>2300</c:v>
                </c:pt>
                <c:pt idx="194">
                  <c:v>2400</c:v>
                </c:pt>
                <c:pt idx="195">
                  <c:v>2500</c:v>
                </c:pt>
                <c:pt idx="196">
                  <c:v>2600</c:v>
                </c:pt>
                <c:pt idx="197">
                  <c:v>2700</c:v>
                </c:pt>
                <c:pt idx="198">
                  <c:v>2800</c:v>
                </c:pt>
                <c:pt idx="199">
                  <c:v>2900</c:v>
                </c:pt>
                <c:pt idx="200">
                  <c:v>3000</c:v>
                </c:pt>
                <c:pt idx="201">
                  <c:v>3100</c:v>
                </c:pt>
                <c:pt idx="202">
                  <c:v>3200</c:v>
                </c:pt>
                <c:pt idx="203">
                  <c:v>3300</c:v>
                </c:pt>
                <c:pt idx="204">
                  <c:v>3400</c:v>
                </c:pt>
                <c:pt idx="205">
                  <c:v>3500</c:v>
                </c:pt>
                <c:pt idx="206">
                  <c:v>3600</c:v>
                </c:pt>
                <c:pt idx="207">
                  <c:v>3700</c:v>
                </c:pt>
                <c:pt idx="208">
                  <c:v>3800</c:v>
                </c:pt>
                <c:pt idx="209">
                  <c:v>3900</c:v>
                </c:pt>
                <c:pt idx="210">
                  <c:v>4000</c:v>
                </c:pt>
                <c:pt idx="211">
                  <c:v>4100</c:v>
                </c:pt>
                <c:pt idx="212">
                  <c:v>4200</c:v>
                </c:pt>
                <c:pt idx="213">
                  <c:v>4300</c:v>
                </c:pt>
                <c:pt idx="214">
                  <c:v>4400</c:v>
                </c:pt>
                <c:pt idx="215">
                  <c:v>4500</c:v>
                </c:pt>
                <c:pt idx="216">
                  <c:v>4600</c:v>
                </c:pt>
                <c:pt idx="217">
                  <c:v>4700</c:v>
                </c:pt>
                <c:pt idx="218">
                  <c:v>4800</c:v>
                </c:pt>
                <c:pt idx="219">
                  <c:v>4900</c:v>
                </c:pt>
                <c:pt idx="220">
                  <c:v>5000</c:v>
                </c:pt>
                <c:pt idx="221">
                  <c:v>5100</c:v>
                </c:pt>
                <c:pt idx="222">
                  <c:v>5200</c:v>
                </c:pt>
                <c:pt idx="223">
                  <c:v>5300</c:v>
                </c:pt>
                <c:pt idx="224">
                  <c:v>5400</c:v>
                </c:pt>
                <c:pt idx="225">
                  <c:v>5500</c:v>
                </c:pt>
                <c:pt idx="226">
                  <c:v>5600</c:v>
                </c:pt>
                <c:pt idx="227">
                  <c:v>5700</c:v>
                </c:pt>
                <c:pt idx="228">
                  <c:v>5800</c:v>
                </c:pt>
                <c:pt idx="229">
                  <c:v>5900</c:v>
                </c:pt>
                <c:pt idx="230">
                  <c:v>6000</c:v>
                </c:pt>
                <c:pt idx="231">
                  <c:v>6100</c:v>
                </c:pt>
                <c:pt idx="232">
                  <c:v>6200</c:v>
                </c:pt>
                <c:pt idx="233">
                  <c:v>6300</c:v>
                </c:pt>
                <c:pt idx="234">
                  <c:v>6400</c:v>
                </c:pt>
                <c:pt idx="235">
                  <c:v>6500</c:v>
                </c:pt>
                <c:pt idx="236">
                  <c:v>6600</c:v>
                </c:pt>
                <c:pt idx="237">
                  <c:v>6700</c:v>
                </c:pt>
                <c:pt idx="238">
                  <c:v>6800</c:v>
                </c:pt>
                <c:pt idx="239">
                  <c:v>6900</c:v>
                </c:pt>
                <c:pt idx="240">
                  <c:v>7000</c:v>
                </c:pt>
                <c:pt idx="241">
                  <c:v>7100</c:v>
                </c:pt>
                <c:pt idx="242">
                  <c:v>7200</c:v>
                </c:pt>
                <c:pt idx="243">
                  <c:v>7300</c:v>
                </c:pt>
                <c:pt idx="244">
                  <c:v>7400</c:v>
                </c:pt>
                <c:pt idx="245">
                  <c:v>7500</c:v>
                </c:pt>
                <c:pt idx="246">
                  <c:v>7600</c:v>
                </c:pt>
                <c:pt idx="247">
                  <c:v>7700</c:v>
                </c:pt>
                <c:pt idx="248">
                  <c:v>7800</c:v>
                </c:pt>
                <c:pt idx="249">
                  <c:v>7900</c:v>
                </c:pt>
                <c:pt idx="250">
                  <c:v>8000</c:v>
                </c:pt>
                <c:pt idx="251">
                  <c:v>8100</c:v>
                </c:pt>
                <c:pt idx="252">
                  <c:v>8200</c:v>
                </c:pt>
                <c:pt idx="253">
                  <c:v>8300</c:v>
                </c:pt>
                <c:pt idx="254">
                  <c:v>8400</c:v>
                </c:pt>
                <c:pt idx="255">
                  <c:v>8500</c:v>
                </c:pt>
                <c:pt idx="256">
                  <c:v>8600</c:v>
                </c:pt>
                <c:pt idx="257">
                  <c:v>8700</c:v>
                </c:pt>
                <c:pt idx="258">
                  <c:v>8800</c:v>
                </c:pt>
                <c:pt idx="259">
                  <c:v>8900</c:v>
                </c:pt>
                <c:pt idx="260">
                  <c:v>9000</c:v>
                </c:pt>
                <c:pt idx="261">
                  <c:v>9100</c:v>
                </c:pt>
                <c:pt idx="262">
                  <c:v>9200</c:v>
                </c:pt>
                <c:pt idx="263">
                  <c:v>9300</c:v>
                </c:pt>
                <c:pt idx="264">
                  <c:v>9400</c:v>
                </c:pt>
                <c:pt idx="265">
                  <c:v>9500</c:v>
                </c:pt>
                <c:pt idx="266">
                  <c:v>9600</c:v>
                </c:pt>
                <c:pt idx="267">
                  <c:v>9700</c:v>
                </c:pt>
                <c:pt idx="268">
                  <c:v>9800</c:v>
                </c:pt>
                <c:pt idx="269">
                  <c:v>9900</c:v>
                </c:pt>
                <c:pt idx="270">
                  <c:v>10000</c:v>
                </c:pt>
                <c:pt idx="271">
                  <c:v>11000</c:v>
                </c:pt>
                <c:pt idx="272">
                  <c:v>12000</c:v>
                </c:pt>
                <c:pt idx="273">
                  <c:v>13000</c:v>
                </c:pt>
                <c:pt idx="274">
                  <c:v>14000</c:v>
                </c:pt>
                <c:pt idx="275">
                  <c:v>15000</c:v>
                </c:pt>
                <c:pt idx="276">
                  <c:v>16000</c:v>
                </c:pt>
                <c:pt idx="277">
                  <c:v>17000</c:v>
                </c:pt>
                <c:pt idx="278">
                  <c:v>18000</c:v>
                </c:pt>
                <c:pt idx="279">
                  <c:v>19000</c:v>
                </c:pt>
                <c:pt idx="280">
                  <c:v>20000</c:v>
                </c:pt>
                <c:pt idx="281">
                  <c:v>21000</c:v>
                </c:pt>
                <c:pt idx="282">
                  <c:v>22000</c:v>
                </c:pt>
                <c:pt idx="283">
                  <c:v>23000</c:v>
                </c:pt>
                <c:pt idx="284">
                  <c:v>24000</c:v>
                </c:pt>
                <c:pt idx="285">
                  <c:v>25000</c:v>
                </c:pt>
                <c:pt idx="286">
                  <c:v>26000</c:v>
                </c:pt>
                <c:pt idx="287">
                  <c:v>27000</c:v>
                </c:pt>
                <c:pt idx="288">
                  <c:v>28000</c:v>
                </c:pt>
                <c:pt idx="289">
                  <c:v>29000</c:v>
                </c:pt>
                <c:pt idx="290">
                  <c:v>30000</c:v>
                </c:pt>
                <c:pt idx="291">
                  <c:v>31000</c:v>
                </c:pt>
                <c:pt idx="292">
                  <c:v>32000</c:v>
                </c:pt>
                <c:pt idx="293">
                  <c:v>33000</c:v>
                </c:pt>
                <c:pt idx="294">
                  <c:v>34000</c:v>
                </c:pt>
                <c:pt idx="295">
                  <c:v>35000</c:v>
                </c:pt>
                <c:pt idx="296">
                  <c:v>36000</c:v>
                </c:pt>
                <c:pt idx="297">
                  <c:v>37000</c:v>
                </c:pt>
                <c:pt idx="298">
                  <c:v>38000</c:v>
                </c:pt>
                <c:pt idx="299">
                  <c:v>39000</c:v>
                </c:pt>
                <c:pt idx="300">
                  <c:v>40000</c:v>
                </c:pt>
                <c:pt idx="301">
                  <c:v>41000</c:v>
                </c:pt>
                <c:pt idx="302">
                  <c:v>42000</c:v>
                </c:pt>
                <c:pt idx="303">
                  <c:v>43000</c:v>
                </c:pt>
                <c:pt idx="304">
                  <c:v>44000</c:v>
                </c:pt>
                <c:pt idx="305">
                  <c:v>45000</c:v>
                </c:pt>
                <c:pt idx="306">
                  <c:v>46000</c:v>
                </c:pt>
                <c:pt idx="307">
                  <c:v>47000</c:v>
                </c:pt>
                <c:pt idx="308">
                  <c:v>48000</c:v>
                </c:pt>
                <c:pt idx="309">
                  <c:v>49000</c:v>
                </c:pt>
                <c:pt idx="310">
                  <c:v>50000</c:v>
                </c:pt>
                <c:pt idx="311">
                  <c:v>51000</c:v>
                </c:pt>
                <c:pt idx="312">
                  <c:v>52000</c:v>
                </c:pt>
                <c:pt idx="313">
                  <c:v>53000</c:v>
                </c:pt>
                <c:pt idx="314">
                  <c:v>54000</c:v>
                </c:pt>
                <c:pt idx="315">
                  <c:v>55000</c:v>
                </c:pt>
                <c:pt idx="316">
                  <c:v>56000</c:v>
                </c:pt>
                <c:pt idx="317">
                  <c:v>57000</c:v>
                </c:pt>
                <c:pt idx="318">
                  <c:v>58000</c:v>
                </c:pt>
                <c:pt idx="319">
                  <c:v>59000</c:v>
                </c:pt>
                <c:pt idx="320">
                  <c:v>60000</c:v>
                </c:pt>
                <c:pt idx="321">
                  <c:v>61000</c:v>
                </c:pt>
                <c:pt idx="322">
                  <c:v>62000</c:v>
                </c:pt>
                <c:pt idx="323">
                  <c:v>63000</c:v>
                </c:pt>
                <c:pt idx="324">
                  <c:v>64000</c:v>
                </c:pt>
                <c:pt idx="325">
                  <c:v>65000</c:v>
                </c:pt>
                <c:pt idx="326">
                  <c:v>66000</c:v>
                </c:pt>
                <c:pt idx="327">
                  <c:v>67000</c:v>
                </c:pt>
                <c:pt idx="328">
                  <c:v>68000</c:v>
                </c:pt>
                <c:pt idx="329">
                  <c:v>69000</c:v>
                </c:pt>
                <c:pt idx="330">
                  <c:v>70000</c:v>
                </c:pt>
                <c:pt idx="331">
                  <c:v>71000</c:v>
                </c:pt>
                <c:pt idx="332">
                  <c:v>72000</c:v>
                </c:pt>
                <c:pt idx="333">
                  <c:v>73000</c:v>
                </c:pt>
                <c:pt idx="334">
                  <c:v>74000</c:v>
                </c:pt>
                <c:pt idx="335">
                  <c:v>75000</c:v>
                </c:pt>
                <c:pt idx="336">
                  <c:v>76000</c:v>
                </c:pt>
                <c:pt idx="337">
                  <c:v>77000</c:v>
                </c:pt>
                <c:pt idx="338">
                  <c:v>78000</c:v>
                </c:pt>
                <c:pt idx="339">
                  <c:v>79000</c:v>
                </c:pt>
                <c:pt idx="340">
                  <c:v>80000</c:v>
                </c:pt>
                <c:pt idx="341">
                  <c:v>81000</c:v>
                </c:pt>
                <c:pt idx="342">
                  <c:v>82000</c:v>
                </c:pt>
                <c:pt idx="343">
                  <c:v>83000</c:v>
                </c:pt>
                <c:pt idx="344">
                  <c:v>84000</c:v>
                </c:pt>
                <c:pt idx="345">
                  <c:v>85000</c:v>
                </c:pt>
                <c:pt idx="346">
                  <c:v>86000</c:v>
                </c:pt>
                <c:pt idx="347">
                  <c:v>87000</c:v>
                </c:pt>
                <c:pt idx="348">
                  <c:v>88000</c:v>
                </c:pt>
                <c:pt idx="349">
                  <c:v>89000</c:v>
                </c:pt>
                <c:pt idx="350">
                  <c:v>90000</c:v>
                </c:pt>
                <c:pt idx="351">
                  <c:v>91000</c:v>
                </c:pt>
                <c:pt idx="352">
                  <c:v>92000</c:v>
                </c:pt>
                <c:pt idx="353">
                  <c:v>93000</c:v>
                </c:pt>
                <c:pt idx="354">
                  <c:v>94000</c:v>
                </c:pt>
                <c:pt idx="355">
                  <c:v>95000</c:v>
                </c:pt>
                <c:pt idx="356">
                  <c:v>96000</c:v>
                </c:pt>
                <c:pt idx="357">
                  <c:v>97000</c:v>
                </c:pt>
                <c:pt idx="358">
                  <c:v>98000</c:v>
                </c:pt>
                <c:pt idx="359">
                  <c:v>99000</c:v>
                </c:pt>
                <c:pt idx="360">
                  <c:v>100000</c:v>
                </c:pt>
                <c:pt idx="361">
                  <c:v>110000</c:v>
                </c:pt>
                <c:pt idx="362">
                  <c:v>120000</c:v>
                </c:pt>
                <c:pt idx="363">
                  <c:v>130000</c:v>
                </c:pt>
                <c:pt idx="364">
                  <c:v>140000</c:v>
                </c:pt>
                <c:pt idx="365">
                  <c:v>150000</c:v>
                </c:pt>
                <c:pt idx="366">
                  <c:v>160000</c:v>
                </c:pt>
                <c:pt idx="367">
                  <c:v>170000</c:v>
                </c:pt>
                <c:pt idx="368">
                  <c:v>180000</c:v>
                </c:pt>
                <c:pt idx="369">
                  <c:v>190000</c:v>
                </c:pt>
                <c:pt idx="370">
                  <c:v>200000</c:v>
                </c:pt>
                <c:pt idx="371">
                  <c:v>210000</c:v>
                </c:pt>
                <c:pt idx="372">
                  <c:v>220000</c:v>
                </c:pt>
                <c:pt idx="373">
                  <c:v>230000</c:v>
                </c:pt>
                <c:pt idx="374">
                  <c:v>240000</c:v>
                </c:pt>
                <c:pt idx="375">
                  <c:v>250000</c:v>
                </c:pt>
                <c:pt idx="376">
                  <c:v>260000</c:v>
                </c:pt>
                <c:pt idx="377">
                  <c:v>270000</c:v>
                </c:pt>
                <c:pt idx="378">
                  <c:v>280000</c:v>
                </c:pt>
                <c:pt idx="379">
                  <c:v>290000</c:v>
                </c:pt>
                <c:pt idx="380">
                  <c:v>300000</c:v>
                </c:pt>
                <c:pt idx="381">
                  <c:v>310000</c:v>
                </c:pt>
                <c:pt idx="382">
                  <c:v>320000</c:v>
                </c:pt>
                <c:pt idx="383">
                  <c:v>330000</c:v>
                </c:pt>
                <c:pt idx="384">
                  <c:v>340000</c:v>
                </c:pt>
                <c:pt idx="385">
                  <c:v>350000</c:v>
                </c:pt>
                <c:pt idx="386">
                  <c:v>360000</c:v>
                </c:pt>
                <c:pt idx="387">
                  <c:v>370000</c:v>
                </c:pt>
                <c:pt idx="388">
                  <c:v>380000</c:v>
                </c:pt>
                <c:pt idx="389">
                  <c:v>390000</c:v>
                </c:pt>
                <c:pt idx="390">
                  <c:v>400000</c:v>
                </c:pt>
                <c:pt idx="391">
                  <c:v>410000</c:v>
                </c:pt>
                <c:pt idx="392">
                  <c:v>420000</c:v>
                </c:pt>
                <c:pt idx="393">
                  <c:v>430000</c:v>
                </c:pt>
                <c:pt idx="394">
                  <c:v>440000</c:v>
                </c:pt>
                <c:pt idx="395">
                  <c:v>450000</c:v>
                </c:pt>
                <c:pt idx="396">
                  <c:v>460000</c:v>
                </c:pt>
                <c:pt idx="397">
                  <c:v>470000</c:v>
                </c:pt>
                <c:pt idx="398">
                  <c:v>480000</c:v>
                </c:pt>
                <c:pt idx="399">
                  <c:v>490000</c:v>
                </c:pt>
                <c:pt idx="400">
                  <c:v>500000</c:v>
                </c:pt>
              </c:numCache>
            </c:numRef>
          </c:xVal>
          <c:yVal>
            <c:numRef>
              <c:f>'Bode Calculations'!$J$30:$J$430</c:f>
              <c:numCache>
                <c:formatCode>0.00</c:formatCode>
                <c:ptCount val="401"/>
                <c:pt idx="0">
                  <c:v>85.720690748921399</c:v>
                </c:pt>
                <c:pt idx="1">
                  <c:v>85.483958424130009</c:v>
                </c:pt>
                <c:pt idx="2">
                  <c:v>85.238530686448996</c:v>
                </c:pt>
                <c:pt idx="3">
                  <c:v>84.986443499733014</c:v>
                </c:pt>
                <c:pt idx="4">
                  <c:v>84.729499350676392</c:v>
                </c:pt>
                <c:pt idx="5">
                  <c:v>84.469270733528191</c:v>
                </c:pt>
                <c:pt idx="6">
                  <c:v>84.207111652353404</c:v>
                </c:pt>
                <c:pt idx="7">
                  <c:v>83.944174150964997</c:v>
                </c:pt>
                <c:pt idx="8">
                  <c:v>83.681427521959591</c:v>
                </c:pt>
                <c:pt idx="9">
                  <c:v>83.419678460088591</c:v>
                </c:pt>
                <c:pt idx="10">
                  <c:v>83.159590955507397</c:v>
                </c:pt>
                <c:pt idx="11">
                  <c:v>82.901705148930802</c:v>
                </c:pt>
                <c:pt idx="12">
                  <c:v>82.646454694762198</c:v>
                </c:pt>
                <c:pt idx="13">
                  <c:v>82.394182412396788</c:v>
                </c:pt>
                <c:pt idx="14">
                  <c:v>82.145154166838807</c:v>
                </c:pt>
                <c:pt idx="15">
                  <c:v>81.899571024319812</c:v>
                </c:pt>
                <c:pt idx="16">
                  <c:v>81.657579791619398</c:v>
                </c:pt>
                <c:pt idx="17">
                  <c:v>81.419282081420405</c:v>
                </c:pt>
                <c:pt idx="18">
                  <c:v>81.184742059705599</c:v>
                </c:pt>
                <c:pt idx="19">
                  <c:v>80.953993031931404</c:v>
                </c:pt>
                <c:pt idx="20">
                  <c:v>80.727043017526796</c:v>
                </c:pt>
                <c:pt idx="21">
                  <c:v>80.5038794506562</c:v>
                </c:pt>
                <c:pt idx="22">
                  <c:v>80.284473131518411</c:v>
                </c:pt>
                <c:pt idx="23">
                  <c:v>80.068781538227398</c:v>
                </c:pt>
                <c:pt idx="24">
                  <c:v>79.8567515954974</c:v>
                </c:pt>
                <c:pt idx="25">
                  <c:v>79.648321983441207</c:v>
                </c:pt>
                <c:pt idx="26">
                  <c:v>79.443425058090796</c:v>
                </c:pt>
                <c:pt idx="27">
                  <c:v>79.241988444819</c:v>
                </c:pt>
                <c:pt idx="28">
                  <c:v>79.043936356710006</c:v>
                </c:pt>
                <c:pt idx="29">
                  <c:v>78.849190681998607</c:v>
                </c:pt>
                <c:pt idx="30">
                  <c:v>78.657671877869802</c:v>
                </c:pt>
                <c:pt idx="31">
                  <c:v>78.469299702082807</c:v>
                </c:pt>
                <c:pt idx="32">
                  <c:v>78.283993808916406</c:v>
                </c:pt>
                <c:pt idx="33">
                  <c:v>78.101674231722598</c:v>
                </c:pt>
                <c:pt idx="34">
                  <c:v>77.922261770820597</c:v>
                </c:pt>
                <c:pt idx="35">
                  <c:v>77.74567830245681</c:v>
                </c:pt>
                <c:pt idx="36">
                  <c:v>77.571847022034007</c:v>
                </c:pt>
                <c:pt idx="37">
                  <c:v>77.400692632682805</c:v>
                </c:pt>
                <c:pt idx="38">
                  <c:v>77.232141488463199</c:v>
                </c:pt>
                <c:pt idx="39">
                  <c:v>77.066121699985004</c:v>
                </c:pt>
                <c:pt idx="40">
                  <c:v>76.902563208971003</c:v>
                </c:pt>
                <c:pt idx="41">
                  <c:v>76.741397837234601</c:v>
                </c:pt>
                <c:pt idx="42">
                  <c:v>76.582559314652201</c:v>
                </c:pt>
                <c:pt idx="43">
                  <c:v>76.425983289966197</c:v>
                </c:pt>
                <c:pt idx="44">
                  <c:v>76.271607327628601</c:v>
                </c:pt>
                <c:pt idx="45">
                  <c:v>76.119370893371197</c:v>
                </c:pt>
                <c:pt idx="46">
                  <c:v>75.969215330745996</c:v>
                </c:pt>
                <c:pt idx="47">
                  <c:v>75.821083830506211</c:v>
                </c:pt>
                <c:pt idx="48">
                  <c:v>75.674921394393792</c:v>
                </c:pt>
                <c:pt idx="49">
                  <c:v>75.530674794630997</c:v>
                </c:pt>
                <c:pt idx="50">
                  <c:v>75.388292530197006</c:v>
                </c:pt>
                <c:pt idx="51">
                  <c:v>75.247724780785404</c:v>
                </c:pt>
                <c:pt idx="52">
                  <c:v>75.108923359183009</c:v>
                </c:pt>
                <c:pt idx="53">
                  <c:v>74.971841662680006</c:v>
                </c:pt>
                <c:pt idx="54">
                  <c:v>74.836434624012398</c:v>
                </c:pt>
                <c:pt idx="55">
                  <c:v>74.702658662245199</c:v>
                </c:pt>
                <c:pt idx="56">
                  <c:v>74.570471633927596</c:v>
                </c:pt>
                <c:pt idx="57">
                  <c:v>74.439832784788408</c:v>
                </c:pt>
                <c:pt idx="58">
                  <c:v>74.310702702181999</c:v>
                </c:pt>
                <c:pt idx="59">
                  <c:v>74.183043268454796</c:v>
                </c:pt>
                <c:pt idx="60">
                  <c:v>74.056817615360401</c:v>
                </c:pt>
                <c:pt idx="61">
                  <c:v>73.931990079621798</c:v>
                </c:pt>
                <c:pt idx="62">
                  <c:v>73.808526159712201</c:v>
                </c:pt>
                <c:pt idx="63">
                  <c:v>73.686392473904206</c:v>
                </c:pt>
                <c:pt idx="64">
                  <c:v>73.565556719621398</c:v>
                </c:pt>
                <c:pt idx="65">
                  <c:v>73.445987634105194</c:v>
                </c:pt>
                <c:pt idx="66">
                  <c:v>73.327654956407002</c:v>
                </c:pt>
                <c:pt idx="67">
                  <c:v>73.210529390697189</c:v>
                </c:pt>
                <c:pt idx="68">
                  <c:v>73.094582570879794</c:v>
                </c:pt>
                <c:pt idx="69">
                  <c:v>72.979787026492204</c:v>
                </c:pt>
                <c:pt idx="70">
                  <c:v>72.866116149866798</c:v>
                </c:pt>
                <c:pt idx="71">
                  <c:v>72.753544164527398</c:v>
                </c:pt>
                <c:pt idx="72">
                  <c:v>72.642046094784391</c:v>
                </c:pt>
                <c:pt idx="73">
                  <c:v>72.5315977365008</c:v>
                </c:pt>
                <c:pt idx="74">
                  <c:v>72.422175628990402</c:v>
                </c:pt>
                <c:pt idx="75">
                  <c:v>72.313757028013796</c:v>
                </c:pt>
                <c:pt idx="76">
                  <c:v>72.206319879833799</c:v>
                </c:pt>
                <c:pt idx="77">
                  <c:v>72.09984279629461</c:v>
                </c:pt>
                <c:pt idx="78">
                  <c:v>71.994305030887404</c:v>
                </c:pt>
                <c:pt idx="79">
                  <c:v>71.889686455765599</c:v>
                </c:pt>
                <c:pt idx="80">
                  <c:v>71.785967539674601</c:v>
                </c:pt>
                <c:pt idx="81">
                  <c:v>71.683129326758007</c:v>
                </c:pt>
                <c:pt idx="82">
                  <c:v>71.581153416210199</c:v>
                </c:pt>
                <c:pt idx="83">
                  <c:v>71.4800219427364</c:v>
                </c:pt>
                <c:pt idx="84">
                  <c:v>71.379717557791395</c:v>
                </c:pt>
                <c:pt idx="85">
                  <c:v>71.280223411562602</c:v>
                </c:pt>
                <c:pt idx="86">
                  <c:v>71.181523135668598</c:v>
                </c:pt>
                <c:pt idx="87">
                  <c:v>71.083600826541996</c:v>
                </c:pt>
                <c:pt idx="88">
                  <c:v>70.986441029469191</c:v>
                </c:pt>
                <c:pt idx="89">
                  <c:v>70.890028723257203</c:v>
                </c:pt>
                <c:pt idx="90">
                  <c:v>70.794349305504198</c:v>
                </c:pt>
                <c:pt idx="91">
                  <c:v>69.874924146016397</c:v>
                </c:pt>
                <c:pt idx="92">
                  <c:v>69.015353527101993</c:v>
                </c:pt>
                <c:pt idx="93">
                  <c:v>68.206163212271193</c:v>
                </c:pt>
                <c:pt idx="94">
                  <c:v>67.439968431227598</c:v>
                </c:pt>
                <c:pt idx="95">
                  <c:v>66.710934615746794</c:v>
                </c:pt>
                <c:pt idx="96">
                  <c:v>66.014394857900996</c:v>
                </c:pt>
                <c:pt idx="97">
                  <c:v>65.346573632082197</c:v>
                </c:pt>
                <c:pt idx="98">
                  <c:v>64.704383986115801</c:v>
                </c:pt>
                <c:pt idx="99">
                  <c:v>64.085276488282005</c:v>
                </c:pt>
                <c:pt idx="100">
                  <c:v>63.4871252740028</c:v>
                </c:pt>
                <c:pt idx="101">
                  <c:v>62.908141110194194</c:v>
                </c:pt>
                <c:pt idx="102">
                  <c:v>62.346804415915003</c:v>
                </c:pt>
                <c:pt idx="103">
                  <c:v>61.801813209918599</c:v>
                </c:pt>
                <c:pt idx="104">
                  <c:v>61.272042347476798</c:v>
                </c:pt>
                <c:pt idx="105">
                  <c:v>60.756511378573599</c:v>
                </c:pt>
                <c:pt idx="106">
                  <c:v>60.254359046223996</c:v>
                </c:pt>
                <c:pt idx="107">
                  <c:v>59.764822937220202</c:v>
                </c:pt>
                <c:pt idx="108">
                  <c:v>59.287223157224801</c:v>
                </c:pt>
                <c:pt idx="109">
                  <c:v>58.820949167448404</c:v>
                </c:pt>
                <c:pt idx="110">
                  <c:v>58.365449118092201</c:v>
                </c:pt>
                <c:pt idx="111">
                  <c:v>57.920221162861992</c:v>
                </c:pt>
                <c:pt idx="112">
                  <c:v>57.484806352225803</c:v>
                </c:pt>
                <c:pt idx="113">
                  <c:v>57.058782789907198</c:v>
                </c:pt>
                <c:pt idx="114">
                  <c:v>56.641760804073201</c:v>
                </c:pt>
                <c:pt idx="115">
                  <c:v>56.233378936611402</c:v>
                </c:pt>
                <c:pt idx="116">
                  <c:v>55.833300594404996</c:v>
                </c:pt>
                <c:pt idx="117">
                  <c:v>55.441211238241401</c:v>
                </c:pt>
                <c:pt idx="118">
                  <c:v>55.056816009957799</c:v>
                </c:pt>
                <c:pt idx="119">
                  <c:v>54.679837718134998</c:v>
                </c:pt>
                <c:pt idx="120">
                  <c:v>54.3100151182582</c:v>
                </c:pt>
                <c:pt idx="121">
                  <c:v>53.947101435677602</c:v>
                </c:pt>
                <c:pt idx="122">
                  <c:v>53.590863089576601</c:v>
                </c:pt>
                <c:pt idx="123">
                  <c:v>53.241078584061</c:v>
                </c:pt>
                <c:pt idx="124">
                  <c:v>52.897537538801799</c:v>
                </c:pt>
                <c:pt idx="125">
                  <c:v>52.560039836745396</c:v>
                </c:pt>
                <c:pt idx="126">
                  <c:v>52.228394870494</c:v>
                </c:pt>
                <c:pt idx="127">
                  <c:v>51.902420872250801</c:v>
                </c:pt>
                <c:pt idx="128">
                  <c:v>51.581944314898003</c:v>
                </c:pt>
                <c:pt idx="129">
                  <c:v>51.266799373930397</c:v>
                </c:pt>
                <c:pt idx="130">
                  <c:v>50.956827441725203</c:v>
                </c:pt>
                <c:pt idx="131">
                  <c:v>50.651876687058397</c:v>
                </c:pt>
                <c:pt idx="132">
                  <c:v>50.351801653945401</c:v>
                </c:pt>
                <c:pt idx="133">
                  <c:v>50.056462894836798</c:v>
                </c:pt>
                <c:pt idx="134">
                  <c:v>49.765726633989004</c:v>
                </c:pt>
                <c:pt idx="135">
                  <c:v>49.479464457466406</c:v>
                </c:pt>
                <c:pt idx="136">
                  <c:v>49.197553026773598</c:v>
                </c:pt>
                <c:pt idx="137">
                  <c:v>48.919873813550801</c:v>
                </c:pt>
                <c:pt idx="138">
                  <c:v>48.6463128531324</c:v>
                </c:pt>
                <c:pt idx="139">
                  <c:v>48.376760515076796</c:v>
                </c:pt>
                <c:pt idx="140">
                  <c:v>48.1111112890244</c:v>
                </c:pt>
                <c:pt idx="141">
                  <c:v>47.849263584463799</c:v>
                </c:pt>
                <c:pt idx="142">
                  <c:v>47.591119543153802</c:v>
                </c:pt>
                <c:pt idx="143">
                  <c:v>47.3365848631136</c:v>
                </c:pt>
                <c:pt idx="144">
                  <c:v>47.085568633213995</c:v>
                </c:pt>
                <c:pt idx="145">
                  <c:v>46.837983177515994</c:v>
                </c:pt>
                <c:pt idx="146">
                  <c:v>46.593743908594398</c:v>
                </c:pt>
                <c:pt idx="147">
                  <c:v>46.352769189172406</c:v>
                </c:pt>
                <c:pt idx="148">
                  <c:v>46.114980201450408</c:v>
                </c:pt>
                <c:pt idx="149">
                  <c:v>45.880300823585202</c:v>
                </c:pt>
                <c:pt idx="150">
                  <c:v>45.648657512819604</c:v>
                </c:pt>
                <c:pt idx="151">
                  <c:v>45.419979194813806</c:v>
                </c:pt>
                <c:pt idx="152">
                  <c:v>45.194197158765803</c:v>
                </c:pt>
                <c:pt idx="153">
                  <c:v>44.9712449579484</c:v>
                </c:pt>
                <c:pt idx="154">
                  <c:v>44.751058315318204</c:v>
                </c:pt>
                <c:pt idx="155">
                  <c:v>44.5335750338796</c:v>
                </c:pt>
                <c:pt idx="156">
                  <c:v>44.318734911517197</c:v>
                </c:pt>
                <c:pt idx="157">
                  <c:v>44.106479660024796</c:v>
                </c:pt>
                <c:pt idx="158">
                  <c:v>43.896752828084999</c:v>
                </c:pt>
                <c:pt idx="159">
                  <c:v>43.689499727969604</c:v>
                </c:pt>
                <c:pt idx="160">
                  <c:v>43.484667365746397</c:v>
                </c:pt>
                <c:pt idx="161">
                  <c:v>43.282204374795</c:v>
                </c:pt>
                <c:pt idx="162">
                  <c:v>43.082060952446206</c:v>
                </c:pt>
                <c:pt idx="163">
                  <c:v>42.884188799572399</c:v>
                </c:pt>
                <c:pt idx="164">
                  <c:v>42.688541062968795</c:v>
                </c:pt>
                <c:pt idx="165">
                  <c:v>42.495072280374401</c:v>
                </c:pt>
                <c:pt idx="166">
                  <c:v>42.303738327989997</c:v>
                </c:pt>
                <c:pt idx="167">
                  <c:v>42.114496370363803</c:v>
                </c:pt>
                <c:pt idx="168">
                  <c:v>41.927304812519793</c:v>
                </c:pt>
                <c:pt idx="169">
                  <c:v>41.742123254210199</c:v>
                </c:pt>
                <c:pt idx="170">
                  <c:v>41.558912446185403</c:v>
                </c:pt>
                <c:pt idx="171">
                  <c:v>41.377634248377397</c:v>
                </c:pt>
                <c:pt idx="172">
                  <c:v>41.198251589899201</c:v>
                </c:pt>
                <c:pt idx="173">
                  <c:v>41.020728430769402</c:v>
                </c:pt>
                <c:pt idx="174">
                  <c:v>40.845029725276405</c:v>
                </c:pt>
                <c:pt idx="175">
                  <c:v>40.671121386900396</c:v>
                </c:pt>
                <c:pt idx="176">
                  <c:v>40.498970254717001</c:v>
                </c:pt>
                <c:pt idx="177">
                  <c:v>40.328544061209797</c:v>
                </c:pt>
                <c:pt idx="178">
                  <c:v>40.159811401424605</c:v>
                </c:pt>
                <c:pt idx="179">
                  <c:v>39.992741703399403</c:v>
                </c:pt>
                <c:pt idx="180">
                  <c:v>39.827305199809999</c:v>
                </c:pt>
                <c:pt idx="181">
                  <c:v>38.256741059121403</c:v>
                </c:pt>
                <c:pt idx="182">
                  <c:v>36.821805814847799</c:v>
                </c:pt>
                <c:pt idx="183">
                  <c:v>35.502605866379405</c:v>
                </c:pt>
                <c:pt idx="184">
                  <c:v>34.283299204581802</c:v>
                </c:pt>
                <c:pt idx="185">
                  <c:v>33.151076590203196</c:v>
                </c:pt>
                <c:pt idx="186">
                  <c:v>32.095439465321796</c:v>
                </c:pt>
                <c:pt idx="187">
                  <c:v>31.107678031371798</c:v>
                </c:pt>
                <c:pt idx="188">
                  <c:v>30.180487237680801</c:v>
                </c:pt>
                <c:pt idx="189">
                  <c:v>29.307679641741402</c:v>
                </c:pt>
                <c:pt idx="190">
                  <c:v>28.483967528649998</c:v>
                </c:pt>
                <c:pt idx="191">
                  <c:v>27.704795356294998</c:v>
                </c:pt>
                <c:pt idx="192">
                  <c:v>26.9662093155784</c:v>
                </c:pt>
                <c:pt idx="193">
                  <c:v>26.264754638343199</c:v>
                </c:pt>
                <c:pt idx="194">
                  <c:v>25.597393911416198</c:v>
                </c:pt>
                <c:pt idx="195">
                  <c:v>24.961441477748998</c:v>
                </c:pt>
                <c:pt idx="196">
                  <c:v>24.354510289536599</c:v>
                </c:pt>
                <c:pt idx="197">
                  <c:v>23.774468495132201</c:v>
                </c:pt>
                <c:pt idx="198">
                  <c:v>23.2194037048722</c:v>
                </c:pt>
                <c:pt idx="199">
                  <c:v>22.687593366487803</c:v>
                </c:pt>
                <c:pt idx="200">
                  <c:v>22.1774800402222</c:v>
                </c:pt>
                <c:pt idx="201">
                  <c:v>21.687650632616599</c:v>
                </c:pt>
                <c:pt idx="202">
                  <c:v>21.216818850991601</c:v>
                </c:pt>
                <c:pt idx="203">
                  <c:v>20.763810295410998</c:v>
                </c:pt>
                <c:pt idx="204">
                  <c:v>20.327549723896603</c:v>
                </c:pt>
                <c:pt idx="205">
                  <c:v>19.907050118840338</c:v>
                </c:pt>
                <c:pt idx="206">
                  <c:v>19.501403254544481</c:v>
                </c:pt>
                <c:pt idx="207">
                  <c:v>19.10977152240406</c:v>
                </c:pt>
                <c:pt idx="208">
                  <c:v>18.731380815043781</c:v>
                </c:pt>
                <c:pt idx="209">
                  <c:v>18.36551430639032</c:v>
                </c:pt>
                <c:pt idx="210">
                  <c:v>18.011506993250219</c:v>
                </c:pt>
                <c:pt idx="211">
                  <c:v>17.668740886986861</c:v>
                </c:pt>
                <c:pt idx="212">
                  <c:v>17.336640762547781</c:v>
                </c:pt>
                <c:pt idx="213">
                  <c:v>17.014670387273302</c:v>
                </c:pt>
                <c:pt idx="214">
                  <c:v>16.702329164338423</c:v>
                </c:pt>
                <c:pt idx="215">
                  <c:v>16.399149135885061</c:v>
                </c:pt>
                <c:pt idx="216">
                  <c:v>16.104692299320959</c:v>
                </c:pt>
                <c:pt idx="217">
                  <c:v>15.81854819724256</c:v>
                </c:pt>
                <c:pt idx="218">
                  <c:v>15.540331747242499</c:v>
                </c:pt>
                <c:pt idx="219">
                  <c:v>15.269681282714259</c:v>
                </c:pt>
                <c:pt idx="220">
                  <c:v>15.006256779829179</c:v>
                </c:pt>
                <c:pt idx="221">
                  <c:v>14.7497382492841</c:v>
                </c:pt>
                <c:pt idx="222">
                  <c:v>14.499824274302121</c:v>
                </c:pt>
                <c:pt idx="223">
                  <c:v>14.256230678819</c:v>
                </c:pt>
                <c:pt idx="224">
                  <c:v>14.01868931186292</c:v>
                </c:pt>
                <c:pt idx="225">
                  <c:v>13.786946935911059</c:v>
                </c:pt>
                <c:pt idx="226">
                  <c:v>13.56076420852164</c:v>
                </c:pt>
                <c:pt idx="227">
                  <c:v>13.339914747840499</c:v>
                </c:pt>
                <c:pt idx="228">
                  <c:v>13.124184273701459</c:v>
                </c:pt>
                <c:pt idx="229">
                  <c:v>12.913369817008039</c:v>
                </c:pt>
                <c:pt idx="230">
                  <c:v>12.70727899091546</c:v>
                </c:pt>
                <c:pt idx="231">
                  <c:v>12.50572931806416</c:v>
                </c:pt>
                <c:pt idx="232">
                  <c:v>12.308547608743561</c:v>
                </c:pt>
                <c:pt idx="233">
                  <c:v>12.115569385418681</c:v>
                </c:pt>
                <c:pt idx="234">
                  <c:v>11.926638349534219</c:v>
                </c:pt>
                <c:pt idx="235">
                  <c:v>11.741605886934801</c:v>
                </c:pt>
                <c:pt idx="236">
                  <c:v>11.560330608612459</c:v>
                </c:pt>
                <c:pt idx="237">
                  <c:v>11.382677923821241</c:v>
                </c:pt>
                <c:pt idx="238">
                  <c:v>11.208519642889481</c:v>
                </c:pt>
                <c:pt idx="239">
                  <c:v>11.0377336073162</c:v>
                </c:pt>
                <c:pt idx="240">
                  <c:v>10.870203344970179</c:v>
                </c:pt>
                <c:pt idx="241">
                  <c:v>10.705817748409061</c:v>
                </c:pt>
                <c:pt idx="242">
                  <c:v>10.544470774521679</c:v>
                </c:pt>
                <c:pt idx="243">
                  <c:v>10.3860611638557</c:v>
                </c:pt>
                <c:pt idx="244">
                  <c:v>10.23049217814042</c:v>
                </c:pt>
                <c:pt idx="245">
                  <c:v>10.077671354642881</c:v>
                </c:pt>
                <c:pt idx="246">
                  <c:v>9.9275102761146812</c:v>
                </c:pt>
                <c:pt idx="247">
                  <c:v>9.7799243551906798</c:v>
                </c:pt>
                <c:pt idx="248">
                  <c:v>9.6348326321977797</c:v>
                </c:pt>
                <c:pt idx="249">
                  <c:v>9.4921575854157005</c:v>
                </c:pt>
                <c:pt idx="250">
                  <c:v>9.3518249529131605</c:v>
                </c:pt>
                <c:pt idx="251">
                  <c:v>9.2137635651496801</c:v>
                </c:pt>
                <c:pt idx="252">
                  <c:v>9.0779051876004608</c:v>
                </c:pt>
                <c:pt idx="253">
                  <c:v>8.9441843727185599</c:v>
                </c:pt>
                <c:pt idx="254">
                  <c:v>8.812538320601961</c:v>
                </c:pt>
                <c:pt idx="255">
                  <c:v>8.6829067477828801</c:v>
                </c:pt>
                <c:pt idx="256">
                  <c:v>8.5552317635984405</c:v>
                </c:pt>
                <c:pt idx="257">
                  <c:v>8.4294577536449609</c:v>
                </c:pt>
                <c:pt idx="258">
                  <c:v>8.3055312698534802</c:v>
                </c:pt>
                <c:pt idx="259">
                  <c:v>8.1834009267585799</c:v>
                </c:pt>
                <c:pt idx="260">
                  <c:v>8.0630173035639192</c:v>
                </c:pt>
                <c:pt idx="261">
                  <c:v>7.9443328516358802</c:v>
                </c:pt>
                <c:pt idx="262">
                  <c:v>7.82730180708384</c:v>
                </c:pt>
                <c:pt idx="263">
                  <c:v>7.7118801081088195</c:v>
                </c:pt>
                <c:pt idx="264">
                  <c:v>7.59802531682538</c:v>
                </c:pt>
                <c:pt idx="265">
                  <c:v>7.4856965452818205</c:v>
                </c:pt>
                <c:pt idx="266">
                  <c:v>7.3748543854217994</c:v>
                </c:pt>
                <c:pt idx="267">
                  <c:v>7.2654608427505192</c:v>
                </c:pt>
                <c:pt idx="268">
                  <c:v>7.1574792734809005</c:v>
                </c:pt>
                <c:pt idx="269">
                  <c:v>7.0508743249540196</c:v>
                </c:pt>
                <c:pt idx="270">
                  <c:v>6.9456118791394603</c:v>
                </c:pt>
                <c:pt idx="271">
                  <c:v>5.9601022392885401</c:v>
                </c:pt>
                <c:pt idx="272">
                  <c:v>5.0787205745256205</c:v>
                </c:pt>
                <c:pt idx="273">
                  <c:v>4.2813581299195604</c:v>
                </c:pt>
                <c:pt idx="274">
                  <c:v>3.5530668492113198</c:v>
                </c:pt>
                <c:pt idx="275">
                  <c:v>2.88247671701594</c:v>
                </c:pt>
                <c:pt idx="276">
                  <c:v>2.26076246858144</c:v>
                </c:pt>
                <c:pt idx="277">
                  <c:v>1.6809504253974039</c:v>
                </c:pt>
                <c:pt idx="278">
                  <c:v>1.1374419700643839</c:v>
                </c:pt>
                <c:pt idx="279">
                  <c:v>0.62567860627975991</c:v>
                </c:pt>
                <c:pt idx="280">
                  <c:v>0.14190174893038882</c:v>
                </c:pt>
                <c:pt idx="281">
                  <c:v>-0.31702273151739602</c:v>
                </c:pt>
                <c:pt idx="282">
                  <c:v>-0.75373482336449005</c:v>
                </c:pt>
                <c:pt idx="283">
                  <c:v>-1.170478647541614</c:v>
                </c:pt>
                <c:pt idx="284">
                  <c:v>-1.569177610192404</c:v>
                </c:pt>
                <c:pt idx="285">
                  <c:v>-1.9514926141230839</c:v>
                </c:pt>
                <c:pt idx="286">
                  <c:v>-2.3188676816506</c:v>
                </c:pt>
                <c:pt idx="287">
                  <c:v>-2.6725661008264998</c:v>
                </c:pt>
                <c:pt idx="288">
                  <c:v>-3.0136993514111001</c:v>
                </c:pt>
                <c:pt idx="289">
                  <c:v>-3.3432504680436996</c:v>
                </c:pt>
                <c:pt idx="290">
                  <c:v>-3.6620930729367802</c:v>
                </c:pt>
                <c:pt idx="291">
                  <c:v>-3.9710070047670598</c:v>
                </c:pt>
                <c:pt idx="292">
                  <c:v>-4.2706912479742201</c:v>
                </c:pt>
                <c:pt idx="293">
                  <c:v>-4.5617747029387203</c:v>
                </c:pt>
                <c:pt idx="294">
                  <c:v>-4.8448252156904799</c:v>
                </c:pt>
                <c:pt idx="295">
                  <c:v>-5.1203571942658002</c:v>
                </c:pt>
                <c:pt idx="296">
                  <c:v>-5.3888380694001601</c:v>
                </c:pt>
                <c:pt idx="297">
                  <c:v>-5.6506938041119206</c:v>
                </c:pt>
                <c:pt idx="298">
                  <c:v>-5.9063136157317402</c:v>
                </c:pt>
                <c:pt idx="299">
                  <c:v>-6.1560540420458398</c:v>
                </c:pt>
                <c:pt idx="300">
                  <c:v>-6.4002424582335209</c:v>
                </c:pt>
                <c:pt idx="301">
                  <c:v>-6.6391801315589003</c:v>
                </c:pt>
                <c:pt idx="302">
                  <c:v>-6.8731448851189603</c:v>
                </c:pt>
                <c:pt idx="303">
                  <c:v>-7.1023934294200997</c:v>
                </c:pt>
                <c:pt idx="304">
                  <c:v>-7.3271634104900594</c:v>
                </c:pt>
                <c:pt idx="305">
                  <c:v>-7.5476752150811199</c:v>
                </c:pt>
                <c:pt idx="306">
                  <c:v>-7.7641335668973195</c:v>
                </c:pt>
                <c:pt idx="307">
                  <c:v>-7.9767289423617607</c:v>
                </c:pt>
                <c:pt idx="308">
                  <c:v>-8.1856388299871998</c:v>
                </c:pt>
                <c:pt idx="309">
                  <c:v>-8.391028853745361</c:v>
                </c:pt>
                <c:pt idx="310">
                  <c:v>-8.5930537777797404</c:v>
                </c:pt>
                <c:pt idx="311">
                  <c:v>-8.7918584072732404</c:v>
                </c:pt>
                <c:pt idx="312">
                  <c:v>-8.9875783981616397</c:v>
                </c:pt>
                <c:pt idx="313">
                  <c:v>-9.1803409866018413</c:v>
                </c:pt>
                <c:pt idx="314">
                  <c:v>-9.3702656476068604</c:v>
                </c:pt>
                <c:pt idx="315">
                  <c:v>-9.5574646909878798</c:v>
                </c:pt>
                <c:pt idx="316">
                  <c:v>-9.7420438016707998</c:v>
                </c:pt>
                <c:pt idx="317">
                  <c:v>-9.9241025305344603</c:v>
                </c:pt>
                <c:pt idx="318">
                  <c:v>-10.10373474113978</c:v>
                </c:pt>
                <c:pt idx="319">
                  <c:v>-10.28102901704186</c:v>
                </c:pt>
                <c:pt idx="320">
                  <c:v>-10.456069033808578</c:v>
                </c:pt>
                <c:pt idx="321">
                  <c:v>-10.6289338993653</c:v>
                </c:pt>
                <c:pt idx="322">
                  <c:v>-10.79969846586132</c:v>
                </c:pt>
                <c:pt idx="323">
                  <c:v>-10.968433615878642</c:v>
                </c:pt>
                <c:pt idx="324">
                  <c:v>-11.13520652548242</c:v>
                </c:pt>
                <c:pt idx="325">
                  <c:v>-11.300080906330262</c:v>
                </c:pt>
                <c:pt idx="326">
                  <c:v>-11.463117228812362</c:v>
                </c:pt>
                <c:pt idx="327">
                  <c:v>-11.624372927979881</c:v>
                </c:pt>
                <c:pt idx="328">
                  <c:v>-11.783902593829261</c:v>
                </c:pt>
                <c:pt idx="329">
                  <c:v>-11.9417581473467</c:v>
                </c:pt>
                <c:pt idx="330">
                  <c:v>-12.097989003569721</c:v>
                </c:pt>
                <c:pt idx="331">
                  <c:v>-12.252642222794861</c:v>
                </c:pt>
                <c:pt idx="332">
                  <c:v>-12.40576265094554</c:v>
                </c:pt>
                <c:pt idx="333">
                  <c:v>-12.557393050016199</c:v>
                </c:pt>
                <c:pt idx="334">
                  <c:v>-12.70757421941598</c:v>
                </c:pt>
                <c:pt idx="335">
                  <c:v>-12.85634510895818</c:v>
                </c:pt>
                <c:pt idx="336">
                  <c:v>-13.003742924169618</c:v>
                </c:pt>
                <c:pt idx="337">
                  <c:v>-13.149803224532718</c:v>
                </c:pt>
                <c:pt idx="338">
                  <c:v>-13.294560015212779</c:v>
                </c:pt>
                <c:pt idx="339">
                  <c:v>-13.438045832778441</c:v>
                </c:pt>
                <c:pt idx="340">
                  <c:v>-13.5802918253708</c:v>
                </c:pt>
                <c:pt idx="341">
                  <c:v>-13.72132782774308</c:v>
                </c:pt>
                <c:pt idx="342">
                  <c:v>-13.86118243155134</c:v>
                </c:pt>
                <c:pt idx="343">
                  <c:v>-13.999883051244279</c:v>
                </c:pt>
                <c:pt idx="344">
                  <c:v>-14.137455985874821</c:v>
                </c:pt>
                <c:pt idx="345">
                  <c:v>-14.273926477121901</c:v>
                </c:pt>
                <c:pt idx="346">
                  <c:v>-14.409318763794442</c:v>
                </c:pt>
                <c:pt idx="347">
                  <c:v>-14.54365613306182</c:v>
                </c:pt>
                <c:pt idx="348">
                  <c:v>-14.67696096863828</c:v>
                </c:pt>
                <c:pt idx="349">
                  <c:v>-14.809254796128659</c:v>
                </c:pt>
                <c:pt idx="350">
                  <c:v>-14.94055832572956</c:v>
                </c:pt>
                <c:pt idx="351">
                  <c:v>-15.07089149245976</c:v>
                </c:pt>
                <c:pt idx="352">
                  <c:v>-15.200273494087259</c:v>
                </c:pt>
                <c:pt idx="353">
                  <c:v>-15.328722826900101</c:v>
                </c:pt>
                <c:pt idx="354">
                  <c:v>-15.456257319463759</c:v>
                </c:pt>
                <c:pt idx="355">
                  <c:v>-15.5828941644923</c:v>
                </c:pt>
                <c:pt idx="356">
                  <c:v>-15.70864994895452</c:v>
                </c:pt>
                <c:pt idx="357">
                  <c:v>-15.83354068252466</c:v>
                </c:pt>
                <c:pt idx="358">
                  <c:v>-15.957581824483199</c:v>
                </c:pt>
                <c:pt idx="359">
                  <c:v>-16.080788309160742</c:v>
                </c:pt>
                <c:pt idx="360">
                  <c:v>-16.203174570015779</c:v>
                </c:pt>
                <c:pt idx="361">
                  <c:v>-17.384784350068301</c:v>
                </c:pt>
                <c:pt idx="362">
                  <c:v>-18.497273313690279</c:v>
                </c:pt>
                <c:pt idx="363">
                  <c:v>-19.549487586887281</c:v>
                </c:pt>
                <c:pt idx="364">
                  <c:v>-20.5482621362566</c:v>
                </c:pt>
                <c:pt idx="365">
                  <c:v>-21.499055345065198</c:v>
                </c:pt>
                <c:pt idx="366">
                  <c:v>-22.406351280501198</c:v>
                </c:pt>
                <c:pt idx="367">
                  <c:v>-23.273921263821798</c:v>
                </c:pt>
                <c:pt idx="368">
                  <c:v>-24.104998329899598</c:v>
                </c:pt>
                <c:pt idx="369">
                  <c:v>-24.9023966706512</c:v>
                </c:pt>
                <c:pt idx="370">
                  <c:v>-25.668595658606602</c:v>
                </c:pt>
                <c:pt idx="371">
                  <c:v>-26.4058006173276</c:v>
                </c:pt>
                <c:pt idx="372">
                  <c:v>-27.115988010269596</c:v>
                </c:pt>
                <c:pt idx="373">
                  <c:v>-27.800939959140798</c:v>
                </c:pt>
                <c:pt idx="374">
                  <c:v>-28.462271284734801</c:v>
                </c:pt>
                <c:pt idx="375">
                  <c:v>-29.101451180405</c:v>
                </c:pt>
                <c:pt idx="376">
                  <c:v>-29.719820937378799</c:v>
                </c:pt>
                <c:pt idx="377">
                  <c:v>-30.318608694528599</c:v>
                </c:pt>
                <c:pt idx="378">
                  <c:v>-30.898941892687198</c:v>
                </c:pt>
                <c:pt idx="379">
                  <c:v>-31.461857919227597</c:v>
                </c:pt>
                <c:pt idx="380">
                  <c:v>-32.008313297444602</c:v>
                </c:pt>
                <c:pt idx="381">
                  <c:v>-32.539191685281402</c:v>
                </c:pt>
                <c:pt idx="382">
                  <c:v>-33.055310885067598</c:v>
                </c:pt>
                <c:pt idx="383">
                  <c:v>-33.557429021184603</c:v>
                </c:pt>
                <c:pt idx="384">
                  <c:v>-34.046250010095001</c:v>
                </c:pt>
                <c:pt idx="385">
                  <c:v>-34.522428423111201</c:v>
                </c:pt>
                <c:pt idx="386">
                  <c:v>-34.986573824112803</c:v>
                </c:pt>
                <c:pt idx="387">
                  <c:v>-35.439254650437405</c:v>
                </c:pt>
                <c:pt idx="388">
                  <c:v>-35.881001694203</c:v>
                </c:pt>
                <c:pt idx="389">
                  <c:v>-36.312311232580797</c:v>
                </c:pt>
                <c:pt idx="390">
                  <c:v>-36.73364784847</c:v>
                </c:pt>
                <c:pt idx="391">
                  <c:v>-37.145446977227401</c:v>
                </c:pt>
                <c:pt idx="392">
                  <c:v>-37.548117210292602</c:v>
                </c:pt>
                <c:pt idx="393">
                  <c:v>-37.942042382528598</c:v>
                </c:pt>
                <c:pt idx="394">
                  <c:v>-38.327583466685404</c:v>
                </c:pt>
                <c:pt idx="395">
                  <c:v>-38.705080295500395</c:v>
                </c:pt>
                <c:pt idx="396">
                  <c:v>-39.074853129465801</c:v>
                </c:pt>
                <c:pt idx="397">
                  <c:v>-39.437204086154999</c:v>
                </c:pt>
                <c:pt idx="398">
                  <c:v>-39.7924184451524</c:v>
                </c:pt>
                <c:pt idx="399">
                  <c:v>-40.140765841023594</c:v>
                </c:pt>
                <c:pt idx="400">
                  <c:v>-40.482501355361606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4-4F90-89CF-2D08294D019B}"/>
            </c:ext>
          </c:extLst>
        </c:ser>
        <c:ser>
          <c:idx val="2"/>
          <c:order val="2"/>
          <c:tx>
            <c:v>A_Gain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'Adj Bode Calculations'!$B$33:$B$433</c:f>
              <c:numCache>
                <c:formatCode>General</c:formatCode>
                <c:ptCount val="40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110</c:v>
                </c:pt>
                <c:pt idx="92">
                  <c:v>120</c:v>
                </c:pt>
                <c:pt idx="93">
                  <c:v>130</c:v>
                </c:pt>
                <c:pt idx="94">
                  <c:v>140</c:v>
                </c:pt>
                <c:pt idx="95">
                  <c:v>150</c:v>
                </c:pt>
                <c:pt idx="96">
                  <c:v>160</c:v>
                </c:pt>
                <c:pt idx="97">
                  <c:v>170</c:v>
                </c:pt>
                <c:pt idx="98">
                  <c:v>180</c:v>
                </c:pt>
                <c:pt idx="99">
                  <c:v>190</c:v>
                </c:pt>
                <c:pt idx="100">
                  <c:v>200</c:v>
                </c:pt>
                <c:pt idx="101">
                  <c:v>210</c:v>
                </c:pt>
                <c:pt idx="102">
                  <c:v>220</c:v>
                </c:pt>
                <c:pt idx="103">
                  <c:v>230</c:v>
                </c:pt>
                <c:pt idx="104">
                  <c:v>240</c:v>
                </c:pt>
                <c:pt idx="105">
                  <c:v>250</c:v>
                </c:pt>
                <c:pt idx="106">
                  <c:v>260</c:v>
                </c:pt>
                <c:pt idx="107">
                  <c:v>270</c:v>
                </c:pt>
                <c:pt idx="108">
                  <c:v>280</c:v>
                </c:pt>
                <c:pt idx="109">
                  <c:v>290</c:v>
                </c:pt>
                <c:pt idx="110">
                  <c:v>300</c:v>
                </c:pt>
                <c:pt idx="111">
                  <c:v>310</c:v>
                </c:pt>
                <c:pt idx="112">
                  <c:v>320</c:v>
                </c:pt>
                <c:pt idx="113">
                  <c:v>330</c:v>
                </c:pt>
                <c:pt idx="114">
                  <c:v>340</c:v>
                </c:pt>
                <c:pt idx="115">
                  <c:v>350</c:v>
                </c:pt>
                <c:pt idx="116">
                  <c:v>360</c:v>
                </c:pt>
                <c:pt idx="117">
                  <c:v>370</c:v>
                </c:pt>
                <c:pt idx="118">
                  <c:v>380</c:v>
                </c:pt>
                <c:pt idx="119">
                  <c:v>390</c:v>
                </c:pt>
                <c:pt idx="120">
                  <c:v>400</c:v>
                </c:pt>
                <c:pt idx="121">
                  <c:v>410</c:v>
                </c:pt>
                <c:pt idx="122">
                  <c:v>420</c:v>
                </c:pt>
                <c:pt idx="123">
                  <c:v>430</c:v>
                </c:pt>
                <c:pt idx="124">
                  <c:v>440</c:v>
                </c:pt>
                <c:pt idx="125">
                  <c:v>450</c:v>
                </c:pt>
                <c:pt idx="126">
                  <c:v>460</c:v>
                </c:pt>
                <c:pt idx="127">
                  <c:v>470</c:v>
                </c:pt>
                <c:pt idx="128">
                  <c:v>480</c:v>
                </c:pt>
                <c:pt idx="129">
                  <c:v>490</c:v>
                </c:pt>
                <c:pt idx="130">
                  <c:v>500</c:v>
                </c:pt>
                <c:pt idx="131">
                  <c:v>510</c:v>
                </c:pt>
                <c:pt idx="132">
                  <c:v>520</c:v>
                </c:pt>
                <c:pt idx="133">
                  <c:v>530</c:v>
                </c:pt>
                <c:pt idx="134">
                  <c:v>540</c:v>
                </c:pt>
                <c:pt idx="135">
                  <c:v>550</c:v>
                </c:pt>
                <c:pt idx="136">
                  <c:v>560</c:v>
                </c:pt>
                <c:pt idx="137">
                  <c:v>570</c:v>
                </c:pt>
                <c:pt idx="138">
                  <c:v>580</c:v>
                </c:pt>
                <c:pt idx="139">
                  <c:v>590</c:v>
                </c:pt>
                <c:pt idx="140">
                  <c:v>600</c:v>
                </c:pt>
                <c:pt idx="141">
                  <c:v>610</c:v>
                </c:pt>
                <c:pt idx="142">
                  <c:v>620</c:v>
                </c:pt>
                <c:pt idx="143">
                  <c:v>630</c:v>
                </c:pt>
                <c:pt idx="144">
                  <c:v>640</c:v>
                </c:pt>
                <c:pt idx="145">
                  <c:v>650</c:v>
                </c:pt>
                <c:pt idx="146">
                  <c:v>660</c:v>
                </c:pt>
                <c:pt idx="147">
                  <c:v>670</c:v>
                </c:pt>
                <c:pt idx="148">
                  <c:v>680</c:v>
                </c:pt>
                <c:pt idx="149">
                  <c:v>690</c:v>
                </c:pt>
                <c:pt idx="150">
                  <c:v>700</c:v>
                </c:pt>
                <c:pt idx="151">
                  <c:v>710</c:v>
                </c:pt>
                <c:pt idx="152">
                  <c:v>720</c:v>
                </c:pt>
                <c:pt idx="153">
                  <c:v>730</c:v>
                </c:pt>
                <c:pt idx="154">
                  <c:v>740</c:v>
                </c:pt>
                <c:pt idx="155">
                  <c:v>750</c:v>
                </c:pt>
                <c:pt idx="156">
                  <c:v>760</c:v>
                </c:pt>
                <c:pt idx="157">
                  <c:v>770</c:v>
                </c:pt>
                <c:pt idx="158">
                  <c:v>780</c:v>
                </c:pt>
                <c:pt idx="159">
                  <c:v>790</c:v>
                </c:pt>
                <c:pt idx="160">
                  <c:v>800</c:v>
                </c:pt>
                <c:pt idx="161">
                  <c:v>810</c:v>
                </c:pt>
                <c:pt idx="162">
                  <c:v>820</c:v>
                </c:pt>
                <c:pt idx="163">
                  <c:v>830</c:v>
                </c:pt>
                <c:pt idx="164">
                  <c:v>840</c:v>
                </c:pt>
                <c:pt idx="165">
                  <c:v>850</c:v>
                </c:pt>
                <c:pt idx="166">
                  <c:v>860</c:v>
                </c:pt>
                <c:pt idx="167">
                  <c:v>870</c:v>
                </c:pt>
                <c:pt idx="168">
                  <c:v>880</c:v>
                </c:pt>
                <c:pt idx="169">
                  <c:v>890</c:v>
                </c:pt>
                <c:pt idx="170">
                  <c:v>900</c:v>
                </c:pt>
                <c:pt idx="171">
                  <c:v>910</c:v>
                </c:pt>
                <c:pt idx="172">
                  <c:v>920</c:v>
                </c:pt>
                <c:pt idx="173">
                  <c:v>930</c:v>
                </c:pt>
                <c:pt idx="174">
                  <c:v>940</c:v>
                </c:pt>
                <c:pt idx="175">
                  <c:v>950</c:v>
                </c:pt>
                <c:pt idx="176">
                  <c:v>960</c:v>
                </c:pt>
                <c:pt idx="177">
                  <c:v>970</c:v>
                </c:pt>
                <c:pt idx="178">
                  <c:v>980</c:v>
                </c:pt>
                <c:pt idx="179">
                  <c:v>990</c:v>
                </c:pt>
                <c:pt idx="180">
                  <c:v>1000</c:v>
                </c:pt>
                <c:pt idx="181">
                  <c:v>1100</c:v>
                </c:pt>
                <c:pt idx="182">
                  <c:v>1200</c:v>
                </c:pt>
                <c:pt idx="183">
                  <c:v>1300</c:v>
                </c:pt>
                <c:pt idx="184">
                  <c:v>1400</c:v>
                </c:pt>
                <c:pt idx="185">
                  <c:v>1500</c:v>
                </c:pt>
                <c:pt idx="186">
                  <c:v>1600</c:v>
                </c:pt>
                <c:pt idx="187">
                  <c:v>1700</c:v>
                </c:pt>
                <c:pt idx="188">
                  <c:v>1800</c:v>
                </c:pt>
                <c:pt idx="189">
                  <c:v>1900</c:v>
                </c:pt>
                <c:pt idx="190">
                  <c:v>2000</c:v>
                </c:pt>
                <c:pt idx="191">
                  <c:v>2100</c:v>
                </c:pt>
                <c:pt idx="192">
                  <c:v>2200</c:v>
                </c:pt>
                <c:pt idx="193">
                  <c:v>2300</c:v>
                </c:pt>
                <c:pt idx="194">
                  <c:v>2400</c:v>
                </c:pt>
                <c:pt idx="195">
                  <c:v>2500</c:v>
                </c:pt>
                <c:pt idx="196">
                  <c:v>2600</c:v>
                </c:pt>
                <c:pt idx="197">
                  <c:v>2700</c:v>
                </c:pt>
                <c:pt idx="198">
                  <c:v>2800</c:v>
                </c:pt>
                <c:pt idx="199">
                  <c:v>2900</c:v>
                </c:pt>
                <c:pt idx="200">
                  <c:v>3000</c:v>
                </c:pt>
                <c:pt idx="201">
                  <c:v>3100</c:v>
                </c:pt>
                <c:pt idx="202">
                  <c:v>3200</c:v>
                </c:pt>
                <c:pt idx="203">
                  <c:v>3300</c:v>
                </c:pt>
                <c:pt idx="204">
                  <c:v>3400</c:v>
                </c:pt>
                <c:pt idx="205">
                  <c:v>3500</c:v>
                </c:pt>
                <c:pt idx="206">
                  <c:v>3600</c:v>
                </c:pt>
                <c:pt idx="207">
                  <c:v>3700</c:v>
                </c:pt>
                <c:pt idx="208">
                  <c:v>3800</c:v>
                </c:pt>
                <c:pt idx="209">
                  <c:v>3900</c:v>
                </c:pt>
                <c:pt idx="210">
                  <c:v>4000</c:v>
                </c:pt>
                <c:pt idx="211">
                  <c:v>4100</c:v>
                </c:pt>
                <c:pt idx="212">
                  <c:v>4200</c:v>
                </c:pt>
                <c:pt idx="213">
                  <c:v>4300</c:v>
                </c:pt>
                <c:pt idx="214">
                  <c:v>4400</c:v>
                </c:pt>
                <c:pt idx="215">
                  <c:v>4500</c:v>
                </c:pt>
                <c:pt idx="216">
                  <c:v>4600</c:v>
                </c:pt>
                <c:pt idx="217">
                  <c:v>4700</c:v>
                </c:pt>
                <c:pt idx="218">
                  <c:v>4800</c:v>
                </c:pt>
                <c:pt idx="219">
                  <c:v>4900</c:v>
                </c:pt>
                <c:pt idx="220">
                  <c:v>5000</c:v>
                </c:pt>
                <c:pt idx="221">
                  <c:v>5100</c:v>
                </c:pt>
                <c:pt idx="222">
                  <c:v>5200</c:v>
                </c:pt>
                <c:pt idx="223">
                  <c:v>5300</c:v>
                </c:pt>
                <c:pt idx="224">
                  <c:v>5400</c:v>
                </c:pt>
                <c:pt idx="225">
                  <c:v>5500</c:v>
                </c:pt>
                <c:pt idx="226">
                  <c:v>5600</c:v>
                </c:pt>
                <c:pt idx="227">
                  <c:v>5700</c:v>
                </c:pt>
                <c:pt idx="228">
                  <c:v>5800</c:v>
                </c:pt>
                <c:pt idx="229">
                  <c:v>5900</c:v>
                </c:pt>
                <c:pt idx="230">
                  <c:v>6000</c:v>
                </c:pt>
                <c:pt idx="231">
                  <c:v>6100</c:v>
                </c:pt>
                <c:pt idx="232">
                  <c:v>6200</c:v>
                </c:pt>
                <c:pt idx="233">
                  <c:v>6300</c:v>
                </c:pt>
                <c:pt idx="234">
                  <c:v>6400</c:v>
                </c:pt>
                <c:pt idx="235">
                  <c:v>6500</c:v>
                </c:pt>
                <c:pt idx="236">
                  <c:v>6600</c:v>
                </c:pt>
                <c:pt idx="237">
                  <c:v>6700</c:v>
                </c:pt>
                <c:pt idx="238">
                  <c:v>6800</c:v>
                </c:pt>
                <c:pt idx="239">
                  <c:v>6900</c:v>
                </c:pt>
                <c:pt idx="240">
                  <c:v>7000</c:v>
                </c:pt>
                <c:pt idx="241">
                  <c:v>7100</c:v>
                </c:pt>
                <c:pt idx="242">
                  <c:v>7200</c:v>
                </c:pt>
                <c:pt idx="243">
                  <c:v>7300</c:v>
                </c:pt>
                <c:pt idx="244">
                  <c:v>7400</c:v>
                </c:pt>
                <c:pt idx="245">
                  <c:v>7500</c:v>
                </c:pt>
                <c:pt idx="246">
                  <c:v>7600</c:v>
                </c:pt>
                <c:pt idx="247">
                  <c:v>7700</c:v>
                </c:pt>
                <c:pt idx="248">
                  <c:v>7800</c:v>
                </c:pt>
                <c:pt idx="249">
                  <c:v>7900</c:v>
                </c:pt>
                <c:pt idx="250">
                  <c:v>8000</c:v>
                </c:pt>
                <c:pt idx="251">
                  <c:v>8100</c:v>
                </c:pt>
                <c:pt idx="252">
                  <c:v>8200</c:v>
                </c:pt>
                <c:pt idx="253">
                  <c:v>8300</c:v>
                </c:pt>
                <c:pt idx="254">
                  <c:v>8400</c:v>
                </c:pt>
                <c:pt idx="255">
                  <c:v>8500</c:v>
                </c:pt>
                <c:pt idx="256">
                  <c:v>8600</c:v>
                </c:pt>
                <c:pt idx="257">
                  <c:v>8700</c:v>
                </c:pt>
                <c:pt idx="258">
                  <c:v>8800</c:v>
                </c:pt>
                <c:pt idx="259">
                  <c:v>8900</c:v>
                </c:pt>
                <c:pt idx="260">
                  <c:v>9000</c:v>
                </c:pt>
                <c:pt idx="261">
                  <c:v>9100</c:v>
                </c:pt>
                <c:pt idx="262">
                  <c:v>9200</c:v>
                </c:pt>
                <c:pt idx="263">
                  <c:v>9300</c:v>
                </c:pt>
                <c:pt idx="264">
                  <c:v>9400</c:v>
                </c:pt>
                <c:pt idx="265">
                  <c:v>9500</c:v>
                </c:pt>
                <c:pt idx="266">
                  <c:v>9600</c:v>
                </c:pt>
                <c:pt idx="267">
                  <c:v>9700</c:v>
                </c:pt>
                <c:pt idx="268">
                  <c:v>9800</c:v>
                </c:pt>
                <c:pt idx="269">
                  <c:v>9900</c:v>
                </c:pt>
                <c:pt idx="270">
                  <c:v>10000</c:v>
                </c:pt>
                <c:pt idx="271">
                  <c:v>11000</c:v>
                </c:pt>
                <c:pt idx="272">
                  <c:v>12000</c:v>
                </c:pt>
                <c:pt idx="273">
                  <c:v>13000</c:v>
                </c:pt>
                <c:pt idx="274">
                  <c:v>14000</c:v>
                </c:pt>
                <c:pt idx="275">
                  <c:v>15000</c:v>
                </c:pt>
                <c:pt idx="276">
                  <c:v>16000</c:v>
                </c:pt>
                <c:pt idx="277">
                  <c:v>17000</c:v>
                </c:pt>
                <c:pt idx="278">
                  <c:v>18000</c:v>
                </c:pt>
                <c:pt idx="279">
                  <c:v>19000</c:v>
                </c:pt>
                <c:pt idx="280">
                  <c:v>20000</c:v>
                </c:pt>
                <c:pt idx="281">
                  <c:v>21000</c:v>
                </c:pt>
                <c:pt idx="282">
                  <c:v>22000</c:v>
                </c:pt>
                <c:pt idx="283">
                  <c:v>23000</c:v>
                </c:pt>
                <c:pt idx="284">
                  <c:v>24000</c:v>
                </c:pt>
                <c:pt idx="285">
                  <c:v>25000</c:v>
                </c:pt>
                <c:pt idx="286">
                  <c:v>26000</c:v>
                </c:pt>
                <c:pt idx="287">
                  <c:v>27000</c:v>
                </c:pt>
                <c:pt idx="288">
                  <c:v>28000</c:v>
                </c:pt>
                <c:pt idx="289">
                  <c:v>29000</c:v>
                </c:pt>
                <c:pt idx="290">
                  <c:v>30000</c:v>
                </c:pt>
                <c:pt idx="291">
                  <c:v>31000</c:v>
                </c:pt>
                <c:pt idx="292">
                  <c:v>32000</c:v>
                </c:pt>
                <c:pt idx="293">
                  <c:v>33000</c:v>
                </c:pt>
                <c:pt idx="294">
                  <c:v>34000</c:v>
                </c:pt>
                <c:pt idx="295">
                  <c:v>35000</c:v>
                </c:pt>
                <c:pt idx="296">
                  <c:v>36000</c:v>
                </c:pt>
                <c:pt idx="297">
                  <c:v>37000</c:v>
                </c:pt>
                <c:pt idx="298">
                  <c:v>38000</c:v>
                </c:pt>
                <c:pt idx="299">
                  <c:v>39000</c:v>
                </c:pt>
                <c:pt idx="300">
                  <c:v>40000</c:v>
                </c:pt>
                <c:pt idx="301">
                  <c:v>41000</c:v>
                </c:pt>
                <c:pt idx="302">
                  <c:v>42000</c:v>
                </c:pt>
                <c:pt idx="303">
                  <c:v>43000</c:v>
                </c:pt>
                <c:pt idx="304">
                  <c:v>44000</c:v>
                </c:pt>
                <c:pt idx="305">
                  <c:v>45000</c:v>
                </c:pt>
                <c:pt idx="306">
                  <c:v>46000</c:v>
                </c:pt>
                <c:pt idx="307">
                  <c:v>47000</c:v>
                </c:pt>
                <c:pt idx="308">
                  <c:v>48000</c:v>
                </c:pt>
                <c:pt idx="309">
                  <c:v>49000</c:v>
                </c:pt>
                <c:pt idx="310">
                  <c:v>50000</c:v>
                </c:pt>
                <c:pt idx="311">
                  <c:v>51000</c:v>
                </c:pt>
                <c:pt idx="312">
                  <c:v>52000</c:v>
                </c:pt>
                <c:pt idx="313">
                  <c:v>53000</c:v>
                </c:pt>
                <c:pt idx="314">
                  <c:v>54000</c:v>
                </c:pt>
                <c:pt idx="315">
                  <c:v>55000</c:v>
                </c:pt>
                <c:pt idx="316">
                  <c:v>56000</c:v>
                </c:pt>
                <c:pt idx="317">
                  <c:v>57000</c:v>
                </c:pt>
                <c:pt idx="318">
                  <c:v>58000</c:v>
                </c:pt>
                <c:pt idx="319">
                  <c:v>59000</c:v>
                </c:pt>
                <c:pt idx="320">
                  <c:v>60000</c:v>
                </c:pt>
                <c:pt idx="321">
                  <c:v>61000</c:v>
                </c:pt>
                <c:pt idx="322">
                  <c:v>62000</c:v>
                </c:pt>
                <c:pt idx="323">
                  <c:v>63000</c:v>
                </c:pt>
                <c:pt idx="324">
                  <c:v>64000</c:v>
                </c:pt>
                <c:pt idx="325">
                  <c:v>65000</c:v>
                </c:pt>
                <c:pt idx="326">
                  <c:v>66000</c:v>
                </c:pt>
                <c:pt idx="327">
                  <c:v>67000</c:v>
                </c:pt>
                <c:pt idx="328">
                  <c:v>68000</c:v>
                </c:pt>
                <c:pt idx="329">
                  <c:v>69000</c:v>
                </c:pt>
                <c:pt idx="330">
                  <c:v>70000</c:v>
                </c:pt>
                <c:pt idx="331">
                  <c:v>71000</c:v>
                </c:pt>
                <c:pt idx="332">
                  <c:v>72000</c:v>
                </c:pt>
                <c:pt idx="333">
                  <c:v>73000</c:v>
                </c:pt>
                <c:pt idx="334">
                  <c:v>74000</c:v>
                </c:pt>
                <c:pt idx="335">
                  <c:v>75000</c:v>
                </c:pt>
                <c:pt idx="336">
                  <c:v>76000</c:v>
                </c:pt>
                <c:pt idx="337">
                  <c:v>77000</c:v>
                </c:pt>
                <c:pt idx="338">
                  <c:v>78000</c:v>
                </c:pt>
                <c:pt idx="339">
                  <c:v>79000</c:v>
                </c:pt>
                <c:pt idx="340">
                  <c:v>80000</c:v>
                </c:pt>
                <c:pt idx="341">
                  <c:v>81000</c:v>
                </c:pt>
                <c:pt idx="342">
                  <c:v>82000</c:v>
                </c:pt>
                <c:pt idx="343">
                  <c:v>83000</c:v>
                </c:pt>
                <c:pt idx="344">
                  <c:v>84000</c:v>
                </c:pt>
                <c:pt idx="345">
                  <c:v>85000</c:v>
                </c:pt>
                <c:pt idx="346">
                  <c:v>86000</c:v>
                </c:pt>
                <c:pt idx="347">
                  <c:v>87000</c:v>
                </c:pt>
                <c:pt idx="348">
                  <c:v>88000</c:v>
                </c:pt>
                <c:pt idx="349">
                  <c:v>89000</c:v>
                </c:pt>
                <c:pt idx="350">
                  <c:v>90000</c:v>
                </c:pt>
                <c:pt idx="351">
                  <c:v>91000</c:v>
                </c:pt>
                <c:pt idx="352">
                  <c:v>92000</c:v>
                </c:pt>
                <c:pt idx="353">
                  <c:v>93000</c:v>
                </c:pt>
                <c:pt idx="354">
                  <c:v>94000</c:v>
                </c:pt>
                <c:pt idx="355">
                  <c:v>95000</c:v>
                </c:pt>
                <c:pt idx="356">
                  <c:v>96000</c:v>
                </c:pt>
                <c:pt idx="357">
                  <c:v>97000</c:v>
                </c:pt>
                <c:pt idx="358">
                  <c:v>98000</c:v>
                </c:pt>
                <c:pt idx="359">
                  <c:v>99000</c:v>
                </c:pt>
                <c:pt idx="360">
                  <c:v>100000</c:v>
                </c:pt>
                <c:pt idx="361">
                  <c:v>110000</c:v>
                </c:pt>
                <c:pt idx="362">
                  <c:v>120000</c:v>
                </c:pt>
                <c:pt idx="363">
                  <c:v>130000</c:v>
                </c:pt>
                <c:pt idx="364">
                  <c:v>140000</c:v>
                </c:pt>
                <c:pt idx="365">
                  <c:v>150000</c:v>
                </c:pt>
                <c:pt idx="366">
                  <c:v>160000</c:v>
                </c:pt>
                <c:pt idx="367">
                  <c:v>170000</c:v>
                </c:pt>
                <c:pt idx="368">
                  <c:v>180000</c:v>
                </c:pt>
                <c:pt idx="369">
                  <c:v>190000</c:v>
                </c:pt>
                <c:pt idx="370">
                  <c:v>200000</c:v>
                </c:pt>
                <c:pt idx="371">
                  <c:v>210000</c:v>
                </c:pt>
                <c:pt idx="372">
                  <c:v>220000</c:v>
                </c:pt>
                <c:pt idx="373">
                  <c:v>230000</c:v>
                </c:pt>
                <c:pt idx="374">
                  <c:v>240000</c:v>
                </c:pt>
                <c:pt idx="375">
                  <c:v>250000</c:v>
                </c:pt>
                <c:pt idx="376">
                  <c:v>260000</c:v>
                </c:pt>
                <c:pt idx="377">
                  <c:v>270000</c:v>
                </c:pt>
                <c:pt idx="378">
                  <c:v>280000</c:v>
                </c:pt>
                <c:pt idx="379">
                  <c:v>290000</c:v>
                </c:pt>
                <c:pt idx="380">
                  <c:v>300000</c:v>
                </c:pt>
                <c:pt idx="381">
                  <c:v>310000</c:v>
                </c:pt>
                <c:pt idx="382">
                  <c:v>320000</c:v>
                </c:pt>
                <c:pt idx="383">
                  <c:v>330000</c:v>
                </c:pt>
                <c:pt idx="384">
                  <c:v>340000</c:v>
                </c:pt>
                <c:pt idx="385">
                  <c:v>350000</c:v>
                </c:pt>
                <c:pt idx="386">
                  <c:v>360000</c:v>
                </c:pt>
                <c:pt idx="387">
                  <c:v>370000</c:v>
                </c:pt>
                <c:pt idx="388">
                  <c:v>380000</c:v>
                </c:pt>
                <c:pt idx="389">
                  <c:v>390000</c:v>
                </c:pt>
                <c:pt idx="390">
                  <c:v>400000</c:v>
                </c:pt>
                <c:pt idx="391">
                  <c:v>410000</c:v>
                </c:pt>
                <c:pt idx="392">
                  <c:v>420000</c:v>
                </c:pt>
                <c:pt idx="393">
                  <c:v>430000</c:v>
                </c:pt>
                <c:pt idx="394">
                  <c:v>440000</c:v>
                </c:pt>
                <c:pt idx="395">
                  <c:v>450000</c:v>
                </c:pt>
                <c:pt idx="396">
                  <c:v>460000</c:v>
                </c:pt>
                <c:pt idx="397">
                  <c:v>470000</c:v>
                </c:pt>
                <c:pt idx="398">
                  <c:v>480000</c:v>
                </c:pt>
                <c:pt idx="399">
                  <c:v>490000</c:v>
                </c:pt>
                <c:pt idx="400">
                  <c:v>500000</c:v>
                </c:pt>
              </c:numCache>
            </c:numRef>
          </c:xVal>
          <c:yVal>
            <c:numRef>
              <c:f>'Adj Bode Calculations'!$J$33:$J$433</c:f>
              <c:numCache>
                <c:formatCode>0.00</c:formatCode>
                <c:ptCount val="401"/>
                <c:pt idx="0">
                  <c:v>85.720690748921399</c:v>
                </c:pt>
                <c:pt idx="1">
                  <c:v>85.483958424130009</c:v>
                </c:pt>
                <c:pt idx="2">
                  <c:v>85.238530686448996</c:v>
                </c:pt>
                <c:pt idx="3">
                  <c:v>84.986443499733014</c:v>
                </c:pt>
                <c:pt idx="4">
                  <c:v>84.729499350676392</c:v>
                </c:pt>
                <c:pt idx="5">
                  <c:v>84.469270733528191</c:v>
                </c:pt>
                <c:pt idx="6">
                  <c:v>84.207111652353404</c:v>
                </c:pt>
                <c:pt idx="7">
                  <c:v>83.944174150964997</c:v>
                </c:pt>
                <c:pt idx="8">
                  <c:v>83.681427521959591</c:v>
                </c:pt>
                <c:pt idx="9">
                  <c:v>83.419678460088591</c:v>
                </c:pt>
                <c:pt idx="10">
                  <c:v>83.159590955507397</c:v>
                </c:pt>
                <c:pt idx="11">
                  <c:v>82.901705148930802</c:v>
                </c:pt>
                <c:pt idx="12">
                  <c:v>82.646454694762198</c:v>
                </c:pt>
                <c:pt idx="13">
                  <c:v>82.394182412396788</c:v>
                </c:pt>
                <c:pt idx="14">
                  <c:v>82.145154166838807</c:v>
                </c:pt>
                <c:pt idx="15">
                  <c:v>81.899571024319812</c:v>
                </c:pt>
                <c:pt idx="16">
                  <c:v>81.657579791619398</c:v>
                </c:pt>
                <c:pt idx="17">
                  <c:v>81.419282081420405</c:v>
                </c:pt>
                <c:pt idx="18">
                  <c:v>81.184742059705599</c:v>
                </c:pt>
                <c:pt idx="19">
                  <c:v>80.953993031931404</c:v>
                </c:pt>
                <c:pt idx="20">
                  <c:v>80.727043017526796</c:v>
                </c:pt>
                <c:pt idx="21">
                  <c:v>80.5038794506562</c:v>
                </c:pt>
                <c:pt idx="22">
                  <c:v>80.284473131518411</c:v>
                </c:pt>
                <c:pt idx="23">
                  <c:v>80.068781538227398</c:v>
                </c:pt>
                <c:pt idx="24">
                  <c:v>79.8567515954974</c:v>
                </c:pt>
                <c:pt idx="25">
                  <c:v>79.648321983441207</c:v>
                </c:pt>
                <c:pt idx="26">
                  <c:v>79.443425058090796</c:v>
                </c:pt>
                <c:pt idx="27">
                  <c:v>79.241988444819</c:v>
                </c:pt>
                <c:pt idx="28">
                  <c:v>79.043936356710006</c:v>
                </c:pt>
                <c:pt idx="29">
                  <c:v>78.849190681998607</c:v>
                </c:pt>
                <c:pt idx="30">
                  <c:v>78.657671877869802</c:v>
                </c:pt>
                <c:pt idx="31">
                  <c:v>78.469299702082807</c:v>
                </c:pt>
                <c:pt idx="32">
                  <c:v>78.283993808916406</c:v>
                </c:pt>
                <c:pt idx="33">
                  <c:v>78.101674231722598</c:v>
                </c:pt>
                <c:pt idx="34">
                  <c:v>77.922261770820597</c:v>
                </c:pt>
                <c:pt idx="35">
                  <c:v>77.74567830245681</c:v>
                </c:pt>
                <c:pt idx="36">
                  <c:v>77.571847022034007</c:v>
                </c:pt>
                <c:pt idx="37">
                  <c:v>77.400692632682805</c:v>
                </c:pt>
                <c:pt idx="38">
                  <c:v>77.232141488463199</c:v>
                </c:pt>
                <c:pt idx="39">
                  <c:v>77.066121699985004</c:v>
                </c:pt>
                <c:pt idx="40">
                  <c:v>76.902563208971003</c:v>
                </c:pt>
                <c:pt idx="41">
                  <c:v>76.741397837234601</c:v>
                </c:pt>
                <c:pt idx="42">
                  <c:v>76.582559314652201</c:v>
                </c:pt>
                <c:pt idx="43">
                  <c:v>76.425983289966197</c:v>
                </c:pt>
                <c:pt idx="44">
                  <c:v>76.271607327628601</c:v>
                </c:pt>
                <c:pt idx="45">
                  <c:v>76.119370893371197</c:v>
                </c:pt>
                <c:pt idx="46">
                  <c:v>75.969215330745996</c:v>
                </c:pt>
                <c:pt idx="47">
                  <c:v>75.821083830506211</c:v>
                </c:pt>
                <c:pt idx="48">
                  <c:v>75.674921394393792</c:v>
                </c:pt>
                <c:pt idx="49">
                  <c:v>75.530674794630997</c:v>
                </c:pt>
                <c:pt idx="50">
                  <c:v>75.388292530197006</c:v>
                </c:pt>
                <c:pt idx="51">
                  <c:v>75.247724780785404</c:v>
                </c:pt>
                <c:pt idx="52">
                  <c:v>75.108923359183009</c:v>
                </c:pt>
                <c:pt idx="53">
                  <c:v>74.971841662680006</c:v>
                </c:pt>
                <c:pt idx="54">
                  <c:v>74.836434624012398</c:v>
                </c:pt>
                <c:pt idx="55">
                  <c:v>74.702658662245199</c:v>
                </c:pt>
                <c:pt idx="56">
                  <c:v>74.570471633927596</c:v>
                </c:pt>
                <c:pt idx="57">
                  <c:v>74.439832784788408</c:v>
                </c:pt>
                <c:pt idx="58">
                  <c:v>74.310702702181999</c:v>
                </c:pt>
                <c:pt idx="59">
                  <c:v>74.183043268454796</c:v>
                </c:pt>
                <c:pt idx="60">
                  <c:v>74.056817615360401</c:v>
                </c:pt>
                <c:pt idx="61">
                  <c:v>73.931990079621798</c:v>
                </c:pt>
                <c:pt idx="62">
                  <c:v>73.808526159712201</c:v>
                </c:pt>
                <c:pt idx="63">
                  <c:v>73.686392473904206</c:v>
                </c:pt>
                <c:pt idx="64">
                  <c:v>73.565556719621398</c:v>
                </c:pt>
                <c:pt idx="65">
                  <c:v>73.445987634105194</c:v>
                </c:pt>
                <c:pt idx="66">
                  <c:v>73.327654956407002</c:v>
                </c:pt>
                <c:pt idx="67">
                  <c:v>73.210529390697189</c:v>
                </c:pt>
                <c:pt idx="68">
                  <c:v>73.094582570879794</c:v>
                </c:pt>
                <c:pt idx="69">
                  <c:v>72.979787026492204</c:v>
                </c:pt>
                <c:pt idx="70">
                  <c:v>72.866116149866798</c:v>
                </c:pt>
                <c:pt idx="71">
                  <c:v>72.753544164527398</c:v>
                </c:pt>
                <c:pt idx="72">
                  <c:v>72.642046094784391</c:v>
                </c:pt>
                <c:pt idx="73">
                  <c:v>72.5315977365008</c:v>
                </c:pt>
                <c:pt idx="74">
                  <c:v>72.422175628990402</c:v>
                </c:pt>
                <c:pt idx="75">
                  <c:v>72.313757028013796</c:v>
                </c:pt>
                <c:pt idx="76">
                  <c:v>72.206319879833799</c:v>
                </c:pt>
                <c:pt idx="77">
                  <c:v>72.09984279629461</c:v>
                </c:pt>
                <c:pt idx="78">
                  <c:v>71.994305030887404</c:v>
                </c:pt>
                <c:pt idx="79">
                  <c:v>71.889686455765599</c:v>
                </c:pt>
                <c:pt idx="80">
                  <c:v>71.785967539674601</c:v>
                </c:pt>
                <c:pt idx="81">
                  <c:v>71.683129326758007</c:v>
                </c:pt>
                <c:pt idx="82">
                  <c:v>71.581153416210199</c:v>
                </c:pt>
                <c:pt idx="83">
                  <c:v>71.4800219427364</c:v>
                </c:pt>
                <c:pt idx="84">
                  <c:v>71.379717557791395</c:v>
                </c:pt>
                <c:pt idx="85">
                  <c:v>71.280223411562602</c:v>
                </c:pt>
                <c:pt idx="86">
                  <c:v>71.181523135668598</c:v>
                </c:pt>
                <c:pt idx="87">
                  <c:v>71.083600826541996</c:v>
                </c:pt>
                <c:pt idx="88">
                  <c:v>70.986441029469191</c:v>
                </c:pt>
                <c:pt idx="89">
                  <c:v>70.890028723257203</c:v>
                </c:pt>
                <c:pt idx="90">
                  <c:v>70.794349305504198</c:v>
                </c:pt>
                <c:pt idx="91">
                  <c:v>69.874924146016397</c:v>
                </c:pt>
                <c:pt idx="92">
                  <c:v>69.015353527101993</c:v>
                </c:pt>
                <c:pt idx="93">
                  <c:v>68.206163212271193</c:v>
                </c:pt>
                <c:pt idx="94">
                  <c:v>67.439968431227598</c:v>
                </c:pt>
                <c:pt idx="95">
                  <c:v>66.710934615746794</c:v>
                </c:pt>
                <c:pt idx="96">
                  <c:v>66.014394857900996</c:v>
                </c:pt>
                <c:pt idx="97">
                  <c:v>65.346573632082197</c:v>
                </c:pt>
                <c:pt idx="98">
                  <c:v>64.704383986115801</c:v>
                </c:pt>
                <c:pt idx="99">
                  <c:v>64.085276488282005</c:v>
                </c:pt>
                <c:pt idx="100">
                  <c:v>63.4871252740028</c:v>
                </c:pt>
                <c:pt idx="101">
                  <c:v>62.908141110194194</c:v>
                </c:pt>
                <c:pt idx="102">
                  <c:v>62.346804415915003</c:v>
                </c:pt>
                <c:pt idx="103">
                  <c:v>61.801813209918599</c:v>
                </c:pt>
                <c:pt idx="104">
                  <c:v>61.272042347476798</c:v>
                </c:pt>
                <c:pt idx="105">
                  <c:v>60.756511378573599</c:v>
                </c:pt>
                <c:pt idx="106">
                  <c:v>60.254359046223996</c:v>
                </c:pt>
                <c:pt idx="107">
                  <c:v>59.764822937220202</c:v>
                </c:pt>
                <c:pt idx="108">
                  <c:v>59.287223157224801</c:v>
                </c:pt>
                <c:pt idx="109">
                  <c:v>58.820949167448404</c:v>
                </c:pt>
                <c:pt idx="110">
                  <c:v>58.365449118092201</c:v>
                </c:pt>
                <c:pt idx="111">
                  <c:v>57.920221162861992</c:v>
                </c:pt>
                <c:pt idx="112">
                  <c:v>57.484806352225803</c:v>
                </c:pt>
                <c:pt idx="113">
                  <c:v>57.058782789907198</c:v>
                </c:pt>
                <c:pt idx="114">
                  <c:v>56.641760804073201</c:v>
                </c:pt>
                <c:pt idx="115">
                  <c:v>56.233378936611402</c:v>
                </c:pt>
                <c:pt idx="116">
                  <c:v>55.833300594404996</c:v>
                </c:pt>
                <c:pt idx="117">
                  <c:v>55.441211238241401</c:v>
                </c:pt>
                <c:pt idx="118">
                  <c:v>55.056816009957799</c:v>
                </c:pt>
                <c:pt idx="119">
                  <c:v>54.679837718134998</c:v>
                </c:pt>
                <c:pt idx="120">
                  <c:v>54.3100151182582</c:v>
                </c:pt>
                <c:pt idx="121">
                  <c:v>53.947101435677602</c:v>
                </c:pt>
                <c:pt idx="122">
                  <c:v>53.590863089576601</c:v>
                </c:pt>
                <c:pt idx="123">
                  <c:v>53.241078584061</c:v>
                </c:pt>
                <c:pt idx="124">
                  <c:v>52.897537538801799</c:v>
                </c:pt>
                <c:pt idx="125">
                  <c:v>52.560039836745396</c:v>
                </c:pt>
                <c:pt idx="126">
                  <c:v>52.228394870494</c:v>
                </c:pt>
                <c:pt idx="127">
                  <c:v>51.902420872250801</c:v>
                </c:pt>
                <c:pt idx="128">
                  <c:v>51.581944314898003</c:v>
                </c:pt>
                <c:pt idx="129">
                  <c:v>51.266799373930397</c:v>
                </c:pt>
                <c:pt idx="130">
                  <c:v>50.956827441725203</c:v>
                </c:pt>
                <c:pt idx="131">
                  <c:v>50.651876687058397</c:v>
                </c:pt>
                <c:pt idx="132">
                  <c:v>50.351801653945401</c:v>
                </c:pt>
                <c:pt idx="133">
                  <c:v>50.056462894836798</c:v>
                </c:pt>
                <c:pt idx="134">
                  <c:v>49.765726633989004</c:v>
                </c:pt>
                <c:pt idx="135">
                  <c:v>49.479464457466406</c:v>
                </c:pt>
                <c:pt idx="136">
                  <c:v>49.197553026773598</c:v>
                </c:pt>
                <c:pt idx="137">
                  <c:v>48.919873813550801</c:v>
                </c:pt>
                <c:pt idx="138">
                  <c:v>48.6463128531324</c:v>
                </c:pt>
                <c:pt idx="139">
                  <c:v>48.376760515076796</c:v>
                </c:pt>
                <c:pt idx="140">
                  <c:v>48.1111112890244</c:v>
                </c:pt>
                <c:pt idx="141">
                  <c:v>47.849263584463799</c:v>
                </c:pt>
                <c:pt idx="142">
                  <c:v>47.591119543153802</c:v>
                </c:pt>
                <c:pt idx="143">
                  <c:v>47.3365848631136</c:v>
                </c:pt>
                <c:pt idx="144">
                  <c:v>47.085568633213995</c:v>
                </c:pt>
                <c:pt idx="145">
                  <c:v>46.837983177515994</c:v>
                </c:pt>
                <c:pt idx="146">
                  <c:v>46.593743908594398</c:v>
                </c:pt>
                <c:pt idx="147">
                  <c:v>46.352769189172406</c:v>
                </c:pt>
                <c:pt idx="148">
                  <c:v>46.114980201450408</c:v>
                </c:pt>
                <c:pt idx="149">
                  <c:v>45.880300823585202</c:v>
                </c:pt>
                <c:pt idx="150">
                  <c:v>45.648657512819604</c:v>
                </c:pt>
                <c:pt idx="151">
                  <c:v>45.419979194813806</c:v>
                </c:pt>
                <c:pt idx="152">
                  <c:v>45.194197158765803</c:v>
                </c:pt>
                <c:pt idx="153">
                  <c:v>44.9712449579484</c:v>
                </c:pt>
                <c:pt idx="154">
                  <c:v>44.751058315318204</c:v>
                </c:pt>
                <c:pt idx="155">
                  <c:v>44.5335750338796</c:v>
                </c:pt>
                <c:pt idx="156">
                  <c:v>44.318734911517197</c:v>
                </c:pt>
                <c:pt idx="157">
                  <c:v>44.106479660024796</c:v>
                </c:pt>
                <c:pt idx="158">
                  <c:v>43.896752828084999</c:v>
                </c:pt>
                <c:pt idx="159">
                  <c:v>43.689499727969604</c:v>
                </c:pt>
                <c:pt idx="160">
                  <c:v>43.484667365746397</c:v>
                </c:pt>
                <c:pt idx="161">
                  <c:v>43.282204374795</c:v>
                </c:pt>
                <c:pt idx="162">
                  <c:v>43.082060952446206</c:v>
                </c:pt>
                <c:pt idx="163">
                  <c:v>42.884188799572399</c:v>
                </c:pt>
                <c:pt idx="164">
                  <c:v>42.688541062968795</c:v>
                </c:pt>
                <c:pt idx="165">
                  <c:v>42.495072280374401</c:v>
                </c:pt>
                <c:pt idx="166">
                  <c:v>42.303738327989997</c:v>
                </c:pt>
                <c:pt idx="167">
                  <c:v>42.114496370363803</c:v>
                </c:pt>
                <c:pt idx="168">
                  <c:v>41.927304812519793</c:v>
                </c:pt>
                <c:pt idx="169">
                  <c:v>41.742123254210199</c:v>
                </c:pt>
                <c:pt idx="170">
                  <c:v>41.558912446185403</c:v>
                </c:pt>
                <c:pt idx="171">
                  <c:v>41.377634248377397</c:v>
                </c:pt>
                <c:pt idx="172">
                  <c:v>41.198251589899201</c:v>
                </c:pt>
                <c:pt idx="173">
                  <c:v>41.020728430769402</c:v>
                </c:pt>
                <c:pt idx="174">
                  <c:v>40.845029725276405</c:v>
                </c:pt>
                <c:pt idx="175">
                  <c:v>40.671121386900396</c:v>
                </c:pt>
                <c:pt idx="176">
                  <c:v>40.498970254717001</c:v>
                </c:pt>
                <c:pt idx="177">
                  <c:v>40.328544061209797</c:v>
                </c:pt>
                <c:pt idx="178">
                  <c:v>40.159811401424605</c:v>
                </c:pt>
                <c:pt idx="179">
                  <c:v>39.992741703399403</c:v>
                </c:pt>
                <c:pt idx="180">
                  <c:v>39.827305199809999</c:v>
                </c:pt>
                <c:pt idx="181">
                  <c:v>38.256741059121403</c:v>
                </c:pt>
                <c:pt idx="182">
                  <c:v>36.821805814847799</c:v>
                </c:pt>
                <c:pt idx="183">
                  <c:v>35.502605866379405</c:v>
                </c:pt>
                <c:pt idx="184">
                  <c:v>34.283299204581802</c:v>
                </c:pt>
                <c:pt idx="185">
                  <c:v>33.151076590203196</c:v>
                </c:pt>
                <c:pt idx="186">
                  <c:v>32.095439465321796</c:v>
                </c:pt>
                <c:pt idx="187">
                  <c:v>31.107678031371798</c:v>
                </c:pt>
                <c:pt idx="188">
                  <c:v>30.180487237680801</c:v>
                </c:pt>
                <c:pt idx="189">
                  <c:v>29.307679641741402</c:v>
                </c:pt>
                <c:pt idx="190">
                  <c:v>28.483967528649998</c:v>
                </c:pt>
                <c:pt idx="191">
                  <c:v>27.704795356294998</c:v>
                </c:pt>
                <c:pt idx="192">
                  <c:v>26.9662093155784</c:v>
                </c:pt>
                <c:pt idx="193">
                  <c:v>26.264754638343199</c:v>
                </c:pt>
                <c:pt idx="194">
                  <c:v>25.597393911416198</c:v>
                </c:pt>
                <c:pt idx="195">
                  <c:v>24.961441477748998</c:v>
                </c:pt>
                <c:pt idx="196">
                  <c:v>24.354510289536599</c:v>
                </c:pt>
                <c:pt idx="197">
                  <c:v>23.774468495132201</c:v>
                </c:pt>
                <c:pt idx="198">
                  <c:v>23.2194037048722</c:v>
                </c:pt>
                <c:pt idx="199">
                  <c:v>22.687593366487803</c:v>
                </c:pt>
                <c:pt idx="200">
                  <c:v>22.1774800402222</c:v>
                </c:pt>
                <c:pt idx="201">
                  <c:v>21.687650632616599</c:v>
                </c:pt>
                <c:pt idx="202">
                  <c:v>21.216818850991601</c:v>
                </c:pt>
                <c:pt idx="203">
                  <c:v>20.763810295410998</c:v>
                </c:pt>
                <c:pt idx="204">
                  <c:v>20.327549723896603</c:v>
                </c:pt>
                <c:pt idx="205">
                  <c:v>19.907050118840338</c:v>
                </c:pt>
                <c:pt idx="206">
                  <c:v>19.501403254544481</c:v>
                </c:pt>
                <c:pt idx="207">
                  <c:v>19.10977152240406</c:v>
                </c:pt>
                <c:pt idx="208">
                  <c:v>18.731380815043781</c:v>
                </c:pt>
                <c:pt idx="209">
                  <c:v>18.36551430639032</c:v>
                </c:pt>
                <c:pt idx="210">
                  <c:v>18.011506993250219</c:v>
                </c:pt>
                <c:pt idx="211">
                  <c:v>17.668740886986861</c:v>
                </c:pt>
                <c:pt idx="212">
                  <c:v>17.336640762547781</c:v>
                </c:pt>
                <c:pt idx="213">
                  <c:v>17.014670387273302</c:v>
                </c:pt>
                <c:pt idx="214">
                  <c:v>16.702329164338423</c:v>
                </c:pt>
                <c:pt idx="215">
                  <c:v>16.399149135885061</c:v>
                </c:pt>
                <c:pt idx="216">
                  <c:v>16.104692299320959</c:v>
                </c:pt>
                <c:pt idx="217">
                  <c:v>15.81854819724256</c:v>
                </c:pt>
                <c:pt idx="218">
                  <c:v>15.540331747242499</c:v>
                </c:pt>
                <c:pt idx="219">
                  <c:v>15.269681282714259</c:v>
                </c:pt>
                <c:pt idx="220">
                  <c:v>15.006256779829179</c:v>
                </c:pt>
                <c:pt idx="221">
                  <c:v>14.7497382492841</c:v>
                </c:pt>
                <c:pt idx="222">
                  <c:v>14.499824274302121</c:v>
                </c:pt>
                <c:pt idx="223">
                  <c:v>14.256230678819</c:v>
                </c:pt>
                <c:pt idx="224">
                  <c:v>14.01868931186292</c:v>
                </c:pt>
                <c:pt idx="225">
                  <c:v>13.786946935911059</c:v>
                </c:pt>
                <c:pt idx="226">
                  <c:v>13.56076420852164</c:v>
                </c:pt>
                <c:pt idx="227">
                  <c:v>13.339914747840499</c:v>
                </c:pt>
                <c:pt idx="228">
                  <c:v>13.124184273701459</c:v>
                </c:pt>
                <c:pt idx="229">
                  <c:v>12.913369817008039</c:v>
                </c:pt>
                <c:pt idx="230">
                  <c:v>12.70727899091546</c:v>
                </c:pt>
                <c:pt idx="231">
                  <c:v>12.50572931806416</c:v>
                </c:pt>
                <c:pt idx="232">
                  <c:v>12.308547608743561</c:v>
                </c:pt>
                <c:pt idx="233">
                  <c:v>12.115569385418681</c:v>
                </c:pt>
                <c:pt idx="234">
                  <c:v>11.926638349534219</c:v>
                </c:pt>
                <c:pt idx="235">
                  <c:v>11.74160588693484</c:v>
                </c:pt>
                <c:pt idx="236">
                  <c:v>11.560330608612459</c:v>
                </c:pt>
                <c:pt idx="237">
                  <c:v>11.382677923821241</c:v>
                </c:pt>
                <c:pt idx="238">
                  <c:v>11.208519642889481</c:v>
                </c:pt>
                <c:pt idx="239">
                  <c:v>11.0377336073162</c:v>
                </c:pt>
                <c:pt idx="240">
                  <c:v>10.870203344970179</c:v>
                </c:pt>
                <c:pt idx="241">
                  <c:v>10.705817748409061</c:v>
                </c:pt>
                <c:pt idx="242">
                  <c:v>10.544470774521679</c:v>
                </c:pt>
                <c:pt idx="243">
                  <c:v>10.3860611638557</c:v>
                </c:pt>
                <c:pt idx="244">
                  <c:v>10.23049217814042</c:v>
                </c:pt>
                <c:pt idx="245">
                  <c:v>10.077671354642881</c:v>
                </c:pt>
                <c:pt idx="246">
                  <c:v>9.9275102761146812</c:v>
                </c:pt>
                <c:pt idx="247">
                  <c:v>9.7799243551906798</c:v>
                </c:pt>
                <c:pt idx="248">
                  <c:v>9.6348326321977797</c:v>
                </c:pt>
                <c:pt idx="249">
                  <c:v>9.4921575854157005</c:v>
                </c:pt>
                <c:pt idx="250">
                  <c:v>9.3518249529131605</c:v>
                </c:pt>
                <c:pt idx="251">
                  <c:v>9.2137635651496801</c:v>
                </c:pt>
                <c:pt idx="252">
                  <c:v>9.0779051876004608</c:v>
                </c:pt>
                <c:pt idx="253">
                  <c:v>8.9441843727185599</c:v>
                </c:pt>
                <c:pt idx="254">
                  <c:v>8.812538320601961</c:v>
                </c:pt>
                <c:pt idx="255">
                  <c:v>8.6829067477828801</c:v>
                </c:pt>
                <c:pt idx="256">
                  <c:v>8.5552317635984405</c:v>
                </c:pt>
                <c:pt idx="257">
                  <c:v>8.4294577536449609</c:v>
                </c:pt>
                <c:pt idx="258">
                  <c:v>8.3055312698534802</c:v>
                </c:pt>
                <c:pt idx="259">
                  <c:v>8.1834009267585799</c:v>
                </c:pt>
                <c:pt idx="260">
                  <c:v>8.0630173035639192</c:v>
                </c:pt>
                <c:pt idx="261">
                  <c:v>7.9443328516358802</c:v>
                </c:pt>
                <c:pt idx="262">
                  <c:v>7.82730180708384</c:v>
                </c:pt>
                <c:pt idx="263">
                  <c:v>7.7118801081088195</c:v>
                </c:pt>
                <c:pt idx="264">
                  <c:v>7.59802531682538</c:v>
                </c:pt>
                <c:pt idx="265">
                  <c:v>7.4856965452818205</c:v>
                </c:pt>
                <c:pt idx="266">
                  <c:v>7.3748543854217994</c:v>
                </c:pt>
                <c:pt idx="267">
                  <c:v>7.2654608427505192</c:v>
                </c:pt>
                <c:pt idx="268">
                  <c:v>7.1574792734809005</c:v>
                </c:pt>
                <c:pt idx="269">
                  <c:v>7.0508743249540196</c:v>
                </c:pt>
                <c:pt idx="270">
                  <c:v>6.9456118791394603</c:v>
                </c:pt>
                <c:pt idx="271">
                  <c:v>5.9601022392885401</c:v>
                </c:pt>
                <c:pt idx="272">
                  <c:v>5.0787205745256205</c:v>
                </c:pt>
                <c:pt idx="273">
                  <c:v>4.2813581299195604</c:v>
                </c:pt>
                <c:pt idx="274">
                  <c:v>3.5530668492113198</c:v>
                </c:pt>
                <c:pt idx="275">
                  <c:v>2.88247671701594</c:v>
                </c:pt>
                <c:pt idx="276">
                  <c:v>2.26076246858144</c:v>
                </c:pt>
                <c:pt idx="277">
                  <c:v>1.6809504253974039</c:v>
                </c:pt>
                <c:pt idx="278">
                  <c:v>1.1374419700643839</c:v>
                </c:pt>
                <c:pt idx="279">
                  <c:v>0.62567860627975991</c:v>
                </c:pt>
                <c:pt idx="280">
                  <c:v>0.14190174893038882</c:v>
                </c:pt>
                <c:pt idx="281">
                  <c:v>-0.31702273151739602</c:v>
                </c:pt>
                <c:pt idx="282">
                  <c:v>-0.75373482336449005</c:v>
                </c:pt>
                <c:pt idx="283">
                  <c:v>-1.170478647541614</c:v>
                </c:pt>
                <c:pt idx="284">
                  <c:v>-1.569177610192404</c:v>
                </c:pt>
                <c:pt idx="285">
                  <c:v>-1.9514926141230839</c:v>
                </c:pt>
                <c:pt idx="286">
                  <c:v>-2.3188676816506</c:v>
                </c:pt>
                <c:pt idx="287">
                  <c:v>-2.6725661008264998</c:v>
                </c:pt>
                <c:pt idx="288">
                  <c:v>-3.0136993514111001</c:v>
                </c:pt>
                <c:pt idx="289">
                  <c:v>-3.3432504680436996</c:v>
                </c:pt>
                <c:pt idx="290">
                  <c:v>-3.6620930729367802</c:v>
                </c:pt>
                <c:pt idx="291">
                  <c:v>-3.9710070047670598</c:v>
                </c:pt>
                <c:pt idx="292">
                  <c:v>-4.2706912479742201</c:v>
                </c:pt>
                <c:pt idx="293">
                  <c:v>-4.5617747029387203</c:v>
                </c:pt>
                <c:pt idx="294">
                  <c:v>-4.8448252156904799</c:v>
                </c:pt>
                <c:pt idx="295">
                  <c:v>-5.1203571942658002</c:v>
                </c:pt>
                <c:pt idx="296">
                  <c:v>-5.3888380694001601</c:v>
                </c:pt>
                <c:pt idx="297">
                  <c:v>-5.6506938041119001</c:v>
                </c:pt>
                <c:pt idx="298">
                  <c:v>-5.9063136157317402</c:v>
                </c:pt>
                <c:pt idx="299">
                  <c:v>-6.1560540420458398</c:v>
                </c:pt>
                <c:pt idx="300">
                  <c:v>-6.4002424582335209</c:v>
                </c:pt>
                <c:pt idx="301">
                  <c:v>-6.6391801315589003</c:v>
                </c:pt>
                <c:pt idx="302">
                  <c:v>-6.8731448851189603</c:v>
                </c:pt>
                <c:pt idx="303">
                  <c:v>-7.1023934294200997</c:v>
                </c:pt>
                <c:pt idx="304">
                  <c:v>-7.3271634104900594</c:v>
                </c:pt>
                <c:pt idx="305">
                  <c:v>-7.5476752150811199</c:v>
                </c:pt>
                <c:pt idx="306">
                  <c:v>-7.7641335668973195</c:v>
                </c:pt>
                <c:pt idx="307">
                  <c:v>-7.9767289423617607</c:v>
                </c:pt>
                <c:pt idx="308">
                  <c:v>-8.1856388299871998</c:v>
                </c:pt>
                <c:pt idx="309">
                  <c:v>-8.391028853745361</c:v>
                </c:pt>
                <c:pt idx="310">
                  <c:v>-8.5930537777797404</c:v>
                </c:pt>
                <c:pt idx="311">
                  <c:v>-8.7918584072732404</c:v>
                </c:pt>
                <c:pt idx="312">
                  <c:v>-8.9875783981616397</c:v>
                </c:pt>
                <c:pt idx="313">
                  <c:v>-9.1803409866018413</c:v>
                </c:pt>
                <c:pt idx="314">
                  <c:v>-9.3702656476068604</c:v>
                </c:pt>
                <c:pt idx="315">
                  <c:v>-9.5574646909878798</c:v>
                </c:pt>
                <c:pt idx="316">
                  <c:v>-9.7420438016707998</c:v>
                </c:pt>
                <c:pt idx="317">
                  <c:v>-9.9241025305344603</c:v>
                </c:pt>
                <c:pt idx="318">
                  <c:v>-10.10373474113978</c:v>
                </c:pt>
                <c:pt idx="319">
                  <c:v>-10.28102901704186</c:v>
                </c:pt>
                <c:pt idx="320">
                  <c:v>-10.456069033808578</c:v>
                </c:pt>
                <c:pt idx="321">
                  <c:v>-10.6289338993653</c:v>
                </c:pt>
                <c:pt idx="322">
                  <c:v>-10.79969846586132</c:v>
                </c:pt>
                <c:pt idx="323">
                  <c:v>-10.968433615878642</c:v>
                </c:pt>
                <c:pt idx="324">
                  <c:v>-11.13520652548242</c:v>
                </c:pt>
                <c:pt idx="325">
                  <c:v>-11.30008090633018</c:v>
                </c:pt>
                <c:pt idx="326">
                  <c:v>-11.463117228812362</c:v>
                </c:pt>
                <c:pt idx="327">
                  <c:v>-11.624372927979881</c:v>
                </c:pt>
                <c:pt idx="328">
                  <c:v>-11.783902593829261</c:v>
                </c:pt>
                <c:pt idx="329">
                  <c:v>-11.9417581473467</c:v>
                </c:pt>
                <c:pt idx="330">
                  <c:v>-12.097989003569721</c:v>
                </c:pt>
                <c:pt idx="331">
                  <c:v>-12.252642222794861</c:v>
                </c:pt>
                <c:pt idx="332">
                  <c:v>-12.40576265094554</c:v>
                </c:pt>
                <c:pt idx="333">
                  <c:v>-12.557393050016199</c:v>
                </c:pt>
                <c:pt idx="334">
                  <c:v>-12.70757421941598</c:v>
                </c:pt>
                <c:pt idx="335">
                  <c:v>-12.85634510895818</c:v>
                </c:pt>
                <c:pt idx="336">
                  <c:v>-13.003742924169618</c:v>
                </c:pt>
                <c:pt idx="337">
                  <c:v>-13.149803224532718</c:v>
                </c:pt>
                <c:pt idx="338">
                  <c:v>-13.294560015212779</c:v>
                </c:pt>
                <c:pt idx="339">
                  <c:v>-13.438045832778441</c:v>
                </c:pt>
                <c:pt idx="340">
                  <c:v>-13.58029182537074</c:v>
                </c:pt>
                <c:pt idx="341">
                  <c:v>-13.72132782774308</c:v>
                </c:pt>
                <c:pt idx="342">
                  <c:v>-13.86118243155134</c:v>
                </c:pt>
                <c:pt idx="343">
                  <c:v>-13.999883051244279</c:v>
                </c:pt>
                <c:pt idx="344">
                  <c:v>-14.137455985874821</c:v>
                </c:pt>
                <c:pt idx="345">
                  <c:v>-14.273926477121901</c:v>
                </c:pt>
                <c:pt idx="346">
                  <c:v>-14.409318763794442</c:v>
                </c:pt>
                <c:pt idx="347">
                  <c:v>-14.54365613306182</c:v>
                </c:pt>
                <c:pt idx="348">
                  <c:v>-14.67696096863828</c:v>
                </c:pt>
                <c:pt idx="349">
                  <c:v>-14.809254796128659</c:v>
                </c:pt>
                <c:pt idx="350">
                  <c:v>-14.94055832572956</c:v>
                </c:pt>
                <c:pt idx="351">
                  <c:v>-15.07089149245976</c:v>
                </c:pt>
                <c:pt idx="352">
                  <c:v>-15.200273494087259</c:v>
                </c:pt>
                <c:pt idx="353">
                  <c:v>-15.328722826900101</c:v>
                </c:pt>
                <c:pt idx="354">
                  <c:v>-15.456257319463759</c:v>
                </c:pt>
                <c:pt idx="355">
                  <c:v>-15.5828941644923</c:v>
                </c:pt>
                <c:pt idx="356">
                  <c:v>-15.70864994895452</c:v>
                </c:pt>
                <c:pt idx="357">
                  <c:v>-15.83354068252466</c:v>
                </c:pt>
                <c:pt idx="358">
                  <c:v>-15.957581824483199</c:v>
                </c:pt>
                <c:pt idx="359">
                  <c:v>-16.080788309160742</c:v>
                </c:pt>
                <c:pt idx="360">
                  <c:v>-16.203174570015779</c:v>
                </c:pt>
                <c:pt idx="361">
                  <c:v>-17.384784350068301</c:v>
                </c:pt>
                <c:pt idx="362">
                  <c:v>-18.497273313690279</c:v>
                </c:pt>
                <c:pt idx="363">
                  <c:v>-19.549487586887281</c:v>
                </c:pt>
                <c:pt idx="364">
                  <c:v>-20.5482621362566</c:v>
                </c:pt>
                <c:pt idx="365">
                  <c:v>-21.499055345065198</c:v>
                </c:pt>
                <c:pt idx="366">
                  <c:v>-22.406351280501198</c:v>
                </c:pt>
                <c:pt idx="367">
                  <c:v>-23.273921263821798</c:v>
                </c:pt>
                <c:pt idx="368">
                  <c:v>-24.104998329899598</c:v>
                </c:pt>
                <c:pt idx="369">
                  <c:v>-24.9023966706512</c:v>
                </c:pt>
                <c:pt idx="370">
                  <c:v>-25.668595658606602</c:v>
                </c:pt>
                <c:pt idx="371">
                  <c:v>-26.4058006173276</c:v>
                </c:pt>
                <c:pt idx="372">
                  <c:v>-27.115988010269596</c:v>
                </c:pt>
                <c:pt idx="373">
                  <c:v>-27.800939959140798</c:v>
                </c:pt>
                <c:pt idx="374">
                  <c:v>-28.462271284734801</c:v>
                </c:pt>
                <c:pt idx="375">
                  <c:v>-29.101451180405</c:v>
                </c:pt>
                <c:pt idx="376">
                  <c:v>-29.719820937378799</c:v>
                </c:pt>
                <c:pt idx="377">
                  <c:v>-30.318608694528599</c:v>
                </c:pt>
                <c:pt idx="378">
                  <c:v>-30.898941892687198</c:v>
                </c:pt>
                <c:pt idx="379">
                  <c:v>-31.461857919227597</c:v>
                </c:pt>
                <c:pt idx="380">
                  <c:v>-32.008313297444602</c:v>
                </c:pt>
                <c:pt idx="381">
                  <c:v>-32.539191685281402</c:v>
                </c:pt>
                <c:pt idx="382">
                  <c:v>-33.055310885067598</c:v>
                </c:pt>
                <c:pt idx="383">
                  <c:v>-33.557429021184603</c:v>
                </c:pt>
                <c:pt idx="384">
                  <c:v>-34.046250010095001</c:v>
                </c:pt>
                <c:pt idx="385">
                  <c:v>-34.522428423111201</c:v>
                </c:pt>
                <c:pt idx="386">
                  <c:v>-34.986573824112803</c:v>
                </c:pt>
                <c:pt idx="387">
                  <c:v>-35.439254650437405</c:v>
                </c:pt>
                <c:pt idx="388">
                  <c:v>-35.881001694203</c:v>
                </c:pt>
                <c:pt idx="389">
                  <c:v>-36.312311232580797</c:v>
                </c:pt>
                <c:pt idx="390">
                  <c:v>-36.73364784847</c:v>
                </c:pt>
                <c:pt idx="391">
                  <c:v>-37.145446977227401</c:v>
                </c:pt>
                <c:pt idx="392">
                  <c:v>-37.548117210292602</c:v>
                </c:pt>
                <c:pt idx="393">
                  <c:v>-37.942042382528598</c:v>
                </c:pt>
                <c:pt idx="394">
                  <c:v>-38.327583466685404</c:v>
                </c:pt>
                <c:pt idx="395">
                  <c:v>-38.705080295500395</c:v>
                </c:pt>
                <c:pt idx="396">
                  <c:v>-39.074853129465801</c:v>
                </c:pt>
                <c:pt idx="397">
                  <c:v>-39.4372040861548</c:v>
                </c:pt>
                <c:pt idx="398">
                  <c:v>-39.7924184451524</c:v>
                </c:pt>
                <c:pt idx="399">
                  <c:v>-40.140765841023594</c:v>
                </c:pt>
                <c:pt idx="400">
                  <c:v>-40.482501355361606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64-4F90-89CF-2D08294D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26424"/>
        <c:axId val="1"/>
      </c:scatterChart>
      <c:scatterChart>
        <c:scatterStyle val="lineMarker"/>
        <c:varyColors val="0"/>
        <c:ser>
          <c:idx val="1"/>
          <c:order val="1"/>
          <c:tx>
            <c:v>S_Phase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'Bode Calculations'!$B$30:$B$430</c:f>
              <c:numCache>
                <c:formatCode>General</c:formatCode>
                <c:ptCount val="40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110</c:v>
                </c:pt>
                <c:pt idx="92">
                  <c:v>120</c:v>
                </c:pt>
                <c:pt idx="93">
                  <c:v>130</c:v>
                </c:pt>
                <c:pt idx="94">
                  <c:v>140</c:v>
                </c:pt>
                <c:pt idx="95">
                  <c:v>150</c:v>
                </c:pt>
                <c:pt idx="96">
                  <c:v>160</c:v>
                </c:pt>
                <c:pt idx="97">
                  <c:v>170</c:v>
                </c:pt>
                <c:pt idx="98">
                  <c:v>180</c:v>
                </c:pt>
                <c:pt idx="99">
                  <c:v>190</c:v>
                </c:pt>
                <c:pt idx="100">
                  <c:v>200</c:v>
                </c:pt>
                <c:pt idx="101">
                  <c:v>210</c:v>
                </c:pt>
                <c:pt idx="102">
                  <c:v>220</c:v>
                </c:pt>
                <c:pt idx="103">
                  <c:v>230</c:v>
                </c:pt>
                <c:pt idx="104">
                  <c:v>240</c:v>
                </c:pt>
                <c:pt idx="105">
                  <c:v>250</c:v>
                </c:pt>
                <c:pt idx="106">
                  <c:v>260</c:v>
                </c:pt>
                <c:pt idx="107">
                  <c:v>270</c:v>
                </c:pt>
                <c:pt idx="108">
                  <c:v>280</c:v>
                </c:pt>
                <c:pt idx="109">
                  <c:v>290</c:v>
                </c:pt>
                <c:pt idx="110">
                  <c:v>300</c:v>
                </c:pt>
                <c:pt idx="111">
                  <c:v>310</c:v>
                </c:pt>
                <c:pt idx="112">
                  <c:v>320</c:v>
                </c:pt>
                <c:pt idx="113">
                  <c:v>330</c:v>
                </c:pt>
                <c:pt idx="114">
                  <c:v>340</c:v>
                </c:pt>
                <c:pt idx="115">
                  <c:v>350</c:v>
                </c:pt>
                <c:pt idx="116">
                  <c:v>360</c:v>
                </c:pt>
                <c:pt idx="117">
                  <c:v>370</c:v>
                </c:pt>
                <c:pt idx="118">
                  <c:v>380</c:v>
                </c:pt>
                <c:pt idx="119">
                  <c:v>390</c:v>
                </c:pt>
                <c:pt idx="120">
                  <c:v>400</c:v>
                </c:pt>
                <c:pt idx="121">
                  <c:v>410</c:v>
                </c:pt>
                <c:pt idx="122">
                  <c:v>420</c:v>
                </c:pt>
                <c:pt idx="123">
                  <c:v>430</c:v>
                </c:pt>
                <c:pt idx="124">
                  <c:v>440</c:v>
                </c:pt>
                <c:pt idx="125">
                  <c:v>450</c:v>
                </c:pt>
                <c:pt idx="126">
                  <c:v>460</c:v>
                </c:pt>
                <c:pt idx="127">
                  <c:v>470</c:v>
                </c:pt>
                <c:pt idx="128">
                  <c:v>480</c:v>
                </c:pt>
                <c:pt idx="129">
                  <c:v>490</c:v>
                </c:pt>
                <c:pt idx="130">
                  <c:v>500</c:v>
                </c:pt>
                <c:pt idx="131">
                  <c:v>510</c:v>
                </c:pt>
                <c:pt idx="132">
                  <c:v>520</c:v>
                </c:pt>
                <c:pt idx="133">
                  <c:v>530</c:v>
                </c:pt>
                <c:pt idx="134">
                  <c:v>540</c:v>
                </c:pt>
                <c:pt idx="135">
                  <c:v>550</c:v>
                </c:pt>
                <c:pt idx="136">
                  <c:v>560</c:v>
                </c:pt>
                <c:pt idx="137">
                  <c:v>570</c:v>
                </c:pt>
                <c:pt idx="138">
                  <c:v>580</c:v>
                </c:pt>
                <c:pt idx="139">
                  <c:v>590</c:v>
                </c:pt>
                <c:pt idx="140">
                  <c:v>600</c:v>
                </c:pt>
                <c:pt idx="141">
                  <c:v>610</c:v>
                </c:pt>
                <c:pt idx="142">
                  <c:v>620</c:v>
                </c:pt>
                <c:pt idx="143">
                  <c:v>630</c:v>
                </c:pt>
                <c:pt idx="144">
                  <c:v>640</c:v>
                </c:pt>
                <c:pt idx="145">
                  <c:v>650</c:v>
                </c:pt>
                <c:pt idx="146">
                  <c:v>660</c:v>
                </c:pt>
                <c:pt idx="147">
                  <c:v>670</c:v>
                </c:pt>
                <c:pt idx="148">
                  <c:v>680</c:v>
                </c:pt>
                <c:pt idx="149">
                  <c:v>690</c:v>
                </c:pt>
                <c:pt idx="150">
                  <c:v>700</c:v>
                </c:pt>
                <c:pt idx="151">
                  <c:v>710</c:v>
                </c:pt>
                <c:pt idx="152">
                  <c:v>720</c:v>
                </c:pt>
                <c:pt idx="153">
                  <c:v>730</c:v>
                </c:pt>
                <c:pt idx="154">
                  <c:v>740</c:v>
                </c:pt>
                <c:pt idx="155">
                  <c:v>750</c:v>
                </c:pt>
                <c:pt idx="156">
                  <c:v>760</c:v>
                </c:pt>
                <c:pt idx="157">
                  <c:v>770</c:v>
                </c:pt>
                <c:pt idx="158">
                  <c:v>780</c:v>
                </c:pt>
                <c:pt idx="159">
                  <c:v>790</c:v>
                </c:pt>
                <c:pt idx="160">
                  <c:v>800</c:v>
                </c:pt>
                <c:pt idx="161">
                  <c:v>810</c:v>
                </c:pt>
                <c:pt idx="162">
                  <c:v>820</c:v>
                </c:pt>
                <c:pt idx="163">
                  <c:v>830</c:v>
                </c:pt>
                <c:pt idx="164">
                  <c:v>840</c:v>
                </c:pt>
                <c:pt idx="165">
                  <c:v>850</c:v>
                </c:pt>
                <c:pt idx="166">
                  <c:v>860</c:v>
                </c:pt>
                <c:pt idx="167">
                  <c:v>870</c:v>
                </c:pt>
                <c:pt idx="168">
                  <c:v>880</c:v>
                </c:pt>
                <c:pt idx="169">
                  <c:v>890</c:v>
                </c:pt>
                <c:pt idx="170">
                  <c:v>900</c:v>
                </c:pt>
                <c:pt idx="171">
                  <c:v>910</c:v>
                </c:pt>
                <c:pt idx="172">
                  <c:v>920</c:v>
                </c:pt>
                <c:pt idx="173">
                  <c:v>930</c:v>
                </c:pt>
                <c:pt idx="174">
                  <c:v>940</c:v>
                </c:pt>
                <c:pt idx="175">
                  <c:v>950</c:v>
                </c:pt>
                <c:pt idx="176">
                  <c:v>960</c:v>
                </c:pt>
                <c:pt idx="177">
                  <c:v>970</c:v>
                </c:pt>
                <c:pt idx="178">
                  <c:v>980</c:v>
                </c:pt>
                <c:pt idx="179">
                  <c:v>990</c:v>
                </c:pt>
                <c:pt idx="180">
                  <c:v>1000</c:v>
                </c:pt>
                <c:pt idx="181">
                  <c:v>1100</c:v>
                </c:pt>
                <c:pt idx="182">
                  <c:v>1200</c:v>
                </c:pt>
                <c:pt idx="183">
                  <c:v>1300</c:v>
                </c:pt>
                <c:pt idx="184">
                  <c:v>1400</c:v>
                </c:pt>
                <c:pt idx="185">
                  <c:v>1500</c:v>
                </c:pt>
                <c:pt idx="186">
                  <c:v>1600</c:v>
                </c:pt>
                <c:pt idx="187">
                  <c:v>1700</c:v>
                </c:pt>
                <c:pt idx="188">
                  <c:v>1800</c:v>
                </c:pt>
                <c:pt idx="189">
                  <c:v>1900</c:v>
                </c:pt>
                <c:pt idx="190">
                  <c:v>2000</c:v>
                </c:pt>
                <c:pt idx="191">
                  <c:v>2100</c:v>
                </c:pt>
                <c:pt idx="192">
                  <c:v>2200</c:v>
                </c:pt>
                <c:pt idx="193">
                  <c:v>2300</c:v>
                </c:pt>
                <c:pt idx="194">
                  <c:v>2400</c:v>
                </c:pt>
                <c:pt idx="195">
                  <c:v>2500</c:v>
                </c:pt>
                <c:pt idx="196">
                  <c:v>2600</c:v>
                </c:pt>
                <c:pt idx="197">
                  <c:v>2700</c:v>
                </c:pt>
                <c:pt idx="198">
                  <c:v>2800</c:v>
                </c:pt>
                <c:pt idx="199">
                  <c:v>2900</c:v>
                </c:pt>
                <c:pt idx="200">
                  <c:v>3000</c:v>
                </c:pt>
                <c:pt idx="201">
                  <c:v>3100</c:v>
                </c:pt>
                <c:pt idx="202">
                  <c:v>3200</c:v>
                </c:pt>
                <c:pt idx="203">
                  <c:v>3300</c:v>
                </c:pt>
                <c:pt idx="204">
                  <c:v>3400</c:v>
                </c:pt>
                <c:pt idx="205">
                  <c:v>3500</c:v>
                </c:pt>
                <c:pt idx="206">
                  <c:v>3600</c:v>
                </c:pt>
                <c:pt idx="207">
                  <c:v>3700</c:v>
                </c:pt>
                <c:pt idx="208">
                  <c:v>3800</c:v>
                </c:pt>
                <c:pt idx="209">
                  <c:v>3900</c:v>
                </c:pt>
                <c:pt idx="210">
                  <c:v>4000</c:v>
                </c:pt>
                <c:pt idx="211">
                  <c:v>4100</c:v>
                </c:pt>
                <c:pt idx="212">
                  <c:v>4200</c:v>
                </c:pt>
                <c:pt idx="213">
                  <c:v>4300</c:v>
                </c:pt>
                <c:pt idx="214">
                  <c:v>4400</c:v>
                </c:pt>
                <c:pt idx="215">
                  <c:v>4500</c:v>
                </c:pt>
                <c:pt idx="216">
                  <c:v>4600</c:v>
                </c:pt>
                <c:pt idx="217">
                  <c:v>4700</c:v>
                </c:pt>
                <c:pt idx="218">
                  <c:v>4800</c:v>
                </c:pt>
                <c:pt idx="219">
                  <c:v>4900</c:v>
                </c:pt>
                <c:pt idx="220">
                  <c:v>5000</c:v>
                </c:pt>
                <c:pt idx="221">
                  <c:v>5100</c:v>
                </c:pt>
                <c:pt idx="222">
                  <c:v>5200</c:v>
                </c:pt>
                <c:pt idx="223">
                  <c:v>5300</c:v>
                </c:pt>
                <c:pt idx="224">
                  <c:v>5400</c:v>
                </c:pt>
                <c:pt idx="225">
                  <c:v>5500</c:v>
                </c:pt>
                <c:pt idx="226">
                  <c:v>5600</c:v>
                </c:pt>
                <c:pt idx="227">
                  <c:v>5700</c:v>
                </c:pt>
                <c:pt idx="228">
                  <c:v>5800</c:v>
                </c:pt>
                <c:pt idx="229">
                  <c:v>5900</c:v>
                </c:pt>
                <c:pt idx="230">
                  <c:v>6000</c:v>
                </c:pt>
                <c:pt idx="231">
                  <c:v>6100</c:v>
                </c:pt>
                <c:pt idx="232">
                  <c:v>6200</c:v>
                </c:pt>
                <c:pt idx="233">
                  <c:v>6300</c:v>
                </c:pt>
                <c:pt idx="234">
                  <c:v>6400</c:v>
                </c:pt>
                <c:pt idx="235">
                  <c:v>6500</c:v>
                </c:pt>
                <c:pt idx="236">
                  <c:v>6600</c:v>
                </c:pt>
                <c:pt idx="237">
                  <c:v>6700</c:v>
                </c:pt>
                <c:pt idx="238">
                  <c:v>6800</c:v>
                </c:pt>
                <c:pt idx="239">
                  <c:v>6900</c:v>
                </c:pt>
                <c:pt idx="240">
                  <c:v>7000</c:v>
                </c:pt>
                <c:pt idx="241">
                  <c:v>7100</c:v>
                </c:pt>
                <c:pt idx="242">
                  <c:v>7200</c:v>
                </c:pt>
                <c:pt idx="243">
                  <c:v>7300</c:v>
                </c:pt>
                <c:pt idx="244">
                  <c:v>7400</c:v>
                </c:pt>
                <c:pt idx="245">
                  <c:v>7500</c:v>
                </c:pt>
                <c:pt idx="246">
                  <c:v>7600</c:v>
                </c:pt>
                <c:pt idx="247">
                  <c:v>7700</c:v>
                </c:pt>
                <c:pt idx="248">
                  <c:v>7800</c:v>
                </c:pt>
                <c:pt idx="249">
                  <c:v>7900</c:v>
                </c:pt>
                <c:pt idx="250">
                  <c:v>8000</c:v>
                </c:pt>
                <c:pt idx="251">
                  <c:v>8100</c:v>
                </c:pt>
                <c:pt idx="252">
                  <c:v>8200</c:v>
                </c:pt>
                <c:pt idx="253">
                  <c:v>8300</c:v>
                </c:pt>
                <c:pt idx="254">
                  <c:v>8400</c:v>
                </c:pt>
                <c:pt idx="255">
                  <c:v>8500</c:v>
                </c:pt>
                <c:pt idx="256">
                  <c:v>8600</c:v>
                </c:pt>
                <c:pt idx="257">
                  <c:v>8700</c:v>
                </c:pt>
                <c:pt idx="258">
                  <c:v>8800</c:v>
                </c:pt>
                <c:pt idx="259">
                  <c:v>8900</c:v>
                </c:pt>
                <c:pt idx="260">
                  <c:v>9000</c:v>
                </c:pt>
                <c:pt idx="261">
                  <c:v>9100</c:v>
                </c:pt>
                <c:pt idx="262">
                  <c:v>9200</c:v>
                </c:pt>
                <c:pt idx="263">
                  <c:v>9300</c:v>
                </c:pt>
                <c:pt idx="264">
                  <c:v>9400</c:v>
                </c:pt>
                <c:pt idx="265">
                  <c:v>9500</c:v>
                </c:pt>
                <c:pt idx="266">
                  <c:v>9600</c:v>
                </c:pt>
                <c:pt idx="267">
                  <c:v>9700</c:v>
                </c:pt>
                <c:pt idx="268">
                  <c:v>9800</c:v>
                </c:pt>
                <c:pt idx="269">
                  <c:v>9900</c:v>
                </c:pt>
                <c:pt idx="270">
                  <c:v>10000</c:v>
                </c:pt>
                <c:pt idx="271">
                  <c:v>11000</c:v>
                </c:pt>
                <c:pt idx="272">
                  <c:v>12000</c:v>
                </c:pt>
                <c:pt idx="273">
                  <c:v>13000</c:v>
                </c:pt>
                <c:pt idx="274">
                  <c:v>14000</c:v>
                </c:pt>
                <c:pt idx="275">
                  <c:v>15000</c:v>
                </c:pt>
                <c:pt idx="276">
                  <c:v>16000</c:v>
                </c:pt>
                <c:pt idx="277">
                  <c:v>17000</c:v>
                </c:pt>
                <c:pt idx="278">
                  <c:v>18000</c:v>
                </c:pt>
                <c:pt idx="279">
                  <c:v>19000</c:v>
                </c:pt>
                <c:pt idx="280">
                  <c:v>20000</c:v>
                </c:pt>
                <c:pt idx="281">
                  <c:v>21000</c:v>
                </c:pt>
                <c:pt idx="282">
                  <c:v>22000</c:v>
                </c:pt>
                <c:pt idx="283">
                  <c:v>23000</c:v>
                </c:pt>
                <c:pt idx="284">
                  <c:v>24000</c:v>
                </c:pt>
                <c:pt idx="285">
                  <c:v>25000</c:v>
                </c:pt>
                <c:pt idx="286">
                  <c:v>26000</c:v>
                </c:pt>
                <c:pt idx="287">
                  <c:v>27000</c:v>
                </c:pt>
                <c:pt idx="288">
                  <c:v>28000</c:v>
                </c:pt>
                <c:pt idx="289">
                  <c:v>29000</c:v>
                </c:pt>
                <c:pt idx="290">
                  <c:v>30000</c:v>
                </c:pt>
                <c:pt idx="291">
                  <c:v>31000</c:v>
                </c:pt>
                <c:pt idx="292">
                  <c:v>32000</c:v>
                </c:pt>
                <c:pt idx="293">
                  <c:v>33000</c:v>
                </c:pt>
                <c:pt idx="294">
                  <c:v>34000</c:v>
                </c:pt>
                <c:pt idx="295">
                  <c:v>35000</c:v>
                </c:pt>
                <c:pt idx="296">
                  <c:v>36000</c:v>
                </c:pt>
                <c:pt idx="297">
                  <c:v>37000</c:v>
                </c:pt>
                <c:pt idx="298">
                  <c:v>38000</c:v>
                </c:pt>
                <c:pt idx="299">
                  <c:v>39000</c:v>
                </c:pt>
                <c:pt idx="300">
                  <c:v>40000</c:v>
                </c:pt>
                <c:pt idx="301">
                  <c:v>41000</c:v>
                </c:pt>
                <c:pt idx="302">
                  <c:v>42000</c:v>
                </c:pt>
                <c:pt idx="303">
                  <c:v>43000</c:v>
                </c:pt>
                <c:pt idx="304">
                  <c:v>44000</c:v>
                </c:pt>
                <c:pt idx="305">
                  <c:v>45000</c:v>
                </c:pt>
                <c:pt idx="306">
                  <c:v>46000</c:v>
                </c:pt>
                <c:pt idx="307">
                  <c:v>47000</c:v>
                </c:pt>
                <c:pt idx="308">
                  <c:v>48000</c:v>
                </c:pt>
                <c:pt idx="309">
                  <c:v>49000</c:v>
                </c:pt>
                <c:pt idx="310">
                  <c:v>50000</c:v>
                </c:pt>
                <c:pt idx="311">
                  <c:v>51000</c:v>
                </c:pt>
                <c:pt idx="312">
                  <c:v>52000</c:v>
                </c:pt>
                <c:pt idx="313">
                  <c:v>53000</c:v>
                </c:pt>
                <c:pt idx="314">
                  <c:v>54000</c:v>
                </c:pt>
                <c:pt idx="315">
                  <c:v>55000</c:v>
                </c:pt>
                <c:pt idx="316">
                  <c:v>56000</c:v>
                </c:pt>
                <c:pt idx="317">
                  <c:v>57000</c:v>
                </c:pt>
                <c:pt idx="318">
                  <c:v>58000</c:v>
                </c:pt>
                <c:pt idx="319">
                  <c:v>59000</c:v>
                </c:pt>
                <c:pt idx="320">
                  <c:v>60000</c:v>
                </c:pt>
                <c:pt idx="321">
                  <c:v>61000</c:v>
                </c:pt>
                <c:pt idx="322">
                  <c:v>62000</c:v>
                </c:pt>
                <c:pt idx="323">
                  <c:v>63000</c:v>
                </c:pt>
                <c:pt idx="324">
                  <c:v>64000</c:v>
                </c:pt>
                <c:pt idx="325">
                  <c:v>65000</c:v>
                </c:pt>
                <c:pt idx="326">
                  <c:v>66000</c:v>
                </c:pt>
                <c:pt idx="327">
                  <c:v>67000</c:v>
                </c:pt>
                <c:pt idx="328">
                  <c:v>68000</c:v>
                </c:pt>
                <c:pt idx="329">
                  <c:v>69000</c:v>
                </c:pt>
                <c:pt idx="330">
                  <c:v>70000</c:v>
                </c:pt>
                <c:pt idx="331">
                  <c:v>71000</c:v>
                </c:pt>
                <c:pt idx="332">
                  <c:v>72000</c:v>
                </c:pt>
                <c:pt idx="333">
                  <c:v>73000</c:v>
                </c:pt>
                <c:pt idx="334">
                  <c:v>74000</c:v>
                </c:pt>
                <c:pt idx="335">
                  <c:v>75000</c:v>
                </c:pt>
                <c:pt idx="336">
                  <c:v>76000</c:v>
                </c:pt>
                <c:pt idx="337">
                  <c:v>77000</c:v>
                </c:pt>
                <c:pt idx="338">
                  <c:v>78000</c:v>
                </c:pt>
                <c:pt idx="339">
                  <c:v>79000</c:v>
                </c:pt>
                <c:pt idx="340">
                  <c:v>80000</c:v>
                </c:pt>
                <c:pt idx="341">
                  <c:v>81000</c:v>
                </c:pt>
                <c:pt idx="342">
                  <c:v>82000</c:v>
                </c:pt>
                <c:pt idx="343">
                  <c:v>83000</c:v>
                </c:pt>
                <c:pt idx="344">
                  <c:v>84000</c:v>
                </c:pt>
                <c:pt idx="345">
                  <c:v>85000</c:v>
                </c:pt>
                <c:pt idx="346">
                  <c:v>86000</c:v>
                </c:pt>
                <c:pt idx="347">
                  <c:v>87000</c:v>
                </c:pt>
                <c:pt idx="348">
                  <c:v>88000</c:v>
                </c:pt>
                <c:pt idx="349">
                  <c:v>89000</c:v>
                </c:pt>
                <c:pt idx="350">
                  <c:v>90000</c:v>
                </c:pt>
                <c:pt idx="351">
                  <c:v>91000</c:v>
                </c:pt>
                <c:pt idx="352">
                  <c:v>92000</c:v>
                </c:pt>
                <c:pt idx="353">
                  <c:v>93000</c:v>
                </c:pt>
                <c:pt idx="354">
                  <c:v>94000</c:v>
                </c:pt>
                <c:pt idx="355">
                  <c:v>95000</c:v>
                </c:pt>
                <c:pt idx="356">
                  <c:v>96000</c:v>
                </c:pt>
                <c:pt idx="357">
                  <c:v>97000</c:v>
                </c:pt>
                <c:pt idx="358">
                  <c:v>98000</c:v>
                </c:pt>
                <c:pt idx="359">
                  <c:v>99000</c:v>
                </c:pt>
                <c:pt idx="360">
                  <c:v>100000</c:v>
                </c:pt>
                <c:pt idx="361">
                  <c:v>110000</c:v>
                </c:pt>
                <c:pt idx="362">
                  <c:v>120000</c:v>
                </c:pt>
                <c:pt idx="363">
                  <c:v>130000</c:v>
                </c:pt>
                <c:pt idx="364">
                  <c:v>140000</c:v>
                </c:pt>
                <c:pt idx="365">
                  <c:v>150000</c:v>
                </c:pt>
                <c:pt idx="366">
                  <c:v>160000</c:v>
                </c:pt>
                <c:pt idx="367">
                  <c:v>170000</c:v>
                </c:pt>
                <c:pt idx="368">
                  <c:v>180000</c:v>
                </c:pt>
                <c:pt idx="369">
                  <c:v>190000</c:v>
                </c:pt>
                <c:pt idx="370">
                  <c:v>200000</c:v>
                </c:pt>
                <c:pt idx="371">
                  <c:v>210000</c:v>
                </c:pt>
                <c:pt idx="372">
                  <c:v>220000</c:v>
                </c:pt>
                <c:pt idx="373">
                  <c:v>230000</c:v>
                </c:pt>
                <c:pt idx="374">
                  <c:v>240000</c:v>
                </c:pt>
                <c:pt idx="375">
                  <c:v>250000</c:v>
                </c:pt>
                <c:pt idx="376">
                  <c:v>260000</c:v>
                </c:pt>
                <c:pt idx="377">
                  <c:v>270000</c:v>
                </c:pt>
                <c:pt idx="378">
                  <c:v>280000</c:v>
                </c:pt>
                <c:pt idx="379">
                  <c:v>290000</c:v>
                </c:pt>
                <c:pt idx="380">
                  <c:v>300000</c:v>
                </c:pt>
                <c:pt idx="381">
                  <c:v>310000</c:v>
                </c:pt>
                <c:pt idx="382">
                  <c:v>320000</c:v>
                </c:pt>
                <c:pt idx="383">
                  <c:v>330000</c:v>
                </c:pt>
                <c:pt idx="384">
                  <c:v>340000</c:v>
                </c:pt>
                <c:pt idx="385">
                  <c:v>350000</c:v>
                </c:pt>
                <c:pt idx="386">
                  <c:v>360000</c:v>
                </c:pt>
                <c:pt idx="387">
                  <c:v>370000</c:v>
                </c:pt>
                <c:pt idx="388">
                  <c:v>380000</c:v>
                </c:pt>
                <c:pt idx="389">
                  <c:v>390000</c:v>
                </c:pt>
                <c:pt idx="390">
                  <c:v>400000</c:v>
                </c:pt>
                <c:pt idx="391">
                  <c:v>410000</c:v>
                </c:pt>
                <c:pt idx="392">
                  <c:v>420000</c:v>
                </c:pt>
                <c:pt idx="393">
                  <c:v>430000</c:v>
                </c:pt>
                <c:pt idx="394">
                  <c:v>440000</c:v>
                </c:pt>
                <c:pt idx="395">
                  <c:v>450000</c:v>
                </c:pt>
                <c:pt idx="396">
                  <c:v>460000</c:v>
                </c:pt>
                <c:pt idx="397">
                  <c:v>470000</c:v>
                </c:pt>
                <c:pt idx="398">
                  <c:v>480000</c:v>
                </c:pt>
                <c:pt idx="399">
                  <c:v>490000</c:v>
                </c:pt>
                <c:pt idx="400">
                  <c:v>500000</c:v>
                </c:pt>
              </c:numCache>
            </c:numRef>
          </c:xVal>
          <c:yVal>
            <c:numRef>
              <c:f>'Bode Calculations'!$K$30:$K$430</c:f>
              <c:numCache>
                <c:formatCode>0.00</c:formatCode>
                <c:ptCount val="401"/>
                <c:pt idx="0">
                  <c:v>146.94766714382163</c:v>
                </c:pt>
                <c:pt idx="1">
                  <c:v>144.28013902190594</c:v>
                </c:pt>
                <c:pt idx="2">
                  <c:v>141.74500266044163</c:v>
                </c:pt>
                <c:pt idx="3">
                  <c:v>139.33898086988194</c:v>
                </c:pt>
                <c:pt idx="4">
                  <c:v>137.05762506468395</c:v>
                </c:pt>
                <c:pt idx="5">
                  <c:v>134.89566509919803</c:v>
                </c:pt>
                <c:pt idx="6">
                  <c:v>132.84730304921567</c:v>
                </c:pt>
                <c:pt idx="7">
                  <c:v>130.90645140509912</c:v>
                </c:pt>
                <c:pt idx="8">
                  <c:v>129.06691998909204</c:v>
                </c:pt>
                <c:pt idx="9">
                  <c:v>127.32255792690376</c:v>
                </c:pt>
                <c:pt idx="10">
                  <c:v>125.66735772131784</c:v>
                </c:pt>
                <c:pt idx="11">
                  <c:v>124.0955283554928</c:v>
                </c:pt>
                <c:pt idx="12">
                  <c:v>122.60154375395692</c:v>
                </c:pt>
                <c:pt idx="13">
                  <c:v>121.18017210341408</c:v>
                </c:pt>
                <c:pt idx="14">
                  <c:v>119.82649064838606</c:v>
                </c:pt>
                <c:pt idx="15">
                  <c:v>118.53588972635384</c:v>
                </c:pt>
                <c:pt idx="16">
                  <c:v>117.30406904456765</c:v>
                </c:pt>
                <c:pt idx="17">
                  <c:v>116.12702854664536</c:v>
                </c:pt>
                <c:pt idx="18">
                  <c:v>115.00105567363164</c:v>
                </c:pt>
                <c:pt idx="19">
                  <c:v>113.92271038345618</c:v>
                </c:pt>
                <c:pt idx="20">
                  <c:v>112.88880894211309</c:v>
                </c:pt>
                <c:pt idx="21">
                  <c:v>111.89640722533856</c:v>
                </c:pt>
                <c:pt idx="22">
                  <c:v>110.94278405760426</c:v>
                </c:pt>
                <c:pt idx="23">
                  <c:v>110.02542495362597</c:v>
                </c:pt>
                <c:pt idx="24">
                  <c:v>109.14200650586297</c:v>
                </c:pt>
                <c:pt idx="25">
                  <c:v>108.2903815709612</c:v>
                </c:pt>
                <c:pt idx="26">
                  <c:v>107.46856534166217</c:v>
                </c:pt>
                <c:pt idx="27">
                  <c:v>106.67472234273893</c:v>
                </c:pt>
                <c:pt idx="28">
                  <c:v>105.90715435553841</c:v>
                </c:pt>
                <c:pt idx="29">
                  <c:v>105.16428925225792</c:v>
                </c:pt>
                <c:pt idx="30">
                  <c:v>104.44467070544307</c:v>
                </c:pt>
                <c:pt idx="31">
                  <c:v>103.74694872834921</c:v>
                </c:pt>
                <c:pt idx="32">
                  <c:v>103.06987099613939</c:v>
                </c:pt>
                <c:pt idx="33">
                  <c:v>102.41227489526082</c:v>
                </c:pt>
                <c:pt idx="34">
                  <c:v>101.7730802478322</c:v>
                </c:pt>
                <c:pt idx="35">
                  <c:v>101.15128265882548</c:v>
                </c:pt>
                <c:pt idx="36">
                  <c:v>100.54594743576882</c:v>
                </c:pt>
                <c:pt idx="37">
                  <c:v>99.956204033235309</c:v>
                </c:pt>
                <c:pt idx="38">
                  <c:v>99.381240977290361</c:v>
                </c:pt>
                <c:pt idx="39">
                  <c:v>98.820301228149447</c:v>
                </c:pt>
                <c:pt idx="40">
                  <c:v>98.272677942392235</c:v>
                </c:pt>
                <c:pt idx="41">
                  <c:v>97.737710599158177</c:v>
                </c:pt>
                <c:pt idx="42">
                  <c:v>97.214781457668948</c:v>
                </c:pt>
                <c:pt idx="43">
                  <c:v>96.703312316242673</c:v>
                </c:pt>
                <c:pt idx="44">
                  <c:v>96.202761545561501</c:v>
                </c:pt>
                <c:pt idx="45">
                  <c:v>95.712621371415096</c:v>
                </c:pt>
                <c:pt idx="46">
                  <c:v>95.232415384379465</c:v>
                </c:pt>
                <c:pt idx="47">
                  <c:v>94.76169625597521</c:v>
                </c:pt>
                <c:pt idx="48">
                  <c:v>94.300043642735503</c:v>
                </c:pt>
                <c:pt idx="49">
                  <c:v>93.847062261354779</c:v>
                </c:pt>
                <c:pt idx="50">
                  <c:v>93.402380119655874</c:v>
                </c:pt>
                <c:pt idx="51">
                  <c:v>92.965646889548566</c:v>
                </c:pt>
                <c:pt idx="52">
                  <c:v>92.536532409449279</c:v>
                </c:pt>
                <c:pt idx="53">
                  <c:v>92.114725304803684</c:v>
                </c:pt>
                <c:pt idx="54">
                  <c:v>91.69993171642075</c:v>
                </c:pt>
                <c:pt idx="55">
                  <c:v>91.291874127281389</c:v>
                </c:pt>
                <c:pt idx="56">
                  <c:v>90.890290279362816</c:v>
                </c:pt>
                <c:pt idx="57">
                  <c:v>90.494932172792218</c:v>
                </c:pt>
                <c:pt idx="58">
                  <c:v>90.105565140361719</c:v>
                </c:pt>
                <c:pt idx="59">
                  <c:v>89.721966991071142</c:v>
                </c:pt>
                <c:pt idx="60">
                  <c:v>89.34392721694546</c:v>
                </c:pt>
                <c:pt idx="61">
                  <c:v>88.971246257894023</c:v>
                </c:pt>
                <c:pt idx="62">
                  <c:v>88.603734819852122</c:v>
                </c:pt>
                <c:pt idx="63">
                  <c:v>88.241213241873311</c:v>
                </c:pt>
                <c:pt idx="64">
                  <c:v>87.883510908222561</c:v>
                </c:pt>
                <c:pt idx="65">
                  <c:v>87.530465701873567</c:v>
                </c:pt>
                <c:pt idx="66">
                  <c:v>87.181923496127567</c:v>
                </c:pt>
                <c:pt idx="67">
                  <c:v>86.83773768135795</c:v>
                </c:pt>
                <c:pt idx="68">
                  <c:v>86.497768724142475</c:v>
                </c:pt>
                <c:pt idx="69">
                  <c:v>86.161883756282833</c:v>
                </c:pt>
                <c:pt idx="70">
                  <c:v>85.829956191422099</c:v>
                </c:pt>
                <c:pt idx="71">
                  <c:v>85.501865367166559</c:v>
                </c:pt>
                <c:pt idx="72">
                  <c:v>85.177496210790025</c:v>
                </c:pt>
                <c:pt idx="73">
                  <c:v>84.856738926765601</c:v>
                </c:pt>
                <c:pt idx="74">
                  <c:v>84.539488704507392</c:v>
                </c:pt>
                <c:pt idx="75">
                  <c:v>84.225645444843821</c:v>
                </c:pt>
                <c:pt idx="76">
                  <c:v>83.915113503858564</c:v>
                </c:pt>
                <c:pt idx="77">
                  <c:v>83.607801452851376</c:v>
                </c:pt>
                <c:pt idx="78">
                  <c:v>83.303621853264559</c:v>
                </c:pt>
                <c:pt idx="79">
                  <c:v>83.002491045518852</c:v>
                </c:pt>
                <c:pt idx="80">
                  <c:v>82.704328950780408</c:v>
                </c:pt>
                <c:pt idx="81">
                  <c:v>82.409058884759204</c:v>
                </c:pt>
                <c:pt idx="82">
                  <c:v>82.116607382711464</c:v>
                </c:pt>
                <c:pt idx="83">
                  <c:v>81.826904034876165</c:v>
                </c:pt>
                <c:pt idx="84">
                  <c:v>81.539881331641368</c:v>
                </c:pt>
                <c:pt idx="85">
                  <c:v>81.255474517784279</c:v>
                </c:pt>
                <c:pt idx="86">
                  <c:v>80.973621455180506</c:v>
                </c:pt>
                <c:pt idx="87">
                  <c:v>80.694262493423722</c:v>
                </c:pt>
                <c:pt idx="88">
                  <c:v>80.417340347835079</c:v>
                </c:pt>
                <c:pt idx="89">
                  <c:v>80.142799984384098</c:v>
                </c:pt>
                <c:pt idx="90">
                  <c:v>79.870588511073564</c:v>
                </c:pt>
                <c:pt idx="91">
                  <c:v>77.266268587629952</c:v>
                </c:pt>
                <c:pt idx="92">
                  <c:v>74.849236352836016</c:v>
                </c:pt>
                <c:pt idx="93">
                  <c:v>72.590023705214222</c:v>
                </c:pt>
                <c:pt idx="94">
                  <c:v>70.467318960223395</c:v>
                </c:pt>
                <c:pt idx="95">
                  <c:v>68.465213085603722</c:v>
                </c:pt>
                <c:pt idx="96">
                  <c:v>66.571463266508459</c:v>
                </c:pt>
                <c:pt idx="97">
                  <c:v>64.77636869282837</c:v>
                </c:pt>
                <c:pt idx="98">
                  <c:v>63.072026634145899</c:v>
                </c:pt>
                <c:pt idx="99">
                  <c:v>61.45183115231201</c:v>
                </c:pt>
                <c:pt idx="100">
                  <c:v>59.910130149023587</c:v>
                </c:pt>
                <c:pt idx="101">
                  <c:v>58.441987686397511</c:v>
                </c:pt>
                <c:pt idx="102">
                  <c:v>57.043017384701386</c:v>
                </c:pt>
                <c:pt idx="103">
                  <c:v>55.709264411502943</c:v>
                </c:pt>
                <c:pt idx="104">
                  <c:v>54.437121023900559</c:v>
                </c:pt>
                <c:pt idx="105">
                  <c:v>53.223265464170765</c:v>
                </c:pt>
                <c:pt idx="106">
                  <c:v>52.064617211793475</c:v>
                </c:pt>
                <c:pt idx="107">
                  <c:v>50.95830374837783</c:v>
                </c:pt>
                <c:pt idx="108">
                  <c:v>49.901635459570457</c:v>
                </c:pt>
                <c:pt idx="109">
                  <c:v>48.892086309080383</c:v>
                </c:pt>
                <c:pt idx="110">
                  <c:v>47.92727862263601</c:v>
                </c:pt>
                <c:pt idx="111">
                  <c:v>47.004970811328491</c:v>
                </c:pt>
                <c:pt idx="112">
                  <c:v>46.123047209529147</c:v>
                </c:pt>
                <c:pt idx="113">
                  <c:v>45.279509446435128</c:v>
                </c:pt>
                <c:pt idx="114">
                  <c:v>44.472468942656604</c:v>
                </c:pt>
                <c:pt idx="115">
                  <c:v>43.70014024509004</c:v>
                </c:pt>
                <c:pt idx="116">
                  <c:v>42.960834999349998</c:v>
                </c:pt>
                <c:pt idx="117">
                  <c:v>42.252956419640924</c:v>
                </c:pt>
                <c:pt idx="118">
                  <c:v>41.574994158463369</c:v>
                </c:pt>
                <c:pt idx="119">
                  <c:v>40.925519508239262</c:v>
                </c:pt>
                <c:pt idx="120">
                  <c:v>40.303180887501611</c:v>
                </c:pt>
                <c:pt idx="121">
                  <c:v>39.706699578429237</c:v>
                </c:pt>
                <c:pt idx="122">
                  <c:v>39.134865692094991</c:v>
                </c:pt>
                <c:pt idx="123">
                  <c:v>38.586534344233371</c:v>
                </c:pt>
                <c:pt idx="124">
                  <c:v>38.060622028552217</c:v>
                </c:pt>
                <c:pt idx="125">
                  <c:v>37.556103177344596</c:v>
                </c:pt>
                <c:pt idx="126">
                  <c:v>37.07200690085773</c:v>
                </c:pt>
                <c:pt idx="127">
                  <c:v>36.607413897904678</c:v>
                </c:pt>
                <c:pt idx="128">
                  <c:v>36.161453530803641</c:v>
                </c:pt>
                <c:pt idx="129">
                  <c:v>35.733301058048255</c:v>
                </c:pt>
                <c:pt idx="130">
                  <c:v>35.322175018278529</c:v>
                </c:pt>
                <c:pt idx="131">
                  <c:v>34.927334759207639</c:v>
                </c:pt>
                <c:pt idx="132">
                  <c:v>34.548078105198414</c:v>
                </c:pt>
                <c:pt idx="133">
                  <c:v>34.18373915723177</c:v>
                </c:pt>
                <c:pt idx="134">
                  <c:v>33.833686219057114</c:v>
                </c:pt>
                <c:pt idx="135">
                  <c:v>33.497319843395786</c:v>
                </c:pt>
                <c:pt idx="136">
                  <c:v>33.174070992163166</c:v>
                </c:pt>
                <c:pt idx="137">
                  <c:v>32.863399304812731</c:v>
                </c:pt>
                <c:pt idx="138">
                  <c:v>32.564791469043257</c:v>
                </c:pt>
                <c:pt idx="139">
                  <c:v>32.277759688297408</c:v>
                </c:pt>
                <c:pt idx="140">
                  <c:v>32.001840240653991</c:v>
                </c:pt>
                <c:pt idx="141">
                  <c:v>31.736592123934628</c:v>
                </c:pt>
                <c:pt idx="142">
                  <c:v>31.481595782042604</c:v>
                </c:pt>
                <c:pt idx="143">
                  <c:v>31.236451907780776</c:v>
                </c:pt>
                <c:pt idx="144">
                  <c:v>31.000780317612112</c:v>
                </c:pt>
                <c:pt idx="145">
                  <c:v>30.774218894052012</c:v>
                </c:pt>
                <c:pt idx="146">
                  <c:v>30.556422591595862</c:v>
                </c:pt>
                <c:pt idx="147">
                  <c:v>30.347062502310109</c:v>
                </c:pt>
                <c:pt idx="148">
                  <c:v>30.145824977421029</c:v>
                </c:pt>
                <c:pt idx="149">
                  <c:v>29.9524108014474</c:v>
                </c:pt>
                <c:pt idx="150">
                  <c:v>29.766534415612512</c:v>
                </c:pt>
                <c:pt idx="151">
                  <c:v>29.587923187474331</c:v>
                </c:pt>
                <c:pt idx="152">
                  <c:v>29.416316723886666</c:v>
                </c:pt>
                <c:pt idx="153">
                  <c:v>29.251466224582543</c:v>
                </c:pt>
                <c:pt idx="154">
                  <c:v>29.093133873837957</c:v>
                </c:pt>
                <c:pt idx="155">
                  <c:v>28.941092267828708</c:v>
                </c:pt>
                <c:pt idx="156">
                  <c:v>28.795123875448155</c:v>
                </c:pt>
                <c:pt idx="157">
                  <c:v>28.655020530486809</c:v>
                </c:pt>
                <c:pt idx="158">
                  <c:v>28.520582953216945</c:v>
                </c:pt>
                <c:pt idx="159">
                  <c:v>28.391620299542268</c:v>
                </c:pt>
                <c:pt idx="160">
                  <c:v>28.26794973599857</c:v>
                </c:pt>
                <c:pt idx="161">
                  <c:v>28.149396038991853</c:v>
                </c:pt>
                <c:pt idx="162">
                  <c:v>28.03579121677501</c:v>
                </c:pt>
                <c:pt idx="163">
                  <c:v>27.926974152758362</c:v>
                </c:pt>
                <c:pt idx="164">
                  <c:v>27.822790268828754</c:v>
                </c:pt>
                <c:pt idx="165">
                  <c:v>27.723091207459987</c:v>
                </c:pt>
                <c:pt idx="166">
                  <c:v>27.627734531455985</c:v>
                </c:pt>
                <c:pt idx="167">
                  <c:v>27.536583440250809</c:v>
                </c:pt>
                <c:pt idx="168">
                  <c:v>27.449506501765995</c:v>
                </c:pt>
                <c:pt idx="169">
                  <c:v>27.36637739887712</c:v>
                </c:pt>
                <c:pt idx="170">
                  <c:v>27.287074689613007</c:v>
                </c:pt>
                <c:pt idx="171">
                  <c:v>27.211481580264063</c:v>
                </c:pt>
                <c:pt idx="172">
                  <c:v>27.13948571062835</c:v>
                </c:pt>
                <c:pt idx="173">
                  <c:v>27.070978950675396</c:v>
                </c:pt>
                <c:pt idx="174">
                  <c:v>27.00585720795101</c:v>
                </c:pt>
                <c:pt idx="175">
                  <c:v>26.944020245094293</c:v>
                </c:pt>
                <c:pt idx="176">
                  <c:v>26.885371506872531</c:v>
                </c:pt>
                <c:pt idx="177">
                  <c:v>26.829817956182154</c:v>
                </c:pt>
                <c:pt idx="178">
                  <c:v>26.777269918494028</c:v>
                </c:pt>
                <c:pt idx="179">
                  <c:v>26.727640934259426</c:v>
                </c:pt>
                <c:pt idx="180">
                  <c:v>26.680847618819001</c:v>
                </c:pt>
                <c:pt idx="181">
                  <c:v>26.352482695269146</c:v>
                </c:pt>
                <c:pt idx="182">
                  <c:v>26.234417416035683</c:v>
                </c:pt>
                <c:pt idx="183">
                  <c:v>26.278165777937971</c:v>
                </c:pt>
                <c:pt idx="184">
                  <c:v>26.448073909161621</c:v>
                </c:pt>
                <c:pt idx="185">
                  <c:v>26.717355489771023</c:v>
                </c:pt>
                <c:pt idx="186">
                  <c:v>27.065502051065238</c:v>
                </c:pt>
                <c:pt idx="187">
                  <c:v>27.476547289040866</c:v>
                </c:pt>
                <c:pt idx="188">
                  <c:v>27.9378764073561</c:v>
                </c:pt>
                <c:pt idx="189">
                  <c:v>28.439391976912418</c:v>
                </c:pt>
                <c:pt idx="190">
                  <c:v>28.972918286079164</c:v>
                </c:pt>
                <c:pt idx="191">
                  <c:v>29.531768513662229</c:v>
                </c:pt>
                <c:pt idx="192">
                  <c:v>30.110425148816461</c:v>
                </c:pt>
                <c:pt idx="193">
                  <c:v>30.704300525588792</c:v>
                </c:pt>
                <c:pt idx="194">
                  <c:v>31.309554922738698</c:v>
                </c:pt>
                <c:pt idx="195">
                  <c:v>31.922956623826053</c:v>
                </c:pt>
                <c:pt idx="196">
                  <c:v>32.541772971316277</c:v>
                </c:pt>
                <c:pt idx="197">
                  <c:v>33.163684598569461</c:v>
                </c:pt>
                <c:pt idx="198">
                  <c:v>33.786717195558026</c:v>
                </c:pt>
                <c:pt idx="199">
                  <c:v>34.409186682923917</c:v>
                </c:pt>
                <c:pt idx="200">
                  <c:v>35.029654744951671</c:v>
                </c:pt>
                <c:pt idx="201">
                  <c:v>35.646892443538945</c:v>
                </c:pt>
                <c:pt idx="202">
                  <c:v>36.259850194729751</c:v>
                </c:pt>
                <c:pt idx="203">
                  <c:v>36.867632799343653</c:v>
                </c:pt>
                <c:pt idx="204">
                  <c:v>37.46947852260584</c:v>
                </c:pt>
                <c:pt idx="205">
                  <c:v>38.064741444237427</c:v>
                </c:pt>
                <c:pt idx="206">
                  <c:v>38.652876471095311</c:v>
                </c:pt>
                <c:pt idx="207">
                  <c:v>39.233426534024147</c:v>
                </c:pt>
                <c:pt idx="208">
                  <c:v>39.806011589710664</c:v>
                </c:pt>
                <c:pt idx="209">
                  <c:v>40.370319124739922</c:v>
                </c:pt>
                <c:pt idx="210">
                  <c:v>40.926095918345965</c:v>
                </c:pt>
                <c:pt idx="211">
                  <c:v>41.473140866671343</c:v>
                </c:pt>
                <c:pt idx="212">
                  <c:v>42.011298707784164</c:v>
                </c:pt>
                <c:pt idx="213">
                  <c:v>42.54045451551525</c:v>
                </c:pt>
                <c:pt idx="214">
                  <c:v>43.06052885313207</c:v>
                </c:pt>
                <c:pt idx="215">
                  <c:v>43.571473496243385</c:v>
                </c:pt>
                <c:pt idx="216">
                  <c:v>44.073267649137364</c:v>
                </c:pt>
                <c:pt idx="217">
                  <c:v>44.5659145907631</c:v>
                </c:pt>
                <c:pt idx="218">
                  <c:v>45.049438696348176</c:v>
                </c:pt>
                <c:pt idx="219">
                  <c:v>45.523882788675934</c:v>
                </c:pt>
                <c:pt idx="220">
                  <c:v>45.989305779662772</c:v>
                </c:pt>
                <c:pt idx="221">
                  <c:v>46.445780568373323</c:v>
                </c:pt>
                <c:pt idx="222">
                  <c:v>46.893392166188562</c:v>
                </c:pt>
                <c:pt idx="223">
                  <c:v>47.332236023700517</c:v>
                </c:pt>
                <c:pt idx="224">
                  <c:v>47.762416537136147</c:v>
                </c:pt>
                <c:pt idx="225">
                  <c:v>48.184045714887219</c:v>
                </c:pt>
                <c:pt idx="226">
                  <c:v>48.597241987052911</c:v>
                </c:pt>
                <c:pt idx="227">
                  <c:v>49.002129142934109</c:v>
                </c:pt>
                <c:pt idx="228">
                  <c:v>49.398835383137794</c:v>
                </c:pt>
                <c:pt idx="229">
                  <c:v>49.787492474468081</c:v>
                </c:pt>
                <c:pt idx="230">
                  <c:v>50.168234997069874</c:v>
                </c:pt>
                <c:pt idx="231">
                  <c:v>50.541199674450723</c:v>
                </c:pt>
                <c:pt idx="232">
                  <c:v>50.906524777986505</c:v>
                </c:pt>
                <c:pt idx="233">
                  <c:v>51.264349598414725</c:v>
                </c:pt>
                <c:pt idx="234">
                  <c:v>51.614813977581974</c:v>
                </c:pt>
                <c:pt idx="235">
                  <c:v>51.958057894406892</c:v>
                </c:pt>
                <c:pt idx="236">
                  <c:v>52.294221099630008</c:v>
                </c:pt>
                <c:pt idx="237">
                  <c:v>52.623442794460985</c:v>
                </c:pt>
                <c:pt idx="238">
                  <c:v>52.945861348726154</c:v>
                </c:pt>
                <c:pt idx="239">
                  <c:v>53.261614054544651</c:v>
                </c:pt>
                <c:pt idx="240">
                  <c:v>53.570836911958565</c:v>
                </c:pt>
                <c:pt idx="241">
                  <c:v>53.873664443283516</c:v>
                </c:pt>
                <c:pt idx="242">
                  <c:v>54.170229533264504</c:v>
                </c:pt>
                <c:pt idx="243">
                  <c:v>54.460663292402302</c:v>
                </c:pt>
                <c:pt idx="244">
                  <c:v>54.745094941069382</c:v>
                </c:pt>
                <c:pt idx="245">
                  <c:v>55.023651712262904</c:v>
                </c:pt>
                <c:pt idx="246">
                  <c:v>55.296458771052386</c:v>
                </c:pt>
                <c:pt idx="247">
                  <c:v>55.563639148960789</c:v>
                </c:pt>
                <c:pt idx="248">
                  <c:v>55.825313691693395</c:v>
                </c:pt>
                <c:pt idx="249">
                  <c:v>56.081601018775416</c:v>
                </c:pt>
                <c:pt idx="250">
                  <c:v>56.332617493801365</c:v>
                </c:pt>
                <c:pt idx="251">
                  <c:v>56.578477204124027</c:v>
                </c:pt>
                <c:pt idx="252">
                  <c:v>56.819291948920224</c:v>
                </c:pt>
                <c:pt idx="253">
                  <c:v>57.055171234681836</c:v>
                </c:pt>
                <c:pt idx="254">
                  <c:v>57.286222277261189</c:v>
                </c:pt>
                <c:pt idx="255">
                  <c:v>57.512550009697989</c:v>
                </c:pt>
                <c:pt idx="256">
                  <c:v>57.734257095116988</c:v>
                </c:pt>
                <c:pt idx="257">
                  <c:v>57.951443944071116</c:v>
                </c:pt>
                <c:pt idx="258">
                  <c:v>58.164208735749</c:v>
                </c:pt>
                <c:pt idx="259">
                  <c:v>58.372647442540341</c:v>
                </c:pt>
                <c:pt idx="260">
                  <c:v>58.576853857490846</c:v>
                </c:pt>
                <c:pt idx="261">
                  <c:v>58.776919624235063</c:v>
                </c:pt>
                <c:pt idx="262">
                  <c:v>58.97293426902533</c:v>
                </c:pt>
                <c:pt idx="263">
                  <c:v>59.164985234534186</c:v>
                </c:pt>
                <c:pt idx="264">
                  <c:v>59.353157915113528</c:v>
                </c:pt>
                <c:pt idx="265">
                  <c:v>59.537535693255393</c:v>
                </c:pt>
                <c:pt idx="266">
                  <c:v>59.718199977003763</c:v>
                </c:pt>
                <c:pt idx="267">
                  <c:v>59.895230238107985</c:v>
                </c:pt>
                <c:pt idx="268">
                  <c:v>60.068704050723071</c:v>
                </c:pt>
                <c:pt idx="269">
                  <c:v>60.238697130487452</c:v>
                </c:pt>
                <c:pt idx="270">
                  <c:v>60.405283373826094</c:v>
                </c:pt>
                <c:pt idx="271">
                  <c:v>61.89880474505361</c:v>
                </c:pt>
                <c:pt idx="272">
                  <c:v>63.120906529931545</c:v>
                </c:pt>
                <c:pt idx="273">
                  <c:v>64.121317433767629</c:v>
                </c:pt>
                <c:pt idx="274">
                  <c:v>64.939130751225548</c:v>
                </c:pt>
                <c:pt idx="275">
                  <c:v>65.605278151665416</c:v>
                </c:pt>
                <c:pt idx="276">
                  <c:v>66.144425560353923</c:v>
                </c:pt>
                <c:pt idx="277">
                  <c:v>66.576407526084708</c:v>
                </c:pt>
                <c:pt idx="278">
                  <c:v>66.917309036756265</c:v>
                </c:pt>
                <c:pt idx="279">
                  <c:v>67.180283135444085</c:v>
                </c:pt>
                <c:pt idx="280">
                  <c:v>67.376171914382908</c:v>
                </c:pt>
                <c:pt idx="281">
                  <c:v>67.513981238221845</c:v>
                </c:pt>
                <c:pt idx="282">
                  <c:v>67.601246300772232</c:v>
                </c:pt>
                <c:pt idx="283">
                  <c:v>67.644315273851774</c:v>
                </c:pt>
                <c:pt idx="284">
                  <c:v>67.648571102157973</c:v>
                </c:pt>
                <c:pt idx="285">
                  <c:v>67.618606257077602</c:v>
                </c:pt>
                <c:pt idx="286">
                  <c:v>67.558361451751722</c:v>
                </c:pt>
                <c:pt idx="287">
                  <c:v>67.471236541859255</c:v>
                </c:pt>
                <c:pt idx="288">
                  <c:v>67.360179802348199</c:v>
                </c:pt>
                <c:pt idx="289">
                  <c:v>67.227760272245732</c:v>
                </c:pt>
                <c:pt idx="290">
                  <c:v>67.076226749423085</c:v>
                </c:pt>
                <c:pt idx="291">
                  <c:v>66.907556188882623</c:v>
                </c:pt>
                <c:pt idx="292">
                  <c:v>66.723493635964545</c:v>
                </c:pt>
                <c:pt idx="293">
                  <c:v>66.525585355338734</c:v>
                </c:pt>
                <c:pt idx="294">
                  <c:v>66.31520645839521</c:v>
                </c:pt>
                <c:pt idx="295">
                  <c:v>66.093584057068469</c:v>
                </c:pt>
                <c:pt idx="296">
                  <c:v>65.861816760330854</c:v>
                </c:pt>
                <c:pt idx="297">
                  <c:v>65.620891165176459</c:v>
                </c:pt>
                <c:pt idx="298">
                  <c:v>65.371695865528579</c:v>
                </c:pt>
                <c:pt idx="299">
                  <c:v>65.115033401644496</c:v>
                </c:pt>
                <c:pt idx="300">
                  <c:v>64.851630492919426</c:v>
                </c:pt>
                <c:pt idx="301">
                  <c:v>64.582146833709274</c:v>
                </c:pt>
                <c:pt idx="302">
                  <c:v>64.307182681257785</c:v>
                </c:pt>
                <c:pt idx="303">
                  <c:v>64.027285424275064</c:v>
                </c:pt>
                <c:pt idx="304">
                  <c:v>63.742955288008801</c:v>
                </c:pt>
                <c:pt idx="305">
                  <c:v>63.454650305162431</c:v>
                </c:pt>
                <c:pt idx="306">
                  <c:v>63.162790660457887</c:v>
                </c:pt>
                <c:pt idx="307">
                  <c:v>62.867762499021026</c:v>
                </c:pt>
                <c:pt idx="308">
                  <c:v>62.569921274299816</c:v>
                </c:pt>
                <c:pt idx="309">
                  <c:v>62.269594699320024</c:v>
                </c:pt>
                <c:pt idx="310">
                  <c:v>61.967085355216525</c:v>
                </c:pt>
                <c:pt idx="311">
                  <c:v>61.662673002796026</c:v>
                </c:pt>
                <c:pt idx="312">
                  <c:v>61.356616636070484</c:v>
                </c:pt>
                <c:pt idx="313">
                  <c:v>61.049156310988849</c:v>
                </c:pt>
                <c:pt idx="314">
                  <c:v>60.740514777821986</c:v>
                </c:pt>
                <c:pt idx="315">
                  <c:v>60.430898941618423</c:v>
                </c:pt>
                <c:pt idx="316">
                  <c:v>60.120501171752167</c:v>
                </c:pt>
                <c:pt idx="317">
                  <c:v>59.809500478710078</c:v>
                </c:pt>
                <c:pt idx="318">
                  <c:v>59.498063573811436</c:v>
                </c:pt>
                <c:pt idx="319">
                  <c:v>59.18634582547898</c:v>
                </c:pt>
                <c:pt idx="320">
                  <c:v>58.874492123894541</c:v>
                </c:pt>
                <c:pt idx="321">
                  <c:v>58.562637664362214</c:v>
                </c:pt>
                <c:pt idx="322">
                  <c:v>58.250908658377099</c:v>
                </c:pt>
                <c:pt idx="323">
                  <c:v>57.939422980292051</c:v>
                </c:pt>
                <c:pt idx="324">
                  <c:v>57.628290756490642</c:v>
                </c:pt>
                <c:pt idx="325">
                  <c:v>57.317614903150002</c:v>
                </c:pt>
                <c:pt idx="326">
                  <c:v>57.007491617931436</c:v>
                </c:pt>
                <c:pt idx="327">
                  <c:v>56.698010830331441</c:v>
                </c:pt>
                <c:pt idx="328">
                  <c:v>56.389256614853224</c:v>
                </c:pt>
                <c:pt idx="329">
                  <c:v>56.081307570697888</c:v>
                </c:pt>
                <c:pt idx="330">
                  <c:v>55.774237171246341</c:v>
                </c:pt>
                <c:pt idx="331">
                  <c:v>55.468114086241059</c:v>
                </c:pt>
                <c:pt idx="332">
                  <c:v>55.163002479262332</c:v>
                </c:pt>
                <c:pt idx="333">
                  <c:v>54.858962282796867</c:v>
                </c:pt>
                <c:pt idx="334">
                  <c:v>54.556049452965865</c:v>
                </c:pt>
                <c:pt idx="335">
                  <c:v>54.254316205752573</c:v>
                </c:pt>
                <c:pt idx="336">
                  <c:v>53.953811236374861</c:v>
                </c:pt>
                <c:pt idx="337">
                  <c:v>53.654579923286263</c:v>
                </c:pt>
                <c:pt idx="338">
                  <c:v>53.356664518128412</c:v>
                </c:pt>
                <c:pt idx="339">
                  <c:v>53.060104322835571</c:v>
                </c:pt>
                <c:pt idx="340">
                  <c:v>52.764935854957244</c:v>
                </c:pt>
                <c:pt idx="341">
                  <c:v>52.471193002179874</c:v>
                </c:pt>
                <c:pt idx="342">
                  <c:v>52.17890716691295</c:v>
                </c:pt>
                <c:pt idx="343">
                  <c:v>51.8881074017375</c:v>
                </c:pt>
                <c:pt idx="344">
                  <c:v>51.598820536435539</c:v>
                </c:pt>
                <c:pt idx="345">
                  <c:v>51.311071297244013</c:v>
                </c:pt>
                <c:pt idx="346">
                  <c:v>51.024882418927177</c:v>
                </c:pt>
                <c:pt idx="347">
                  <c:v>50.740274750208016</c:v>
                </c:pt>
                <c:pt idx="348">
                  <c:v>50.457267353038901</c:v>
                </c:pt>
                <c:pt idx="349">
                  <c:v>50.175877596161286</c:v>
                </c:pt>
                <c:pt idx="350">
                  <c:v>49.896121243362302</c:v>
                </c:pt>
                <c:pt idx="351">
                  <c:v>49.618012536792833</c:v>
                </c:pt>
                <c:pt idx="352">
                  <c:v>49.34156427569377</c:v>
                </c:pt>
                <c:pt idx="353">
                  <c:v>49.066787890836281</c:v>
                </c:pt>
                <c:pt idx="354">
                  <c:v>48.793693514962655</c:v>
                </c:pt>
                <c:pt idx="355">
                  <c:v>48.522290049490493</c:v>
                </c:pt>
                <c:pt idx="356">
                  <c:v>48.252585227719294</c:v>
                </c:pt>
                <c:pt idx="357">
                  <c:v>47.984585674762883</c:v>
                </c:pt>
                <c:pt idx="358">
                  <c:v>47.718296964407813</c:v>
                </c:pt>
                <c:pt idx="359">
                  <c:v>47.453723673092867</c:v>
                </c:pt>
                <c:pt idx="360">
                  <c:v>47.190869431176424</c:v>
                </c:pt>
                <c:pt idx="361">
                  <c:v>44.657087741587759</c:v>
                </c:pt>
                <c:pt idx="362">
                  <c:v>42.293787630308316</c:v>
                </c:pt>
                <c:pt idx="363">
                  <c:v>40.094822974707625</c:v>
                </c:pt>
                <c:pt idx="364">
                  <c:v>38.051206512047003</c:v>
                </c:pt>
                <c:pt idx="365">
                  <c:v>36.152567936174847</c:v>
                </c:pt>
                <c:pt idx="366">
                  <c:v>34.388069679468259</c:v>
                </c:pt>
                <c:pt idx="367">
                  <c:v>32.746971624601287</c:v>
                </c:pt>
                <c:pt idx="368">
                  <c:v>31.218966403418221</c:v>
                </c:pt>
                <c:pt idx="369">
                  <c:v>29.794364945718797</c:v>
                </c:pt>
                <c:pt idx="370">
                  <c:v>28.464185195816611</c:v>
                </c:pt>
                <c:pt idx="371">
                  <c:v>27.220179319613237</c:v>
                </c:pt>
                <c:pt idx="372">
                  <c:v>26.05482294697407</c:v>
                </c:pt>
                <c:pt idx="373">
                  <c:v>24.961282049111048</c:v>
                </c:pt>
                <c:pt idx="374">
                  <c:v>23.933367681194483</c:v>
                </c:pt>
                <c:pt idx="375">
                  <c:v>22.965485198045855</c:v>
                </c:pt>
                <c:pt idx="376">
                  <c:v>22.052582117625519</c:v>
                </c:pt>
                <c:pt idx="377">
                  <c:v>21.190097183443044</c:v>
                </c:pt>
                <c:pt idx="378">
                  <c:v>20.373912103387937</c:v>
                </c:pt>
                <c:pt idx="379">
                  <c:v>19.60030674131599</c:v>
                </c:pt>
                <c:pt idx="380">
                  <c:v>18.865918087568986</c:v>
                </c:pt>
                <c:pt idx="381">
                  <c:v>18.167703052766797</c:v>
                </c:pt>
                <c:pt idx="382">
                  <c:v>17.502904959276805</c:v>
                </c:pt>
                <c:pt idx="383">
                  <c:v>16.869023508578579</c:v>
                </c:pt>
                <c:pt idx="384">
                  <c:v>16.263787954432189</c:v>
                </c:pt>
                <c:pt idx="385">
                  <c:v>15.685133194007392</c:v>
                </c:pt>
                <c:pt idx="386">
                  <c:v>15.131178490271338</c:v>
                </c:pt>
                <c:pt idx="387">
                  <c:v>14.600208551314353</c:v>
                </c:pt>
                <c:pt idx="388">
                  <c:v>14.090656710818905</c:v>
                </c:pt>
                <c:pt idx="389">
                  <c:v>13.601089975316938</c:v>
                </c:pt>
                <c:pt idx="390">
                  <c:v>13.130195726152635</c:v>
                </c:pt>
                <c:pt idx="391">
                  <c:v>12.67676988589929</c:v>
                </c:pt>
                <c:pt idx="392">
                  <c:v>12.239706379667325</c:v>
                </c:pt>
                <c:pt idx="393">
                  <c:v>11.817987740863686</c:v>
                </c:pt>
                <c:pt idx="394">
                  <c:v>11.410676728376131</c:v>
                </c:pt>
                <c:pt idx="395">
                  <c:v>11.016908837830499</c:v>
                </c:pt>
                <c:pt idx="396">
                  <c:v>10.635885603556687</c:v>
                </c:pt>
                <c:pt idx="397">
                  <c:v>10.266868600309408</c:v>
                </c:pt>
                <c:pt idx="398">
                  <c:v>9.90917406475549</c:v>
                </c:pt>
                <c:pt idx="399">
                  <c:v>9.5621680663929283</c:v>
                </c:pt>
                <c:pt idx="400">
                  <c:v>9.2252621660433078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64-4F90-89CF-2D08294D019B}"/>
            </c:ext>
          </c:extLst>
        </c:ser>
        <c:ser>
          <c:idx val="3"/>
          <c:order val="3"/>
          <c:tx>
            <c:v>A_Phase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'Adj Bode Calculations'!$B$33:$B$433</c:f>
              <c:numCache>
                <c:formatCode>General</c:formatCode>
                <c:ptCount val="40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110</c:v>
                </c:pt>
                <c:pt idx="92">
                  <c:v>120</c:v>
                </c:pt>
                <c:pt idx="93">
                  <c:v>130</c:v>
                </c:pt>
                <c:pt idx="94">
                  <c:v>140</c:v>
                </c:pt>
                <c:pt idx="95">
                  <c:v>150</c:v>
                </c:pt>
                <c:pt idx="96">
                  <c:v>160</c:v>
                </c:pt>
                <c:pt idx="97">
                  <c:v>170</c:v>
                </c:pt>
                <c:pt idx="98">
                  <c:v>180</c:v>
                </c:pt>
                <c:pt idx="99">
                  <c:v>190</c:v>
                </c:pt>
                <c:pt idx="100">
                  <c:v>200</c:v>
                </c:pt>
                <c:pt idx="101">
                  <c:v>210</c:v>
                </c:pt>
                <c:pt idx="102">
                  <c:v>220</c:v>
                </c:pt>
                <c:pt idx="103">
                  <c:v>230</c:v>
                </c:pt>
                <c:pt idx="104">
                  <c:v>240</c:v>
                </c:pt>
                <c:pt idx="105">
                  <c:v>250</c:v>
                </c:pt>
                <c:pt idx="106">
                  <c:v>260</c:v>
                </c:pt>
                <c:pt idx="107">
                  <c:v>270</c:v>
                </c:pt>
                <c:pt idx="108">
                  <c:v>280</c:v>
                </c:pt>
                <c:pt idx="109">
                  <c:v>290</c:v>
                </c:pt>
                <c:pt idx="110">
                  <c:v>300</c:v>
                </c:pt>
                <c:pt idx="111">
                  <c:v>310</c:v>
                </c:pt>
                <c:pt idx="112">
                  <c:v>320</c:v>
                </c:pt>
                <c:pt idx="113">
                  <c:v>330</c:v>
                </c:pt>
                <c:pt idx="114">
                  <c:v>340</c:v>
                </c:pt>
                <c:pt idx="115">
                  <c:v>350</c:v>
                </c:pt>
                <c:pt idx="116">
                  <c:v>360</c:v>
                </c:pt>
                <c:pt idx="117">
                  <c:v>370</c:v>
                </c:pt>
                <c:pt idx="118">
                  <c:v>380</c:v>
                </c:pt>
                <c:pt idx="119">
                  <c:v>390</c:v>
                </c:pt>
                <c:pt idx="120">
                  <c:v>400</c:v>
                </c:pt>
                <c:pt idx="121">
                  <c:v>410</c:v>
                </c:pt>
                <c:pt idx="122">
                  <c:v>420</c:v>
                </c:pt>
                <c:pt idx="123">
                  <c:v>430</c:v>
                </c:pt>
                <c:pt idx="124">
                  <c:v>440</c:v>
                </c:pt>
                <c:pt idx="125">
                  <c:v>450</c:v>
                </c:pt>
                <c:pt idx="126">
                  <c:v>460</c:v>
                </c:pt>
                <c:pt idx="127">
                  <c:v>470</c:v>
                </c:pt>
                <c:pt idx="128">
                  <c:v>480</c:v>
                </c:pt>
                <c:pt idx="129">
                  <c:v>490</c:v>
                </c:pt>
                <c:pt idx="130">
                  <c:v>500</c:v>
                </c:pt>
                <c:pt idx="131">
                  <c:v>510</c:v>
                </c:pt>
                <c:pt idx="132">
                  <c:v>520</c:v>
                </c:pt>
                <c:pt idx="133">
                  <c:v>530</c:v>
                </c:pt>
                <c:pt idx="134">
                  <c:v>540</c:v>
                </c:pt>
                <c:pt idx="135">
                  <c:v>550</c:v>
                </c:pt>
                <c:pt idx="136">
                  <c:v>560</c:v>
                </c:pt>
                <c:pt idx="137">
                  <c:v>570</c:v>
                </c:pt>
                <c:pt idx="138">
                  <c:v>580</c:v>
                </c:pt>
                <c:pt idx="139">
                  <c:v>590</c:v>
                </c:pt>
                <c:pt idx="140">
                  <c:v>600</c:v>
                </c:pt>
                <c:pt idx="141">
                  <c:v>610</c:v>
                </c:pt>
                <c:pt idx="142">
                  <c:v>620</c:v>
                </c:pt>
                <c:pt idx="143">
                  <c:v>630</c:v>
                </c:pt>
                <c:pt idx="144">
                  <c:v>640</c:v>
                </c:pt>
                <c:pt idx="145">
                  <c:v>650</c:v>
                </c:pt>
                <c:pt idx="146">
                  <c:v>660</c:v>
                </c:pt>
                <c:pt idx="147">
                  <c:v>670</c:v>
                </c:pt>
                <c:pt idx="148">
                  <c:v>680</c:v>
                </c:pt>
                <c:pt idx="149">
                  <c:v>690</c:v>
                </c:pt>
                <c:pt idx="150">
                  <c:v>700</c:v>
                </c:pt>
                <c:pt idx="151">
                  <c:v>710</c:v>
                </c:pt>
                <c:pt idx="152">
                  <c:v>720</c:v>
                </c:pt>
                <c:pt idx="153">
                  <c:v>730</c:v>
                </c:pt>
                <c:pt idx="154">
                  <c:v>740</c:v>
                </c:pt>
                <c:pt idx="155">
                  <c:v>750</c:v>
                </c:pt>
                <c:pt idx="156">
                  <c:v>760</c:v>
                </c:pt>
                <c:pt idx="157">
                  <c:v>770</c:v>
                </c:pt>
                <c:pt idx="158">
                  <c:v>780</c:v>
                </c:pt>
                <c:pt idx="159">
                  <c:v>790</c:v>
                </c:pt>
                <c:pt idx="160">
                  <c:v>800</c:v>
                </c:pt>
                <c:pt idx="161">
                  <c:v>810</c:v>
                </c:pt>
                <c:pt idx="162">
                  <c:v>820</c:v>
                </c:pt>
                <c:pt idx="163">
                  <c:v>830</c:v>
                </c:pt>
                <c:pt idx="164">
                  <c:v>840</c:v>
                </c:pt>
                <c:pt idx="165">
                  <c:v>850</c:v>
                </c:pt>
                <c:pt idx="166">
                  <c:v>860</c:v>
                </c:pt>
                <c:pt idx="167">
                  <c:v>870</c:v>
                </c:pt>
                <c:pt idx="168">
                  <c:v>880</c:v>
                </c:pt>
                <c:pt idx="169">
                  <c:v>890</c:v>
                </c:pt>
                <c:pt idx="170">
                  <c:v>900</c:v>
                </c:pt>
                <c:pt idx="171">
                  <c:v>910</c:v>
                </c:pt>
                <c:pt idx="172">
                  <c:v>920</c:v>
                </c:pt>
                <c:pt idx="173">
                  <c:v>930</c:v>
                </c:pt>
                <c:pt idx="174">
                  <c:v>940</c:v>
                </c:pt>
                <c:pt idx="175">
                  <c:v>950</c:v>
                </c:pt>
                <c:pt idx="176">
                  <c:v>960</c:v>
                </c:pt>
                <c:pt idx="177">
                  <c:v>970</c:v>
                </c:pt>
                <c:pt idx="178">
                  <c:v>980</c:v>
                </c:pt>
                <c:pt idx="179">
                  <c:v>990</c:v>
                </c:pt>
                <c:pt idx="180">
                  <c:v>1000</c:v>
                </c:pt>
                <c:pt idx="181">
                  <c:v>1100</c:v>
                </c:pt>
                <c:pt idx="182">
                  <c:v>1200</c:v>
                </c:pt>
                <c:pt idx="183">
                  <c:v>1300</c:v>
                </c:pt>
                <c:pt idx="184">
                  <c:v>1400</c:v>
                </c:pt>
                <c:pt idx="185">
                  <c:v>1500</c:v>
                </c:pt>
                <c:pt idx="186">
                  <c:v>1600</c:v>
                </c:pt>
                <c:pt idx="187">
                  <c:v>1700</c:v>
                </c:pt>
                <c:pt idx="188">
                  <c:v>1800</c:v>
                </c:pt>
                <c:pt idx="189">
                  <c:v>1900</c:v>
                </c:pt>
                <c:pt idx="190">
                  <c:v>2000</c:v>
                </c:pt>
                <c:pt idx="191">
                  <c:v>2100</c:v>
                </c:pt>
                <c:pt idx="192">
                  <c:v>2200</c:v>
                </c:pt>
                <c:pt idx="193">
                  <c:v>2300</c:v>
                </c:pt>
                <c:pt idx="194">
                  <c:v>2400</c:v>
                </c:pt>
                <c:pt idx="195">
                  <c:v>2500</c:v>
                </c:pt>
                <c:pt idx="196">
                  <c:v>2600</c:v>
                </c:pt>
                <c:pt idx="197">
                  <c:v>2700</c:v>
                </c:pt>
                <c:pt idx="198">
                  <c:v>2800</c:v>
                </c:pt>
                <c:pt idx="199">
                  <c:v>2900</c:v>
                </c:pt>
                <c:pt idx="200">
                  <c:v>3000</c:v>
                </c:pt>
                <c:pt idx="201">
                  <c:v>3100</c:v>
                </c:pt>
                <c:pt idx="202">
                  <c:v>3200</c:v>
                </c:pt>
                <c:pt idx="203">
                  <c:v>3300</c:v>
                </c:pt>
                <c:pt idx="204">
                  <c:v>3400</c:v>
                </c:pt>
                <c:pt idx="205">
                  <c:v>3500</c:v>
                </c:pt>
                <c:pt idx="206">
                  <c:v>3600</c:v>
                </c:pt>
                <c:pt idx="207">
                  <c:v>3700</c:v>
                </c:pt>
                <c:pt idx="208">
                  <c:v>3800</c:v>
                </c:pt>
                <c:pt idx="209">
                  <c:v>3900</c:v>
                </c:pt>
                <c:pt idx="210">
                  <c:v>4000</c:v>
                </c:pt>
                <c:pt idx="211">
                  <c:v>4100</c:v>
                </c:pt>
                <c:pt idx="212">
                  <c:v>4200</c:v>
                </c:pt>
                <c:pt idx="213">
                  <c:v>4300</c:v>
                </c:pt>
                <c:pt idx="214">
                  <c:v>4400</c:v>
                </c:pt>
                <c:pt idx="215">
                  <c:v>4500</c:v>
                </c:pt>
                <c:pt idx="216">
                  <c:v>4600</c:v>
                </c:pt>
                <c:pt idx="217">
                  <c:v>4700</c:v>
                </c:pt>
                <c:pt idx="218">
                  <c:v>4800</c:v>
                </c:pt>
                <c:pt idx="219">
                  <c:v>4900</c:v>
                </c:pt>
                <c:pt idx="220">
                  <c:v>5000</c:v>
                </c:pt>
                <c:pt idx="221">
                  <c:v>5100</c:v>
                </c:pt>
                <c:pt idx="222">
                  <c:v>5200</c:v>
                </c:pt>
                <c:pt idx="223">
                  <c:v>5300</c:v>
                </c:pt>
                <c:pt idx="224">
                  <c:v>5400</c:v>
                </c:pt>
                <c:pt idx="225">
                  <c:v>5500</c:v>
                </c:pt>
                <c:pt idx="226">
                  <c:v>5600</c:v>
                </c:pt>
                <c:pt idx="227">
                  <c:v>5700</c:v>
                </c:pt>
                <c:pt idx="228">
                  <c:v>5800</c:v>
                </c:pt>
                <c:pt idx="229">
                  <c:v>5900</c:v>
                </c:pt>
                <c:pt idx="230">
                  <c:v>6000</c:v>
                </c:pt>
                <c:pt idx="231">
                  <c:v>6100</c:v>
                </c:pt>
                <c:pt idx="232">
                  <c:v>6200</c:v>
                </c:pt>
                <c:pt idx="233">
                  <c:v>6300</c:v>
                </c:pt>
                <c:pt idx="234">
                  <c:v>6400</c:v>
                </c:pt>
                <c:pt idx="235">
                  <c:v>6500</c:v>
                </c:pt>
                <c:pt idx="236">
                  <c:v>6600</c:v>
                </c:pt>
                <c:pt idx="237">
                  <c:v>6700</c:v>
                </c:pt>
                <c:pt idx="238">
                  <c:v>6800</c:v>
                </c:pt>
                <c:pt idx="239">
                  <c:v>6900</c:v>
                </c:pt>
                <c:pt idx="240">
                  <c:v>7000</c:v>
                </c:pt>
                <c:pt idx="241">
                  <c:v>7100</c:v>
                </c:pt>
                <c:pt idx="242">
                  <c:v>7200</c:v>
                </c:pt>
                <c:pt idx="243">
                  <c:v>7300</c:v>
                </c:pt>
                <c:pt idx="244">
                  <c:v>7400</c:v>
                </c:pt>
                <c:pt idx="245">
                  <c:v>7500</c:v>
                </c:pt>
                <c:pt idx="246">
                  <c:v>7600</c:v>
                </c:pt>
                <c:pt idx="247">
                  <c:v>7700</c:v>
                </c:pt>
                <c:pt idx="248">
                  <c:v>7800</c:v>
                </c:pt>
                <c:pt idx="249">
                  <c:v>7900</c:v>
                </c:pt>
                <c:pt idx="250">
                  <c:v>8000</c:v>
                </c:pt>
                <c:pt idx="251">
                  <c:v>8100</c:v>
                </c:pt>
                <c:pt idx="252">
                  <c:v>8200</c:v>
                </c:pt>
                <c:pt idx="253">
                  <c:v>8300</c:v>
                </c:pt>
                <c:pt idx="254">
                  <c:v>8400</c:v>
                </c:pt>
                <c:pt idx="255">
                  <c:v>8500</c:v>
                </c:pt>
                <c:pt idx="256">
                  <c:v>8600</c:v>
                </c:pt>
                <c:pt idx="257">
                  <c:v>8700</c:v>
                </c:pt>
                <c:pt idx="258">
                  <c:v>8800</c:v>
                </c:pt>
                <c:pt idx="259">
                  <c:v>8900</c:v>
                </c:pt>
                <c:pt idx="260">
                  <c:v>9000</c:v>
                </c:pt>
                <c:pt idx="261">
                  <c:v>9100</c:v>
                </c:pt>
                <c:pt idx="262">
                  <c:v>9200</c:v>
                </c:pt>
                <c:pt idx="263">
                  <c:v>9300</c:v>
                </c:pt>
                <c:pt idx="264">
                  <c:v>9400</c:v>
                </c:pt>
                <c:pt idx="265">
                  <c:v>9500</c:v>
                </c:pt>
                <c:pt idx="266">
                  <c:v>9600</c:v>
                </c:pt>
                <c:pt idx="267">
                  <c:v>9700</c:v>
                </c:pt>
                <c:pt idx="268">
                  <c:v>9800</c:v>
                </c:pt>
                <c:pt idx="269">
                  <c:v>9900</c:v>
                </c:pt>
                <c:pt idx="270">
                  <c:v>10000</c:v>
                </c:pt>
                <c:pt idx="271">
                  <c:v>11000</c:v>
                </c:pt>
                <c:pt idx="272">
                  <c:v>12000</c:v>
                </c:pt>
                <c:pt idx="273">
                  <c:v>13000</c:v>
                </c:pt>
                <c:pt idx="274">
                  <c:v>14000</c:v>
                </c:pt>
                <c:pt idx="275">
                  <c:v>15000</c:v>
                </c:pt>
                <c:pt idx="276">
                  <c:v>16000</c:v>
                </c:pt>
                <c:pt idx="277">
                  <c:v>17000</c:v>
                </c:pt>
                <c:pt idx="278">
                  <c:v>18000</c:v>
                </c:pt>
                <c:pt idx="279">
                  <c:v>19000</c:v>
                </c:pt>
                <c:pt idx="280">
                  <c:v>20000</c:v>
                </c:pt>
                <c:pt idx="281">
                  <c:v>21000</c:v>
                </c:pt>
                <c:pt idx="282">
                  <c:v>22000</c:v>
                </c:pt>
                <c:pt idx="283">
                  <c:v>23000</c:v>
                </c:pt>
                <c:pt idx="284">
                  <c:v>24000</c:v>
                </c:pt>
                <c:pt idx="285">
                  <c:v>25000</c:v>
                </c:pt>
                <c:pt idx="286">
                  <c:v>26000</c:v>
                </c:pt>
                <c:pt idx="287">
                  <c:v>27000</c:v>
                </c:pt>
                <c:pt idx="288">
                  <c:v>28000</c:v>
                </c:pt>
                <c:pt idx="289">
                  <c:v>29000</c:v>
                </c:pt>
                <c:pt idx="290">
                  <c:v>30000</c:v>
                </c:pt>
                <c:pt idx="291">
                  <c:v>31000</c:v>
                </c:pt>
                <c:pt idx="292">
                  <c:v>32000</c:v>
                </c:pt>
                <c:pt idx="293">
                  <c:v>33000</c:v>
                </c:pt>
                <c:pt idx="294">
                  <c:v>34000</c:v>
                </c:pt>
                <c:pt idx="295">
                  <c:v>35000</c:v>
                </c:pt>
                <c:pt idx="296">
                  <c:v>36000</c:v>
                </c:pt>
                <c:pt idx="297">
                  <c:v>37000</c:v>
                </c:pt>
                <c:pt idx="298">
                  <c:v>38000</c:v>
                </c:pt>
                <c:pt idx="299">
                  <c:v>39000</c:v>
                </c:pt>
                <c:pt idx="300">
                  <c:v>40000</c:v>
                </c:pt>
                <c:pt idx="301">
                  <c:v>41000</c:v>
                </c:pt>
                <c:pt idx="302">
                  <c:v>42000</c:v>
                </c:pt>
                <c:pt idx="303">
                  <c:v>43000</c:v>
                </c:pt>
                <c:pt idx="304">
                  <c:v>44000</c:v>
                </c:pt>
                <c:pt idx="305">
                  <c:v>45000</c:v>
                </c:pt>
                <c:pt idx="306">
                  <c:v>46000</c:v>
                </c:pt>
                <c:pt idx="307">
                  <c:v>47000</c:v>
                </c:pt>
                <c:pt idx="308">
                  <c:v>48000</c:v>
                </c:pt>
                <c:pt idx="309">
                  <c:v>49000</c:v>
                </c:pt>
                <c:pt idx="310">
                  <c:v>50000</c:v>
                </c:pt>
                <c:pt idx="311">
                  <c:v>51000</c:v>
                </c:pt>
                <c:pt idx="312">
                  <c:v>52000</c:v>
                </c:pt>
                <c:pt idx="313">
                  <c:v>53000</c:v>
                </c:pt>
                <c:pt idx="314">
                  <c:v>54000</c:v>
                </c:pt>
                <c:pt idx="315">
                  <c:v>55000</c:v>
                </c:pt>
                <c:pt idx="316">
                  <c:v>56000</c:v>
                </c:pt>
                <c:pt idx="317">
                  <c:v>57000</c:v>
                </c:pt>
                <c:pt idx="318">
                  <c:v>58000</c:v>
                </c:pt>
                <c:pt idx="319">
                  <c:v>59000</c:v>
                </c:pt>
                <c:pt idx="320">
                  <c:v>60000</c:v>
                </c:pt>
                <c:pt idx="321">
                  <c:v>61000</c:v>
                </c:pt>
                <c:pt idx="322">
                  <c:v>62000</c:v>
                </c:pt>
                <c:pt idx="323">
                  <c:v>63000</c:v>
                </c:pt>
                <c:pt idx="324">
                  <c:v>64000</c:v>
                </c:pt>
                <c:pt idx="325">
                  <c:v>65000</c:v>
                </c:pt>
                <c:pt idx="326">
                  <c:v>66000</c:v>
                </c:pt>
                <c:pt idx="327">
                  <c:v>67000</c:v>
                </c:pt>
                <c:pt idx="328">
                  <c:v>68000</c:v>
                </c:pt>
                <c:pt idx="329">
                  <c:v>69000</c:v>
                </c:pt>
                <c:pt idx="330">
                  <c:v>70000</c:v>
                </c:pt>
                <c:pt idx="331">
                  <c:v>71000</c:v>
                </c:pt>
                <c:pt idx="332">
                  <c:v>72000</c:v>
                </c:pt>
                <c:pt idx="333">
                  <c:v>73000</c:v>
                </c:pt>
                <c:pt idx="334">
                  <c:v>74000</c:v>
                </c:pt>
                <c:pt idx="335">
                  <c:v>75000</c:v>
                </c:pt>
                <c:pt idx="336">
                  <c:v>76000</c:v>
                </c:pt>
                <c:pt idx="337">
                  <c:v>77000</c:v>
                </c:pt>
                <c:pt idx="338">
                  <c:v>78000</c:v>
                </c:pt>
                <c:pt idx="339">
                  <c:v>79000</c:v>
                </c:pt>
                <c:pt idx="340">
                  <c:v>80000</c:v>
                </c:pt>
                <c:pt idx="341">
                  <c:v>81000</c:v>
                </c:pt>
                <c:pt idx="342">
                  <c:v>82000</c:v>
                </c:pt>
                <c:pt idx="343">
                  <c:v>83000</c:v>
                </c:pt>
                <c:pt idx="344">
                  <c:v>84000</c:v>
                </c:pt>
                <c:pt idx="345">
                  <c:v>85000</c:v>
                </c:pt>
                <c:pt idx="346">
                  <c:v>86000</c:v>
                </c:pt>
                <c:pt idx="347">
                  <c:v>87000</c:v>
                </c:pt>
                <c:pt idx="348">
                  <c:v>88000</c:v>
                </c:pt>
                <c:pt idx="349">
                  <c:v>89000</c:v>
                </c:pt>
                <c:pt idx="350">
                  <c:v>90000</c:v>
                </c:pt>
                <c:pt idx="351">
                  <c:v>91000</c:v>
                </c:pt>
                <c:pt idx="352">
                  <c:v>92000</c:v>
                </c:pt>
                <c:pt idx="353">
                  <c:v>93000</c:v>
                </c:pt>
                <c:pt idx="354">
                  <c:v>94000</c:v>
                </c:pt>
                <c:pt idx="355">
                  <c:v>95000</c:v>
                </c:pt>
                <c:pt idx="356">
                  <c:v>96000</c:v>
                </c:pt>
                <c:pt idx="357">
                  <c:v>97000</c:v>
                </c:pt>
                <c:pt idx="358">
                  <c:v>98000</c:v>
                </c:pt>
                <c:pt idx="359">
                  <c:v>99000</c:v>
                </c:pt>
                <c:pt idx="360">
                  <c:v>100000</c:v>
                </c:pt>
                <c:pt idx="361">
                  <c:v>110000</c:v>
                </c:pt>
                <c:pt idx="362">
                  <c:v>120000</c:v>
                </c:pt>
                <c:pt idx="363">
                  <c:v>130000</c:v>
                </c:pt>
                <c:pt idx="364">
                  <c:v>140000</c:v>
                </c:pt>
                <c:pt idx="365">
                  <c:v>150000</c:v>
                </c:pt>
                <c:pt idx="366">
                  <c:v>160000</c:v>
                </c:pt>
                <c:pt idx="367">
                  <c:v>170000</c:v>
                </c:pt>
                <c:pt idx="368">
                  <c:v>180000</c:v>
                </c:pt>
                <c:pt idx="369">
                  <c:v>190000</c:v>
                </c:pt>
                <c:pt idx="370">
                  <c:v>200000</c:v>
                </c:pt>
                <c:pt idx="371">
                  <c:v>210000</c:v>
                </c:pt>
                <c:pt idx="372">
                  <c:v>220000</c:v>
                </c:pt>
                <c:pt idx="373">
                  <c:v>230000</c:v>
                </c:pt>
                <c:pt idx="374">
                  <c:v>240000</c:v>
                </c:pt>
                <c:pt idx="375">
                  <c:v>250000</c:v>
                </c:pt>
                <c:pt idx="376">
                  <c:v>260000</c:v>
                </c:pt>
                <c:pt idx="377">
                  <c:v>270000</c:v>
                </c:pt>
                <c:pt idx="378">
                  <c:v>280000</c:v>
                </c:pt>
                <c:pt idx="379">
                  <c:v>290000</c:v>
                </c:pt>
                <c:pt idx="380">
                  <c:v>300000</c:v>
                </c:pt>
                <c:pt idx="381">
                  <c:v>310000</c:v>
                </c:pt>
                <c:pt idx="382">
                  <c:v>320000</c:v>
                </c:pt>
                <c:pt idx="383">
                  <c:v>330000</c:v>
                </c:pt>
                <c:pt idx="384">
                  <c:v>340000</c:v>
                </c:pt>
                <c:pt idx="385">
                  <c:v>350000</c:v>
                </c:pt>
                <c:pt idx="386">
                  <c:v>360000</c:v>
                </c:pt>
                <c:pt idx="387">
                  <c:v>370000</c:v>
                </c:pt>
                <c:pt idx="388">
                  <c:v>380000</c:v>
                </c:pt>
                <c:pt idx="389">
                  <c:v>390000</c:v>
                </c:pt>
                <c:pt idx="390">
                  <c:v>400000</c:v>
                </c:pt>
                <c:pt idx="391">
                  <c:v>410000</c:v>
                </c:pt>
                <c:pt idx="392">
                  <c:v>420000</c:v>
                </c:pt>
                <c:pt idx="393">
                  <c:v>430000</c:v>
                </c:pt>
                <c:pt idx="394">
                  <c:v>440000</c:v>
                </c:pt>
                <c:pt idx="395">
                  <c:v>450000</c:v>
                </c:pt>
                <c:pt idx="396">
                  <c:v>460000</c:v>
                </c:pt>
                <c:pt idx="397">
                  <c:v>470000</c:v>
                </c:pt>
                <c:pt idx="398">
                  <c:v>480000</c:v>
                </c:pt>
                <c:pt idx="399">
                  <c:v>490000</c:v>
                </c:pt>
                <c:pt idx="400">
                  <c:v>500000</c:v>
                </c:pt>
              </c:numCache>
            </c:numRef>
          </c:xVal>
          <c:yVal>
            <c:numRef>
              <c:f>'Adj Bode Calculations'!$K$33:$K$433</c:f>
              <c:numCache>
                <c:formatCode>0.00</c:formatCode>
                <c:ptCount val="401"/>
                <c:pt idx="0">
                  <c:v>146.94766714382163</c:v>
                </c:pt>
                <c:pt idx="1">
                  <c:v>144.28013902190594</c:v>
                </c:pt>
                <c:pt idx="2">
                  <c:v>141.74500266044163</c:v>
                </c:pt>
                <c:pt idx="3">
                  <c:v>139.33898086988194</c:v>
                </c:pt>
                <c:pt idx="4">
                  <c:v>137.05762506468395</c:v>
                </c:pt>
                <c:pt idx="5">
                  <c:v>134.89566509919803</c:v>
                </c:pt>
                <c:pt idx="6">
                  <c:v>132.84730304921567</c:v>
                </c:pt>
                <c:pt idx="7">
                  <c:v>130.90645140509912</c:v>
                </c:pt>
                <c:pt idx="8">
                  <c:v>129.06691998909204</c:v>
                </c:pt>
                <c:pt idx="9">
                  <c:v>127.32255792690376</c:v>
                </c:pt>
                <c:pt idx="10">
                  <c:v>125.66735772131784</c:v>
                </c:pt>
                <c:pt idx="11">
                  <c:v>124.0955283554928</c:v>
                </c:pt>
                <c:pt idx="12">
                  <c:v>122.60154375395692</c:v>
                </c:pt>
                <c:pt idx="13">
                  <c:v>121.18017210341408</c:v>
                </c:pt>
                <c:pt idx="14">
                  <c:v>119.82649064838606</c:v>
                </c:pt>
                <c:pt idx="15">
                  <c:v>118.53588972635384</c:v>
                </c:pt>
                <c:pt idx="16">
                  <c:v>117.30406904456765</c:v>
                </c:pt>
                <c:pt idx="17">
                  <c:v>116.12702854664536</c:v>
                </c:pt>
                <c:pt idx="18">
                  <c:v>115.00105567363164</c:v>
                </c:pt>
                <c:pt idx="19">
                  <c:v>113.92271038345618</c:v>
                </c:pt>
                <c:pt idx="20">
                  <c:v>112.88880894211309</c:v>
                </c:pt>
                <c:pt idx="21">
                  <c:v>111.89640722533856</c:v>
                </c:pt>
                <c:pt idx="22">
                  <c:v>110.94278405760426</c:v>
                </c:pt>
                <c:pt idx="23">
                  <c:v>110.02542495362597</c:v>
                </c:pt>
                <c:pt idx="24">
                  <c:v>109.14200650586297</c:v>
                </c:pt>
                <c:pt idx="25">
                  <c:v>108.2903815709612</c:v>
                </c:pt>
                <c:pt idx="26">
                  <c:v>107.46856534166217</c:v>
                </c:pt>
                <c:pt idx="27">
                  <c:v>106.67472234273893</c:v>
                </c:pt>
                <c:pt idx="28">
                  <c:v>105.90715435553841</c:v>
                </c:pt>
                <c:pt idx="29">
                  <c:v>105.16428925225792</c:v>
                </c:pt>
                <c:pt idx="30">
                  <c:v>104.44467070544307</c:v>
                </c:pt>
                <c:pt idx="31">
                  <c:v>103.74694872834921</c:v>
                </c:pt>
                <c:pt idx="32">
                  <c:v>103.06987099613939</c:v>
                </c:pt>
                <c:pt idx="33">
                  <c:v>102.41227489526082</c:v>
                </c:pt>
                <c:pt idx="34">
                  <c:v>101.7730802478322</c:v>
                </c:pt>
                <c:pt idx="35">
                  <c:v>101.15128265882548</c:v>
                </c:pt>
                <c:pt idx="36">
                  <c:v>100.54594743576882</c:v>
                </c:pt>
                <c:pt idx="37">
                  <c:v>99.956204033235309</c:v>
                </c:pt>
                <c:pt idx="38">
                  <c:v>99.381240977290361</c:v>
                </c:pt>
                <c:pt idx="39">
                  <c:v>98.820301228149447</c:v>
                </c:pt>
                <c:pt idx="40">
                  <c:v>98.272677942392235</c:v>
                </c:pt>
                <c:pt idx="41">
                  <c:v>97.737710599158177</c:v>
                </c:pt>
                <c:pt idx="42">
                  <c:v>97.214781457668948</c:v>
                </c:pt>
                <c:pt idx="43">
                  <c:v>96.703312316242673</c:v>
                </c:pt>
                <c:pt idx="44">
                  <c:v>96.202761545561501</c:v>
                </c:pt>
                <c:pt idx="45">
                  <c:v>95.712621371415096</c:v>
                </c:pt>
                <c:pt idx="46">
                  <c:v>95.232415384379465</c:v>
                </c:pt>
                <c:pt idx="47">
                  <c:v>94.76169625597521</c:v>
                </c:pt>
                <c:pt idx="48">
                  <c:v>94.300043642735503</c:v>
                </c:pt>
                <c:pt idx="49">
                  <c:v>93.847062261354779</c:v>
                </c:pt>
                <c:pt idx="50">
                  <c:v>93.402380119655874</c:v>
                </c:pt>
                <c:pt idx="51">
                  <c:v>92.965646889548566</c:v>
                </c:pt>
                <c:pt idx="52">
                  <c:v>92.536532409449279</c:v>
                </c:pt>
                <c:pt idx="53">
                  <c:v>92.114725304803684</c:v>
                </c:pt>
                <c:pt idx="54">
                  <c:v>91.69993171642075</c:v>
                </c:pt>
                <c:pt idx="55">
                  <c:v>91.291874127281389</c:v>
                </c:pt>
                <c:pt idx="56">
                  <c:v>90.890290279362816</c:v>
                </c:pt>
                <c:pt idx="57">
                  <c:v>90.494932172792218</c:v>
                </c:pt>
                <c:pt idx="58">
                  <c:v>90.105565140361719</c:v>
                </c:pt>
                <c:pt idx="59">
                  <c:v>89.721966991071142</c:v>
                </c:pt>
                <c:pt idx="60">
                  <c:v>89.34392721694546</c:v>
                </c:pt>
                <c:pt idx="61">
                  <c:v>88.971246257894023</c:v>
                </c:pt>
                <c:pt idx="62">
                  <c:v>88.603734819852122</c:v>
                </c:pt>
                <c:pt idx="63">
                  <c:v>88.241213241873311</c:v>
                </c:pt>
                <c:pt idx="64">
                  <c:v>87.883510908222561</c:v>
                </c:pt>
                <c:pt idx="65">
                  <c:v>87.530465701873567</c:v>
                </c:pt>
                <c:pt idx="66">
                  <c:v>87.181923496127567</c:v>
                </c:pt>
                <c:pt idx="67">
                  <c:v>86.83773768135795</c:v>
                </c:pt>
                <c:pt idx="68">
                  <c:v>86.497768724142475</c:v>
                </c:pt>
                <c:pt idx="69">
                  <c:v>86.161883756282833</c:v>
                </c:pt>
                <c:pt idx="70">
                  <c:v>85.829956191422099</c:v>
                </c:pt>
                <c:pt idx="71">
                  <c:v>85.501865367166559</c:v>
                </c:pt>
                <c:pt idx="72">
                  <c:v>85.177496210790025</c:v>
                </c:pt>
                <c:pt idx="73">
                  <c:v>84.856738926765601</c:v>
                </c:pt>
                <c:pt idx="74">
                  <c:v>84.539488704507392</c:v>
                </c:pt>
                <c:pt idx="75">
                  <c:v>84.225645444843821</c:v>
                </c:pt>
                <c:pt idx="76">
                  <c:v>83.915113503858564</c:v>
                </c:pt>
                <c:pt idx="77">
                  <c:v>83.607801452851376</c:v>
                </c:pt>
                <c:pt idx="78">
                  <c:v>83.303621853264559</c:v>
                </c:pt>
                <c:pt idx="79">
                  <c:v>83.002491045518852</c:v>
                </c:pt>
                <c:pt idx="80">
                  <c:v>82.704328950780408</c:v>
                </c:pt>
                <c:pt idx="81">
                  <c:v>82.409058884759204</c:v>
                </c:pt>
                <c:pt idx="82">
                  <c:v>82.116607382711464</c:v>
                </c:pt>
                <c:pt idx="83">
                  <c:v>81.826904034876165</c:v>
                </c:pt>
                <c:pt idx="84">
                  <c:v>81.539881331641368</c:v>
                </c:pt>
                <c:pt idx="85">
                  <c:v>81.255474517784279</c:v>
                </c:pt>
                <c:pt idx="86">
                  <c:v>80.973621455180506</c:v>
                </c:pt>
                <c:pt idx="87">
                  <c:v>80.694262493423722</c:v>
                </c:pt>
                <c:pt idx="88">
                  <c:v>80.417340347835079</c:v>
                </c:pt>
                <c:pt idx="89">
                  <c:v>80.142799984384098</c:v>
                </c:pt>
                <c:pt idx="90">
                  <c:v>79.870588511073564</c:v>
                </c:pt>
                <c:pt idx="91">
                  <c:v>77.266268587629952</c:v>
                </c:pt>
                <c:pt idx="92">
                  <c:v>74.849236352836016</c:v>
                </c:pt>
                <c:pt idx="93">
                  <c:v>72.590023705214222</c:v>
                </c:pt>
                <c:pt idx="94">
                  <c:v>70.467318960223395</c:v>
                </c:pt>
                <c:pt idx="95">
                  <c:v>68.465213085603722</c:v>
                </c:pt>
                <c:pt idx="96">
                  <c:v>66.571463266508459</c:v>
                </c:pt>
                <c:pt idx="97">
                  <c:v>64.77636869282837</c:v>
                </c:pt>
                <c:pt idx="98">
                  <c:v>63.072026634145899</c:v>
                </c:pt>
                <c:pt idx="99">
                  <c:v>61.45183115231201</c:v>
                </c:pt>
                <c:pt idx="100">
                  <c:v>59.910130149023587</c:v>
                </c:pt>
                <c:pt idx="101">
                  <c:v>58.441987686397511</c:v>
                </c:pt>
                <c:pt idx="102">
                  <c:v>57.043017384701386</c:v>
                </c:pt>
                <c:pt idx="103">
                  <c:v>55.709264411502943</c:v>
                </c:pt>
                <c:pt idx="104">
                  <c:v>54.437121023900559</c:v>
                </c:pt>
                <c:pt idx="105">
                  <c:v>53.223265464170765</c:v>
                </c:pt>
                <c:pt idx="106">
                  <c:v>52.064617211793475</c:v>
                </c:pt>
                <c:pt idx="107">
                  <c:v>50.95830374837783</c:v>
                </c:pt>
                <c:pt idx="108">
                  <c:v>49.901635459570457</c:v>
                </c:pt>
                <c:pt idx="109">
                  <c:v>48.892086309080383</c:v>
                </c:pt>
                <c:pt idx="110">
                  <c:v>47.92727862263601</c:v>
                </c:pt>
                <c:pt idx="111">
                  <c:v>47.004970811328491</c:v>
                </c:pt>
                <c:pt idx="112">
                  <c:v>46.123047209529147</c:v>
                </c:pt>
                <c:pt idx="113">
                  <c:v>45.279509446435128</c:v>
                </c:pt>
                <c:pt idx="114">
                  <c:v>44.472468942656604</c:v>
                </c:pt>
                <c:pt idx="115">
                  <c:v>43.70014024509004</c:v>
                </c:pt>
                <c:pt idx="116">
                  <c:v>42.960834999349998</c:v>
                </c:pt>
                <c:pt idx="117">
                  <c:v>42.252956419640924</c:v>
                </c:pt>
                <c:pt idx="118">
                  <c:v>41.574994158463369</c:v>
                </c:pt>
                <c:pt idx="119">
                  <c:v>40.925519508239262</c:v>
                </c:pt>
                <c:pt idx="120">
                  <c:v>40.303180887501611</c:v>
                </c:pt>
                <c:pt idx="121">
                  <c:v>39.706699578429237</c:v>
                </c:pt>
                <c:pt idx="122">
                  <c:v>39.134865692094991</c:v>
                </c:pt>
                <c:pt idx="123">
                  <c:v>38.586534344233371</c:v>
                </c:pt>
                <c:pt idx="124">
                  <c:v>38.060622028552217</c:v>
                </c:pt>
                <c:pt idx="125">
                  <c:v>37.556103177344596</c:v>
                </c:pt>
                <c:pt idx="126">
                  <c:v>37.07200690085773</c:v>
                </c:pt>
                <c:pt idx="127">
                  <c:v>36.607413897904678</c:v>
                </c:pt>
                <c:pt idx="128">
                  <c:v>36.161453530803641</c:v>
                </c:pt>
                <c:pt idx="129">
                  <c:v>35.733301058048255</c:v>
                </c:pt>
                <c:pt idx="130">
                  <c:v>35.322175018278529</c:v>
                </c:pt>
                <c:pt idx="131">
                  <c:v>34.927334759207639</c:v>
                </c:pt>
                <c:pt idx="132">
                  <c:v>34.548078105198414</c:v>
                </c:pt>
                <c:pt idx="133">
                  <c:v>34.18373915723177</c:v>
                </c:pt>
                <c:pt idx="134">
                  <c:v>33.833686219057114</c:v>
                </c:pt>
                <c:pt idx="135">
                  <c:v>33.497319843395786</c:v>
                </c:pt>
                <c:pt idx="136">
                  <c:v>33.174070992163166</c:v>
                </c:pt>
                <c:pt idx="137">
                  <c:v>32.863399304812731</c:v>
                </c:pt>
                <c:pt idx="138">
                  <c:v>32.564791469043257</c:v>
                </c:pt>
                <c:pt idx="139">
                  <c:v>32.277759688297408</c:v>
                </c:pt>
                <c:pt idx="140">
                  <c:v>32.001840240653991</c:v>
                </c:pt>
                <c:pt idx="141">
                  <c:v>31.736592123934628</c:v>
                </c:pt>
                <c:pt idx="142">
                  <c:v>31.481595782042604</c:v>
                </c:pt>
                <c:pt idx="143">
                  <c:v>31.236451907780776</c:v>
                </c:pt>
                <c:pt idx="144">
                  <c:v>31.000780317612112</c:v>
                </c:pt>
                <c:pt idx="145">
                  <c:v>30.774218894052012</c:v>
                </c:pt>
                <c:pt idx="146">
                  <c:v>30.556422591595862</c:v>
                </c:pt>
                <c:pt idx="147">
                  <c:v>30.347062502310109</c:v>
                </c:pt>
                <c:pt idx="148">
                  <c:v>30.145824977421029</c:v>
                </c:pt>
                <c:pt idx="149">
                  <c:v>29.9524108014474</c:v>
                </c:pt>
                <c:pt idx="150">
                  <c:v>29.766534415612512</c:v>
                </c:pt>
                <c:pt idx="151">
                  <c:v>29.587923187474331</c:v>
                </c:pt>
                <c:pt idx="152">
                  <c:v>29.416316723886666</c:v>
                </c:pt>
                <c:pt idx="153">
                  <c:v>29.251466224582543</c:v>
                </c:pt>
                <c:pt idx="154">
                  <c:v>29.093133873837957</c:v>
                </c:pt>
                <c:pt idx="155">
                  <c:v>28.941092267828708</c:v>
                </c:pt>
                <c:pt idx="156">
                  <c:v>28.795123875448155</c:v>
                </c:pt>
                <c:pt idx="157">
                  <c:v>28.655020530486809</c:v>
                </c:pt>
                <c:pt idx="158">
                  <c:v>28.520582953216945</c:v>
                </c:pt>
                <c:pt idx="159">
                  <c:v>28.391620299542268</c:v>
                </c:pt>
                <c:pt idx="160">
                  <c:v>28.267949735998599</c:v>
                </c:pt>
                <c:pt idx="161">
                  <c:v>28.149396038991853</c:v>
                </c:pt>
                <c:pt idx="162">
                  <c:v>28.03579121677501</c:v>
                </c:pt>
                <c:pt idx="163">
                  <c:v>27.926974152758362</c:v>
                </c:pt>
                <c:pt idx="164">
                  <c:v>27.822790268828754</c:v>
                </c:pt>
                <c:pt idx="165">
                  <c:v>27.723091207459987</c:v>
                </c:pt>
                <c:pt idx="166">
                  <c:v>27.627734531455985</c:v>
                </c:pt>
                <c:pt idx="167">
                  <c:v>27.536583440250809</c:v>
                </c:pt>
                <c:pt idx="168">
                  <c:v>27.449506501765995</c:v>
                </c:pt>
                <c:pt idx="169">
                  <c:v>27.36637739887712</c:v>
                </c:pt>
                <c:pt idx="170">
                  <c:v>27.287074689613007</c:v>
                </c:pt>
                <c:pt idx="171">
                  <c:v>27.211481580264063</c:v>
                </c:pt>
                <c:pt idx="172">
                  <c:v>27.13948571062835</c:v>
                </c:pt>
                <c:pt idx="173">
                  <c:v>27.070978950675396</c:v>
                </c:pt>
                <c:pt idx="174">
                  <c:v>27.00585720795101</c:v>
                </c:pt>
                <c:pt idx="175">
                  <c:v>26.944020245094293</c:v>
                </c:pt>
                <c:pt idx="176">
                  <c:v>26.885371506872531</c:v>
                </c:pt>
                <c:pt idx="177">
                  <c:v>26.829817956182154</c:v>
                </c:pt>
                <c:pt idx="178">
                  <c:v>26.777269918494028</c:v>
                </c:pt>
                <c:pt idx="179">
                  <c:v>26.727640934259426</c:v>
                </c:pt>
                <c:pt idx="180">
                  <c:v>26.680847618819001</c:v>
                </c:pt>
                <c:pt idx="181">
                  <c:v>26.352482695269146</c:v>
                </c:pt>
                <c:pt idx="182">
                  <c:v>26.234417416035683</c:v>
                </c:pt>
                <c:pt idx="183">
                  <c:v>26.278165777937971</c:v>
                </c:pt>
                <c:pt idx="184">
                  <c:v>26.448073909161621</c:v>
                </c:pt>
                <c:pt idx="185">
                  <c:v>26.717355489771023</c:v>
                </c:pt>
                <c:pt idx="186">
                  <c:v>27.065502051065238</c:v>
                </c:pt>
                <c:pt idx="187">
                  <c:v>27.476547289040866</c:v>
                </c:pt>
                <c:pt idx="188">
                  <c:v>27.9378764073561</c:v>
                </c:pt>
                <c:pt idx="189">
                  <c:v>28.439391976912418</c:v>
                </c:pt>
                <c:pt idx="190">
                  <c:v>28.972918286079164</c:v>
                </c:pt>
                <c:pt idx="191">
                  <c:v>29.531768513662229</c:v>
                </c:pt>
                <c:pt idx="192">
                  <c:v>30.110425148816461</c:v>
                </c:pt>
                <c:pt idx="193">
                  <c:v>30.704300525588792</c:v>
                </c:pt>
                <c:pt idx="194">
                  <c:v>31.309554922738755</c:v>
                </c:pt>
                <c:pt idx="195">
                  <c:v>31.922956623826053</c:v>
                </c:pt>
                <c:pt idx="196">
                  <c:v>32.541772971316277</c:v>
                </c:pt>
                <c:pt idx="197">
                  <c:v>33.163684598569461</c:v>
                </c:pt>
                <c:pt idx="198">
                  <c:v>33.786717195558026</c:v>
                </c:pt>
                <c:pt idx="199">
                  <c:v>34.409186682923917</c:v>
                </c:pt>
                <c:pt idx="200">
                  <c:v>35.029654744951671</c:v>
                </c:pt>
                <c:pt idx="201">
                  <c:v>35.646892443538945</c:v>
                </c:pt>
                <c:pt idx="202">
                  <c:v>36.259850194729751</c:v>
                </c:pt>
                <c:pt idx="203">
                  <c:v>36.867632799343653</c:v>
                </c:pt>
                <c:pt idx="204">
                  <c:v>37.469478522605897</c:v>
                </c:pt>
                <c:pt idx="205">
                  <c:v>38.064741444237427</c:v>
                </c:pt>
                <c:pt idx="206">
                  <c:v>38.652876471095311</c:v>
                </c:pt>
                <c:pt idx="207">
                  <c:v>39.233426534024204</c:v>
                </c:pt>
                <c:pt idx="208">
                  <c:v>39.806011589710664</c:v>
                </c:pt>
                <c:pt idx="209">
                  <c:v>40.370319124739922</c:v>
                </c:pt>
                <c:pt idx="210">
                  <c:v>40.926095918345965</c:v>
                </c:pt>
                <c:pt idx="211">
                  <c:v>41.473140866671343</c:v>
                </c:pt>
                <c:pt idx="212">
                  <c:v>42.011298707784164</c:v>
                </c:pt>
                <c:pt idx="213">
                  <c:v>42.54045451551525</c:v>
                </c:pt>
                <c:pt idx="214">
                  <c:v>43.06052885313207</c:v>
                </c:pt>
                <c:pt idx="215">
                  <c:v>43.571473496243385</c:v>
                </c:pt>
                <c:pt idx="216">
                  <c:v>44.073267649137364</c:v>
                </c:pt>
                <c:pt idx="217">
                  <c:v>44.5659145907631</c:v>
                </c:pt>
                <c:pt idx="218">
                  <c:v>45.049438696348176</c:v>
                </c:pt>
                <c:pt idx="219">
                  <c:v>45.523882788675934</c:v>
                </c:pt>
                <c:pt idx="220">
                  <c:v>45.989305779662772</c:v>
                </c:pt>
                <c:pt idx="221">
                  <c:v>46.445780568373323</c:v>
                </c:pt>
                <c:pt idx="222">
                  <c:v>46.893392166188562</c:v>
                </c:pt>
                <c:pt idx="223">
                  <c:v>47.332236023700517</c:v>
                </c:pt>
                <c:pt idx="224">
                  <c:v>47.762416537136147</c:v>
                </c:pt>
                <c:pt idx="225">
                  <c:v>48.184045714887219</c:v>
                </c:pt>
                <c:pt idx="226">
                  <c:v>48.597241987052911</c:v>
                </c:pt>
                <c:pt idx="227">
                  <c:v>49.002129142934109</c:v>
                </c:pt>
                <c:pt idx="228">
                  <c:v>49.398835383137794</c:v>
                </c:pt>
                <c:pt idx="229">
                  <c:v>49.787492474468081</c:v>
                </c:pt>
                <c:pt idx="230">
                  <c:v>50.168234997069874</c:v>
                </c:pt>
                <c:pt idx="231">
                  <c:v>50.541199674450723</c:v>
                </c:pt>
                <c:pt idx="232">
                  <c:v>50.906524777986505</c:v>
                </c:pt>
                <c:pt idx="233">
                  <c:v>51.264349598414725</c:v>
                </c:pt>
                <c:pt idx="234">
                  <c:v>51.614813977581974</c:v>
                </c:pt>
                <c:pt idx="235">
                  <c:v>51.958057894406892</c:v>
                </c:pt>
                <c:pt idx="236">
                  <c:v>52.294221099630008</c:v>
                </c:pt>
                <c:pt idx="237">
                  <c:v>52.623442794460985</c:v>
                </c:pt>
                <c:pt idx="238">
                  <c:v>52.945861348726154</c:v>
                </c:pt>
                <c:pt idx="239">
                  <c:v>53.261614054544651</c:v>
                </c:pt>
                <c:pt idx="240">
                  <c:v>53.570836911958565</c:v>
                </c:pt>
                <c:pt idx="241">
                  <c:v>53.873664443283516</c:v>
                </c:pt>
                <c:pt idx="242">
                  <c:v>54.170229533264504</c:v>
                </c:pt>
                <c:pt idx="243">
                  <c:v>54.460663292402302</c:v>
                </c:pt>
                <c:pt idx="244">
                  <c:v>54.745094941069382</c:v>
                </c:pt>
                <c:pt idx="245">
                  <c:v>55.023651712262904</c:v>
                </c:pt>
                <c:pt idx="246">
                  <c:v>55.296458771052386</c:v>
                </c:pt>
                <c:pt idx="247">
                  <c:v>55.563639148960789</c:v>
                </c:pt>
                <c:pt idx="248">
                  <c:v>55.825313691693395</c:v>
                </c:pt>
                <c:pt idx="249">
                  <c:v>56.081601018775416</c:v>
                </c:pt>
                <c:pt idx="250">
                  <c:v>56.332617493801365</c:v>
                </c:pt>
                <c:pt idx="251">
                  <c:v>56.578477204124027</c:v>
                </c:pt>
                <c:pt idx="252">
                  <c:v>56.819291948920224</c:v>
                </c:pt>
                <c:pt idx="253">
                  <c:v>57.055171234681836</c:v>
                </c:pt>
                <c:pt idx="254">
                  <c:v>57.286222277261189</c:v>
                </c:pt>
                <c:pt idx="255">
                  <c:v>57.512550009697989</c:v>
                </c:pt>
                <c:pt idx="256">
                  <c:v>57.734257095116988</c:v>
                </c:pt>
                <c:pt idx="257">
                  <c:v>57.951443944071116</c:v>
                </c:pt>
                <c:pt idx="258">
                  <c:v>58.164208735749</c:v>
                </c:pt>
                <c:pt idx="259">
                  <c:v>58.372647442540341</c:v>
                </c:pt>
                <c:pt idx="260">
                  <c:v>58.576853857490846</c:v>
                </c:pt>
                <c:pt idx="261">
                  <c:v>58.776919624235063</c:v>
                </c:pt>
                <c:pt idx="262">
                  <c:v>58.97293426902533</c:v>
                </c:pt>
                <c:pt idx="263">
                  <c:v>59.164985234534186</c:v>
                </c:pt>
                <c:pt idx="264">
                  <c:v>59.353157915113528</c:v>
                </c:pt>
                <c:pt idx="265">
                  <c:v>59.537535693255393</c:v>
                </c:pt>
                <c:pt idx="266">
                  <c:v>59.718199977003763</c:v>
                </c:pt>
                <c:pt idx="267">
                  <c:v>59.895230238107985</c:v>
                </c:pt>
                <c:pt idx="268">
                  <c:v>60.068704050723071</c:v>
                </c:pt>
                <c:pt idx="269">
                  <c:v>60.238697130487452</c:v>
                </c:pt>
                <c:pt idx="270">
                  <c:v>60.405283373826094</c:v>
                </c:pt>
                <c:pt idx="271">
                  <c:v>61.89880474505361</c:v>
                </c:pt>
                <c:pt idx="272">
                  <c:v>63.120906529931545</c:v>
                </c:pt>
                <c:pt idx="273">
                  <c:v>64.121317433767629</c:v>
                </c:pt>
                <c:pt idx="274">
                  <c:v>64.939130751225548</c:v>
                </c:pt>
                <c:pt idx="275">
                  <c:v>65.605278151665416</c:v>
                </c:pt>
                <c:pt idx="276">
                  <c:v>66.144425560353923</c:v>
                </c:pt>
                <c:pt idx="277">
                  <c:v>66.576407526084708</c:v>
                </c:pt>
                <c:pt idx="278">
                  <c:v>66.917309036756265</c:v>
                </c:pt>
                <c:pt idx="279">
                  <c:v>67.180283135444085</c:v>
                </c:pt>
                <c:pt idx="280">
                  <c:v>67.376171914382908</c:v>
                </c:pt>
                <c:pt idx="281">
                  <c:v>67.513981238221845</c:v>
                </c:pt>
                <c:pt idx="282">
                  <c:v>67.601246300772232</c:v>
                </c:pt>
                <c:pt idx="283">
                  <c:v>67.644315273851774</c:v>
                </c:pt>
                <c:pt idx="284">
                  <c:v>67.648571102157973</c:v>
                </c:pt>
                <c:pt idx="285">
                  <c:v>67.618606257077602</c:v>
                </c:pt>
                <c:pt idx="286">
                  <c:v>67.558361451751722</c:v>
                </c:pt>
                <c:pt idx="287">
                  <c:v>67.471236541859255</c:v>
                </c:pt>
                <c:pt idx="288">
                  <c:v>67.360179802348199</c:v>
                </c:pt>
                <c:pt idx="289">
                  <c:v>67.227760272245732</c:v>
                </c:pt>
                <c:pt idx="290">
                  <c:v>67.076226749423085</c:v>
                </c:pt>
                <c:pt idx="291">
                  <c:v>66.907556188882623</c:v>
                </c:pt>
                <c:pt idx="292">
                  <c:v>66.723493635964545</c:v>
                </c:pt>
                <c:pt idx="293">
                  <c:v>66.525585355338734</c:v>
                </c:pt>
                <c:pt idx="294">
                  <c:v>66.31520645839521</c:v>
                </c:pt>
                <c:pt idx="295">
                  <c:v>66.093584057068469</c:v>
                </c:pt>
                <c:pt idx="296">
                  <c:v>65.861816760330854</c:v>
                </c:pt>
                <c:pt idx="297">
                  <c:v>65.620891165176516</c:v>
                </c:pt>
                <c:pt idx="298">
                  <c:v>65.371695865528579</c:v>
                </c:pt>
                <c:pt idx="299">
                  <c:v>65.115033401644496</c:v>
                </c:pt>
                <c:pt idx="300">
                  <c:v>64.851630492919426</c:v>
                </c:pt>
                <c:pt idx="301">
                  <c:v>64.582146833709274</c:v>
                </c:pt>
                <c:pt idx="302">
                  <c:v>64.307182681257785</c:v>
                </c:pt>
                <c:pt idx="303">
                  <c:v>64.027285424275064</c:v>
                </c:pt>
                <c:pt idx="304">
                  <c:v>63.742955288008801</c:v>
                </c:pt>
                <c:pt idx="305">
                  <c:v>63.454650305162431</c:v>
                </c:pt>
                <c:pt idx="306">
                  <c:v>63.162790660457887</c:v>
                </c:pt>
                <c:pt idx="307">
                  <c:v>62.867762499021026</c:v>
                </c:pt>
                <c:pt idx="308">
                  <c:v>62.569921274299816</c:v>
                </c:pt>
                <c:pt idx="309">
                  <c:v>62.269594699320024</c:v>
                </c:pt>
                <c:pt idx="310">
                  <c:v>61.967085355216525</c:v>
                </c:pt>
                <c:pt idx="311">
                  <c:v>61.662673002796026</c:v>
                </c:pt>
                <c:pt idx="312">
                  <c:v>61.356616636070484</c:v>
                </c:pt>
                <c:pt idx="313">
                  <c:v>61.049156310988849</c:v>
                </c:pt>
                <c:pt idx="314">
                  <c:v>60.740514777821986</c:v>
                </c:pt>
                <c:pt idx="315">
                  <c:v>60.430898941618423</c:v>
                </c:pt>
                <c:pt idx="316">
                  <c:v>60.120501171752167</c:v>
                </c:pt>
                <c:pt idx="317">
                  <c:v>59.809500478710078</c:v>
                </c:pt>
                <c:pt idx="318">
                  <c:v>59.498063573811436</c:v>
                </c:pt>
                <c:pt idx="319">
                  <c:v>59.18634582547898</c:v>
                </c:pt>
                <c:pt idx="320">
                  <c:v>58.874492123894541</c:v>
                </c:pt>
                <c:pt idx="321">
                  <c:v>58.562637664362214</c:v>
                </c:pt>
                <c:pt idx="322">
                  <c:v>58.250908658377099</c:v>
                </c:pt>
                <c:pt idx="323">
                  <c:v>57.939422980292051</c:v>
                </c:pt>
                <c:pt idx="324">
                  <c:v>57.628290756490642</c:v>
                </c:pt>
                <c:pt idx="325">
                  <c:v>57.317614903150059</c:v>
                </c:pt>
                <c:pt idx="326">
                  <c:v>57.007491617931436</c:v>
                </c:pt>
                <c:pt idx="327">
                  <c:v>56.698010830331441</c:v>
                </c:pt>
                <c:pt idx="328">
                  <c:v>56.389256614853224</c:v>
                </c:pt>
                <c:pt idx="329">
                  <c:v>56.081307570697888</c:v>
                </c:pt>
                <c:pt idx="330">
                  <c:v>55.774237171246341</c:v>
                </c:pt>
                <c:pt idx="331">
                  <c:v>55.468114086241059</c:v>
                </c:pt>
                <c:pt idx="332">
                  <c:v>55.163002479262332</c:v>
                </c:pt>
                <c:pt idx="333">
                  <c:v>54.858962282796867</c:v>
                </c:pt>
                <c:pt idx="334">
                  <c:v>54.556049452965865</c:v>
                </c:pt>
                <c:pt idx="335">
                  <c:v>54.254316205752573</c:v>
                </c:pt>
                <c:pt idx="336">
                  <c:v>53.953811236374861</c:v>
                </c:pt>
                <c:pt idx="337">
                  <c:v>53.654579923286263</c:v>
                </c:pt>
                <c:pt idx="338">
                  <c:v>53.356664518128412</c:v>
                </c:pt>
                <c:pt idx="339">
                  <c:v>53.060104322835571</c:v>
                </c:pt>
                <c:pt idx="340">
                  <c:v>52.764935854957187</c:v>
                </c:pt>
                <c:pt idx="341">
                  <c:v>52.471193002179874</c:v>
                </c:pt>
                <c:pt idx="342">
                  <c:v>52.17890716691295</c:v>
                </c:pt>
                <c:pt idx="343">
                  <c:v>51.8881074017375</c:v>
                </c:pt>
                <c:pt idx="344">
                  <c:v>51.598820536435539</c:v>
                </c:pt>
                <c:pt idx="345">
                  <c:v>51.311071297244013</c:v>
                </c:pt>
                <c:pt idx="346">
                  <c:v>51.024882418927177</c:v>
                </c:pt>
                <c:pt idx="347">
                  <c:v>50.740274750208016</c:v>
                </c:pt>
                <c:pt idx="348">
                  <c:v>50.457267353038901</c:v>
                </c:pt>
                <c:pt idx="349">
                  <c:v>50.175877596161286</c:v>
                </c:pt>
                <c:pt idx="350">
                  <c:v>49.896121243362302</c:v>
                </c:pt>
                <c:pt idx="351">
                  <c:v>49.618012536792833</c:v>
                </c:pt>
                <c:pt idx="352">
                  <c:v>49.34156427569377</c:v>
                </c:pt>
                <c:pt idx="353">
                  <c:v>49.066787890836281</c:v>
                </c:pt>
                <c:pt idx="354">
                  <c:v>48.793693514962655</c:v>
                </c:pt>
                <c:pt idx="355">
                  <c:v>48.522290049490493</c:v>
                </c:pt>
                <c:pt idx="356">
                  <c:v>48.252585227719294</c:v>
                </c:pt>
                <c:pt idx="357">
                  <c:v>47.984585674762883</c:v>
                </c:pt>
                <c:pt idx="358">
                  <c:v>47.718296964407813</c:v>
                </c:pt>
                <c:pt idx="359">
                  <c:v>47.453723673092867</c:v>
                </c:pt>
                <c:pt idx="360">
                  <c:v>47.190869431176424</c:v>
                </c:pt>
                <c:pt idx="361">
                  <c:v>44.657087741587759</c:v>
                </c:pt>
                <c:pt idx="362">
                  <c:v>42.293787630308316</c:v>
                </c:pt>
                <c:pt idx="363">
                  <c:v>40.094822974707625</c:v>
                </c:pt>
                <c:pt idx="364">
                  <c:v>38.051206512047003</c:v>
                </c:pt>
                <c:pt idx="365">
                  <c:v>36.152567936174847</c:v>
                </c:pt>
                <c:pt idx="366">
                  <c:v>34.388069679468259</c:v>
                </c:pt>
                <c:pt idx="367">
                  <c:v>32.746971624601287</c:v>
                </c:pt>
                <c:pt idx="368">
                  <c:v>31.218966403418221</c:v>
                </c:pt>
                <c:pt idx="369">
                  <c:v>29.794364945718797</c:v>
                </c:pt>
                <c:pt idx="370">
                  <c:v>28.464185195816611</c:v>
                </c:pt>
                <c:pt idx="371">
                  <c:v>27.220179319613237</c:v>
                </c:pt>
                <c:pt idx="372">
                  <c:v>26.05482294697407</c:v>
                </c:pt>
                <c:pt idx="373">
                  <c:v>24.961282049111048</c:v>
                </c:pt>
                <c:pt idx="374">
                  <c:v>23.933367681194483</c:v>
                </c:pt>
                <c:pt idx="375">
                  <c:v>22.965485198045855</c:v>
                </c:pt>
                <c:pt idx="376">
                  <c:v>22.052582117625519</c:v>
                </c:pt>
                <c:pt idx="377">
                  <c:v>21.190097183443044</c:v>
                </c:pt>
                <c:pt idx="378">
                  <c:v>20.373912103387937</c:v>
                </c:pt>
                <c:pt idx="379">
                  <c:v>19.60030674131599</c:v>
                </c:pt>
                <c:pt idx="380">
                  <c:v>18.865918087568986</c:v>
                </c:pt>
                <c:pt idx="381">
                  <c:v>18.167703052766797</c:v>
                </c:pt>
                <c:pt idx="382">
                  <c:v>17.502904959276805</c:v>
                </c:pt>
                <c:pt idx="383">
                  <c:v>16.869023508578579</c:v>
                </c:pt>
                <c:pt idx="384">
                  <c:v>16.263787954432189</c:v>
                </c:pt>
                <c:pt idx="385">
                  <c:v>15.685133194007392</c:v>
                </c:pt>
                <c:pt idx="386">
                  <c:v>15.131178490271338</c:v>
                </c:pt>
                <c:pt idx="387">
                  <c:v>14.600208551314353</c:v>
                </c:pt>
                <c:pt idx="388">
                  <c:v>14.090656710818905</c:v>
                </c:pt>
                <c:pt idx="389">
                  <c:v>13.601089975316938</c:v>
                </c:pt>
                <c:pt idx="390">
                  <c:v>13.130195726152635</c:v>
                </c:pt>
                <c:pt idx="391">
                  <c:v>12.67676988589929</c:v>
                </c:pt>
                <c:pt idx="392">
                  <c:v>12.239706379667325</c:v>
                </c:pt>
                <c:pt idx="393">
                  <c:v>11.817987740863686</c:v>
                </c:pt>
                <c:pt idx="394">
                  <c:v>11.410676728376131</c:v>
                </c:pt>
                <c:pt idx="395">
                  <c:v>11.016908837830499</c:v>
                </c:pt>
                <c:pt idx="396">
                  <c:v>10.635885603556687</c:v>
                </c:pt>
                <c:pt idx="397">
                  <c:v>10.266868600309294</c:v>
                </c:pt>
                <c:pt idx="398">
                  <c:v>9.90917406475549</c:v>
                </c:pt>
                <c:pt idx="399">
                  <c:v>9.5621680663929283</c:v>
                </c:pt>
                <c:pt idx="400">
                  <c:v>9.2252621660433078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64-4F90-89CF-2D08294D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024726424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36104143793411353"/>
              <c:y val="0.929595827900912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80"/>
        <c:crossBetween val="midCat"/>
      </c:valAx>
      <c:valAx>
        <c:axId val="1"/>
        <c:scaling>
          <c:orientation val="minMax"/>
          <c:max val="80"/>
          <c:min val="-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GAIN (dB)</a:t>
                </a:r>
              </a:p>
            </c:rich>
          </c:tx>
          <c:layout>
            <c:manualLayout>
              <c:xMode val="edge"/>
              <c:yMode val="edge"/>
              <c:x val="1.3434100016153062E-2"/>
              <c:y val="0.4276401564537157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726424"/>
        <c:crossesAt val="10"/>
        <c:crossBetween val="midCat"/>
        <c:minorUnit val="1"/>
      </c:valAx>
      <c:valAx>
        <c:axId val="3"/>
        <c:scaling>
          <c:logBase val="10"/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"/>
        <c:crossesAt val="-80"/>
        <c:crossBetween val="midCat"/>
      </c:valAx>
      <c:valAx>
        <c:axId val="4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PHASE MARGIN (DEGREES)</a:t>
                </a:r>
              </a:p>
            </c:rich>
          </c:tx>
          <c:layout>
            <c:manualLayout>
              <c:xMode val="edge"/>
              <c:yMode val="edge"/>
              <c:x val="0.85726350728076728"/>
              <c:y val="0.295958279009126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  <c:majorUnit val="4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008470108225513"/>
          <c:y val="0.44067796610169491"/>
          <c:w val="9.3199068862061862E-2"/>
          <c:h val="0.126466753585397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MCP16301 EFFICIENCY</a:t>
            </a:r>
          </a:p>
        </c:rich>
      </c:tx>
      <c:layout>
        <c:manualLayout>
          <c:xMode val="edge"/>
          <c:yMode val="edge"/>
          <c:x val="0.36294896030245749"/>
          <c:y val="2.62123365648656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82419659735351E-2"/>
          <c:y val="0.13499353330905792"/>
          <c:w val="0.87523629489603028"/>
          <c:h val="0.744430358442183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'Efficiency Calculations'!$A$5</c:f>
              <c:strCache>
                <c:ptCount val="1"/>
                <c:pt idx="0">
                  <c:v>Output Current 
(mA)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'Efficiency Calculations'!$A$6:$A$125</c:f>
              <c:numCache>
                <c:formatCode>General</c:formatCode>
                <c:ptCount val="1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1070</c:v>
                </c:pt>
                <c:pt idx="108">
                  <c:v>1070</c:v>
                </c:pt>
                <c:pt idx="109">
                  <c:v>1070</c:v>
                </c:pt>
                <c:pt idx="110">
                  <c:v>1070</c:v>
                </c:pt>
                <c:pt idx="111">
                  <c:v>1070</c:v>
                </c:pt>
                <c:pt idx="112">
                  <c:v>1070</c:v>
                </c:pt>
                <c:pt idx="113">
                  <c:v>1070</c:v>
                </c:pt>
                <c:pt idx="114">
                  <c:v>1070</c:v>
                </c:pt>
                <c:pt idx="115">
                  <c:v>1070</c:v>
                </c:pt>
                <c:pt idx="116">
                  <c:v>1070</c:v>
                </c:pt>
                <c:pt idx="117">
                  <c:v>1070</c:v>
                </c:pt>
                <c:pt idx="118">
                  <c:v>1070</c:v>
                </c:pt>
                <c:pt idx="119">
                  <c:v>1070</c:v>
                </c:pt>
              </c:numCache>
            </c:numRef>
          </c:xVal>
          <c:yVal>
            <c:numRef>
              <c:f>'Efficiency Calculations'!$J$6:$J$125</c:f>
              <c:numCache>
                <c:formatCode>0.00</c:formatCode>
                <c:ptCount val="120"/>
                <c:pt idx="0">
                  <c:v>47.036364872879332</c:v>
                </c:pt>
                <c:pt idx="1">
                  <c:v>63.427570867302599</c:v>
                </c:pt>
                <c:pt idx="2">
                  <c:v>71.670478817940847</c:v>
                </c:pt>
                <c:pt idx="3">
                  <c:v>76.579586631872417</c:v>
                </c:pt>
                <c:pt idx="4">
                  <c:v>79.803398874836262</c:v>
                </c:pt>
                <c:pt idx="5">
                  <c:v>82.058531474820114</c:v>
                </c:pt>
                <c:pt idx="6">
                  <c:v>83.706324031292752</c:v>
                </c:pt>
                <c:pt idx="7">
                  <c:v>84.94857590093649</c:v>
                </c:pt>
                <c:pt idx="8">
                  <c:v>85.906766171253366</c:v>
                </c:pt>
                <c:pt idx="9">
                  <c:v>86.256293264152305</c:v>
                </c:pt>
                <c:pt idx="10">
                  <c:v>86.776483214049918</c:v>
                </c:pt>
                <c:pt idx="11">
                  <c:v>87.178433366065804</c:v>
                </c:pt>
                <c:pt idx="12">
                  <c:v>87.487901698464128</c:v>
                </c:pt>
                <c:pt idx="13">
                  <c:v>87.723754037290064</c:v>
                </c:pt>
                <c:pt idx="14">
                  <c:v>87.900116615371132</c:v>
                </c:pt>
                <c:pt idx="15">
                  <c:v>88.027770655872771</c:v>
                </c:pt>
                <c:pt idx="16">
                  <c:v>87.990991146383166</c:v>
                </c:pt>
                <c:pt idx="17">
                  <c:v>88.216502306711178</c:v>
                </c:pt>
                <c:pt idx="18">
                  <c:v>88.411845213290931</c:v>
                </c:pt>
                <c:pt idx="19">
                  <c:v>88.58145565375419</c:v>
                </c:pt>
                <c:pt idx="20">
                  <c:v>88.728954512500565</c:v>
                </c:pt>
                <c:pt idx="21">
                  <c:v>88.857325529214194</c:v>
                </c:pt>
                <c:pt idx="22">
                  <c:v>88.969048618623091</c:v>
                </c:pt>
                <c:pt idx="23">
                  <c:v>89.066201170240106</c:v>
                </c:pt>
                <c:pt idx="24">
                  <c:v>89.150535937484761</c:v>
                </c:pt>
                <c:pt idx="25">
                  <c:v>89.223541581179546</c:v>
                </c:pt>
                <c:pt idx="26">
                  <c:v>89.286490203116287</c:v>
                </c:pt>
                <c:pt idx="27">
                  <c:v>89.340475011213599</c:v>
                </c:pt>
                <c:pt idx="28">
                  <c:v>89.386440420973713</c:v>
                </c:pt>
                <c:pt idx="29">
                  <c:v>89.425206303578534</c:v>
                </c:pt>
                <c:pt idx="30">
                  <c:v>89.457487663480435</c:v>
                </c:pt>
                <c:pt idx="31">
                  <c:v>89.483910717291764</c:v>
                </c:pt>
                <c:pt idx="32">
                  <c:v>89.505026116986315</c:v>
                </c:pt>
                <c:pt idx="33">
                  <c:v>89.521319890428757</c:v>
                </c:pt>
                <c:pt idx="34">
                  <c:v>89.533222544742188</c:v>
                </c:pt>
                <c:pt idx="35">
                  <c:v>89.541116681531037</c:v>
                </c:pt>
                <c:pt idx="36">
                  <c:v>89.545343399348837</c:v>
                </c:pt>
                <c:pt idx="37">
                  <c:v>89.546207702172893</c:v>
                </c:pt>
                <c:pt idx="38">
                  <c:v>89.54398308877559</c:v>
                </c:pt>
                <c:pt idx="39">
                  <c:v>89.538915463651151</c:v>
                </c:pt>
                <c:pt idx="40">
                  <c:v>89.531226483274011</c:v>
                </c:pt>
                <c:pt idx="41">
                  <c:v>89.521116430216836</c:v>
                </c:pt>
                <c:pt idx="42">
                  <c:v>89.508766690765825</c:v>
                </c:pt>
                <c:pt idx="43">
                  <c:v>89.49434189816526</c:v>
                </c:pt>
                <c:pt idx="44">
                  <c:v>89.477991792766971</c:v>
                </c:pt>
                <c:pt idx="45">
                  <c:v>89.459852841589324</c:v>
                </c:pt>
                <c:pt idx="46">
                  <c:v>89.440049652669572</c:v>
                </c:pt>
                <c:pt idx="47">
                  <c:v>89.418696213782994</c:v>
                </c:pt>
                <c:pt idx="48">
                  <c:v>89.39589698034429</c:v>
                </c:pt>
                <c:pt idx="49">
                  <c:v>89.371747833388909</c:v>
                </c:pt>
                <c:pt idx="50">
                  <c:v>89.346336925297322</c:v>
                </c:pt>
                <c:pt idx="51">
                  <c:v>89.319745428240381</c:v>
                </c:pt>
                <c:pt idx="52">
                  <c:v>89.292048198090413</c:v>
                </c:pt>
                <c:pt idx="53">
                  <c:v>89.263314364674059</c:v>
                </c:pt>
                <c:pt idx="54">
                  <c:v>89.23360785767936</c:v>
                </c:pt>
                <c:pt idx="55">
                  <c:v>89.202987876210386</c:v>
                </c:pt>
                <c:pt idx="56">
                  <c:v>89.171509308872942</c:v>
                </c:pt>
                <c:pt idx="57">
                  <c:v>89.139223110332281</c:v>
                </c:pt>
                <c:pt idx="58">
                  <c:v>89.106176639486051</c:v>
                </c:pt>
                <c:pt idx="59">
                  <c:v>89.072413963714936</c:v>
                </c:pt>
                <c:pt idx="60">
                  <c:v>89.037976133091036</c:v>
                </c:pt>
                <c:pt idx="61">
                  <c:v>89.002901427929132</c:v>
                </c:pt>
                <c:pt idx="62">
                  <c:v>88.967225582636246</c:v>
                </c:pt>
                <c:pt idx="63">
                  <c:v>88.930981988449744</c:v>
                </c:pt>
                <c:pt idx="64">
                  <c:v>88.89420187733505</c:v>
                </c:pt>
                <c:pt idx="65">
                  <c:v>88.856914489041898</c:v>
                </c:pt>
                <c:pt idx="66">
                  <c:v>88.819147223078815</c:v>
                </c:pt>
                <c:pt idx="67">
                  <c:v>88.780925777160405</c:v>
                </c:pt>
                <c:pt idx="68">
                  <c:v>88.742274273501593</c:v>
                </c:pt>
                <c:pt idx="69">
                  <c:v>88.703215374177006</c:v>
                </c:pt>
                <c:pt idx="70">
                  <c:v>88.663770386625927</c:v>
                </c:pt>
                <c:pt idx="71">
                  <c:v>88.623959360264251</c:v>
                </c:pt>
                <c:pt idx="72">
                  <c:v>88.583801175059406</c:v>
                </c:pt>
                <c:pt idx="73">
                  <c:v>88.543313622831491</c:v>
                </c:pt>
                <c:pt idx="74">
                  <c:v>88.502513481962239</c:v>
                </c:pt>
                <c:pt idx="75">
                  <c:v>88.461416586123491</c:v>
                </c:pt>
                <c:pt idx="76">
                  <c:v>88.420037887570331</c:v>
                </c:pt>
                <c:pt idx="77">
                  <c:v>88.378391515490691</c:v>
                </c:pt>
                <c:pt idx="78">
                  <c:v>88.336490829852437</c:v>
                </c:pt>
                <c:pt idx="79">
                  <c:v>88.294348471144019</c:v>
                </c:pt>
                <c:pt idx="80">
                  <c:v>88.251976406366921</c:v>
                </c:pt>
                <c:pt idx="81">
                  <c:v>88.209385971602273</c:v>
                </c:pt>
                <c:pt idx="82">
                  <c:v>88.166587911443116</c:v>
                </c:pt>
                <c:pt idx="83">
                  <c:v>88.123592415555635</c:v>
                </c:pt>
                <c:pt idx="84">
                  <c:v>88.080409152608397</c:v>
                </c:pt>
                <c:pt idx="85">
                  <c:v>88.037047301786046</c:v>
                </c:pt>
                <c:pt idx="86">
                  <c:v>87.993515582083063</c:v>
                </c:pt>
                <c:pt idx="87">
                  <c:v>87.949822279557551</c:v>
                </c:pt>
                <c:pt idx="88">
                  <c:v>87.905975272705788</c:v>
                </c:pt>
                <c:pt idx="89">
                  <c:v>87.861982056106427</c:v>
                </c:pt>
                <c:pt idx="90">
                  <c:v>87.817849762468953</c:v>
                </c:pt>
                <c:pt idx="91">
                  <c:v>87.773585183209065</c:v>
                </c:pt>
                <c:pt idx="92">
                  <c:v>87.729194787663715</c:v>
                </c:pt>
                <c:pt idx="93">
                  <c:v>87.684684741047946</c:v>
                </c:pt>
                <c:pt idx="94">
                  <c:v>87.640060921248548</c:v>
                </c:pt>
                <c:pt idx="95">
                  <c:v>87.595328934539282</c:v>
                </c:pt>
                <c:pt idx="96">
                  <c:v>87.550494130297878</c:v>
                </c:pt>
                <c:pt idx="97">
                  <c:v>87.505561614796392</c:v>
                </c:pt>
                <c:pt idx="98">
                  <c:v>87.460536264132074</c:v>
                </c:pt>
                <c:pt idx="99">
                  <c:v>87.415422736359332</c:v>
                </c:pt>
                <c:pt idx="100">
                  <c:v>87.370225482879675</c:v>
                </c:pt>
                <c:pt idx="101">
                  <c:v>87.32494875914108</c:v>
                </c:pt>
                <c:pt idx="102">
                  <c:v>87.279596634694528</c:v>
                </c:pt>
                <c:pt idx="103">
                  <c:v>87.234173002652057</c:v>
                </c:pt>
                <c:pt idx="104">
                  <c:v>87.188681588586817</c:v>
                </c:pt>
                <c:pt idx="105">
                  <c:v>87.143125958912435</c:v>
                </c:pt>
                <c:pt idx="106">
                  <c:v>87.097509528776968</c:v>
                </c:pt>
                <c:pt idx="107">
                  <c:v>87.097509528776968</c:v>
                </c:pt>
                <c:pt idx="108">
                  <c:v>87.097509528776968</c:v>
                </c:pt>
                <c:pt idx="109">
                  <c:v>87.097509528776968</c:v>
                </c:pt>
                <c:pt idx="110">
                  <c:v>87.097509528776968</c:v>
                </c:pt>
                <c:pt idx="111">
                  <c:v>87.097509528776968</c:v>
                </c:pt>
                <c:pt idx="112">
                  <c:v>87.097509528776968</c:v>
                </c:pt>
                <c:pt idx="113">
                  <c:v>87.097509528776968</c:v>
                </c:pt>
                <c:pt idx="114">
                  <c:v>87.097509528776968</c:v>
                </c:pt>
                <c:pt idx="115">
                  <c:v>87.097509528776968</c:v>
                </c:pt>
                <c:pt idx="116">
                  <c:v>87.097509528776968</c:v>
                </c:pt>
                <c:pt idx="117">
                  <c:v>87.097509528776968</c:v>
                </c:pt>
                <c:pt idx="118">
                  <c:v>87.097509528776968</c:v>
                </c:pt>
                <c:pt idx="119">
                  <c:v>87.097509528776968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3-4A04-A173-0F66860A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23472"/>
        <c:axId val="1"/>
      </c:scatterChart>
      <c:valAx>
        <c:axId val="102472347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OUTPUT CURRENT (mA)</a:t>
                </a:r>
              </a:p>
            </c:rich>
          </c:tx>
          <c:layout>
            <c:manualLayout>
              <c:xMode val="edge"/>
              <c:yMode val="edge"/>
              <c:x val="0.40170132325141777"/>
              <c:y val="0.930537948052729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5122873345935728E-2"/>
              <c:y val="0.394495665301227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723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5</xdr:row>
      <xdr:rowOff>28575</xdr:rowOff>
    </xdr:from>
    <xdr:to>
      <xdr:col>11</xdr:col>
      <xdr:colOff>5010150</xdr:colOff>
      <xdr:row>19</xdr:row>
      <xdr:rowOff>85725</xdr:rowOff>
    </xdr:to>
    <xdr:pic>
      <xdr:nvPicPr>
        <xdr:cNvPr id="3077" name="Picture 5" descr="MCP16301">
          <a:extLst>
            <a:ext uri="{FF2B5EF4-FFF2-40B4-BE49-F238E27FC236}">
              <a16:creationId xmlns:a16="http://schemas.microsoft.com/office/drawing/2014/main" id="{C445DF6C-60AF-49D7-93E4-A9F123F87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1971675"/>
          <a:ext cx="4981575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27</xdr:row>
      <xdr:rowOff>19050</xdr:rowOff>
    </xdr:from>
    <xdr:to>
      <xdr:col>11</xdr:col>
      <xdr:colOff>4895850</xdr:colOff>
      <xdr:row>72</xdr:row>
      <xdr:rowOff>38100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17E379C7-E472-4F88-B758-E18F07422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75</xdr:row>
      <xdr:rowOff>19050</xdr:rowOff>
    </xdr:from>
    <xdr:to>
      <xdr:col>11</xdr:col>
      <xdr:colOff>3609975</xdr:colOff>
      <xdr:row>120</xdr:row>
      <xdr:rowOff>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30C46A42-B107-4413-A54A-30EBA50B9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121"/>
  <sheetViews>
    <sheetView tabSelected="1" topLeftCell="A10" workbookViewId="0">
      <selection activeCell="I13" sqref="I13"/>
    </sheetView>
  </sheetViews>
  <sheetFormatPr defaultRowHeight="12.75"/>
  <cols>
    <col min="1" max="1" width="30.7109375" customWidth="1"/>
    <col min="2" max="2" width="2.7109375" customWidth="1"/>
    <col min="3" max="3" width="10.7109375" customWidth="1"/>
    <col min="4" max="4" width="2.7109375" customWidth="1"/>
    <col min="5" max="5" width="10.7109375" customWidth="1"/>
    <col min="6" max="6" width="2.7109375" customWidth="1"/>
    <col min="7" max="7" width="10.7109375" customWidth="1"/>
    <col min="8" max="8" width="2.7109375" customWidth="1"/>
    <col min="9" max="9" width="10.7109375" customWidth="1"/>
    <col min="10" max="10" width="2.7109375" customWidth="1"/>
    <col min="11" max="11" width="10.7109375" customWidth="1"/>
    <col min="12" max="12" width="75.7109375" customWidth="1"/>
  </cols>
  <sheetData>
    <row r="1" spans="1:23" s="32" customFormat="1" ht="84.95" customHeight="1">
      <c r="A1" s="60">
        <v>12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23" s="33" customFormat="1" ht="30">
      <c r="A2" s="61" t="s">
        <v>123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23" s="34" customFormat="1"/>
    <row r="4" spans="1:23" s="35" customFormat="1">
      <c r="A4" s="35" t="s">
        <v>124</v>
      </c>
      <c r="C4" s="35" t="s">
        <v>17</v>
      </c>
      <c r="G4" s="35" t="s">
        <v>7</v>
      </c>
      <c r="I4" s="62" t="s">
        <v>133</v>
      </c>
      <c r="J4" s="62"/>
      <c r="K4" s="62"/>
      <c r="L4" s="64"/>
    </row>
    <row r="5" spans="1:23" s="37" customFormat="1">
      <c r="A5" s="36" t="s">
        <v>2</v>
      </c>
      <c r="B5" s="36"/>
      <c r="C5" s="36" t="s">
        <v>18</v>
      </c>
      <c r="E5" s="18">
        <v>24</v>
      </c>
      <c r="G5" s="37" t="s">
        <v>8</v>
      </c>
      <c r="I5" s="63" t="s">
        <v>137</v>
      </c>
      <c r="J5" s="63"/>
      <c r="K5" s="63"/>
      <c r="L5" s="64"/>
    </row>
    <row r="6" spans="1:23" s="37" customFormat="1">
      <c r="A6" s="37" t="s">
        <v>3</v>
      </c>
      <c r="C6" s="37" t="s">
        <v>19</v>
      </c>
      <c r="E6" s="18">
        <v>5.5</v>
      </c>
      <c r="G6" s="37" t="s">
        <v>8</v>
      </c>
      <c r="I6" s="63" t="s">
        <v>143</v>
      </c>
      <c r="J6" s="63"/>
      <c r="K6" s="63"/>
      <c r="L6" s="64"/>
    </row>
    <row r="7" spans="1:23" s="37" customFormat="1">
      <c r="A7" s="37" t="s">
        <v>48</v>
      </c>
      <c r="C7" s="37" t="s">
        <v>49</v>
      </c>
      <c r="E7" s="19">
        <v>100</v>
      </c>
      <c r="G7" s="37" t="s">
        <v>108</v>
      </c>
      <c r="I7" s="63" t="s">
        <v>134</v>
      </c>
      <c r="J7" s="63"/>
      <c r="K7" s="63"/>
      <c r="L7" s="64"/>
      <c r="V7" s="38"/>
      <c r="W7" s="38"/>
    </row>
    <row r="8" spans="1:23" s="34" customFormat="1">
      <c r="A8" s="34" t="s">
        <v>150</v>
      </c>
      <c r="C8" s="34" t="s">
        <v>151</v>
      </c>
      <c r="E8" s="51">
        <v>25</v>
      </c>
      <c r="G8" s="34" t="s">
        <v>152</v>
      </c>
      <c r="I8" s="50" t="s">
        <v>153</v>
      </c>
      <c r="L8" s="64"/>
      <c r="V8" s="39"/>
      <c r="W8" s="39"/>
    </row>
    <row r="9" spans="1:23" s="37" customFormat="1">
      <c r="E9" s="40"/>
      <c r="L9" s="64"/>
      <c r="V9" s="38"/>
      <c r="W9" s="38"/>
    </row>
    <row r="10" spans="1:23" s="34" customFormat="1" ht="25.5">
      <c r="E10" s="41" t="s">
        <v>135</v>
      </c>
      <c r="I10" s="42" t="s">
        <v>136</v>
      </c>
      <c r="L10" s="64"/>
      <c r="V10" s="39"/>
      <c r="W10" s="39"/>
    </row>
    <row r="11" spans="1:23" s="34" customFormat="1">
      <c r="A11" s="35" t="s">
        <v>128</v>
      </c>
      <c r="B11" s="35"/>
      <c r="C11" s="35" t="s">
        <v>17</v>
      </c>
      <c r="D11" s="35"/>
      <c r="E11" s="35"/>
      <c r="F11" s="35"/>
      <c r="G11" s="35" t="s">
        <v>7</v>
      </c>
      <c r="H11" s="35"/>
      <c r="I11" s="35"/>
      <c r="J11" s="35"/>
      <c r="K11" s="35" t="s">
        <v>7</v>
      </c>
      <c r="L11" s="64"/>
      <c r="V11" s="39"/>
      <c r="W11" s="39"/>
    </row>
    <row r="12" spans="1:23" s="35" customFormat="1">
      <c r="A12" s="34" t="s">
        <v>121</v>
      </c>
      <c r="B12" s="34"/>
      <c r="C12" s="34" t="s">
        <v>122</v>
      </c>
      <c r="D12" s="34"/>
      <c r="E12" s="24">
        <f>LOOKUP(U*10,'LRC Data'!A20:A150,'LRC Data'!D20:D150)</f>
        <v>17.880057222727167</v>
      </c>
      <c r="F12" s="34"/>
      <c r="G12" s="43" t="s">
        <v>11</v>
      </c>
      <c r="H12" s="43"/>
      <c r="I12" s="24">
        <f>E12</f>
        <v>17.880057222727167</v>
      </c>
      <c r="J12" s="43"/>
      <c r="K12" s="43" t="s">
        <v>11</v>
      </c>
      <c r="L12" s="64"/>
    </row>
    <row r="13" spans="1:23" s="34" customFormat="1">
      <c r="A13" s="34" t="s">
        <v>125</v>
      </c>
      <c r="C13" s="34" t="s">
        <v>21</v>
      </c>
      <c r="E13" s="25">
        <f>LOOKUP(U*10,'LRC Data'!A20:A150,'LRC Data'!E20:E150)</f>
        <v>27</v>
      </c>
      <c r="G13" s="43" t="s">
        <v>11</v>
      </c>
      <c r="H13" s="43"/>
      <c r="I13" s="13">
        <v>27</v>
      </c>
      <c r="J13" s="43"/>
      <c r="K13" s="43" t="s">
        <v>11</v>
      </c>
      <c r="L13" s="64"/>
    </row>
    <row r="14" spans="1:23" s="34" customFormat="1">
      <c r="A14" s="34" t="s">
        <v>120</v>
      </c>
      <c r="C14" s="34" t="s">
        <v>22</v>
      </c>
      <c r="E14" s="26">
        <f>LOOKUP(E13,'LRC Data'!A5:A15,'LRC Data'!B5:B15)</f>
        <v>160</v>
      </c>
      <c r="G14" s="34" t="s">
        <v>12</v>
      </c>
      <c r="I14" s="26">
        <f>LOOKUP(I13,'LRC Data'!A5:A15,'LRC Data'!B5:B15)</f>
        <v>160</v>
      </c>
      <c r="K14" s="34" t="s">
        <v>12</v>
      </c>
      <c r="L14" s="64"/>
    </row>
    <row r="15" spans="1:23" s="34" customFormat="1">
      <c r="A15" s="34" t="s">
        <v>0</v>
      </c>
      <c r="C15" s="34" t="s">
        <v>14</v>
      </c>
      <c r="E15" s="26">
        <v>20</v>
      </c>
      <c r="G15" s="43" t="s">
        <v>13</v>
      </c>
      <c r="H15" s="43"/>
      <c r="I15" s="13">
        <v>20</v>
      </c>
      <c r="J15" s="43"/>
      <c r="K15" s="43" t="s">
        <v>13</v>
      </c>
      <c r="L15" s="64"/>
    </row>
    <row r="16" spans="1:23" s="34" customFormat="1">
      <c r="A16" s="34" t="s">
        <v>1</v>
      </c>
      <c r="C16" s="34" t="s">
        <v>23</v>
      </c>
      <c r="E16" s="26">
        <v>5</v>
      </c>
      <c r="G16" s="34" t="s">
        <v>12</v>
      </c>
      <c r="I16" s="26">
        <f>LOOKUP(I15,'LRC Data'!C5:C11,'LRC Data'!D5:D11)</f>
        <v>5</v>
      </c>
      <c r="K16" s="34" t="s">
        <v>12</v>
      </c>
      <c r="L16" s="64"/>
    </row>
    <row r="17" spans="1:12" s="34" customFormat="1">
      <c r="A17" s="34" t="s">
        <v>107</v>
      </c>
      <c r="C17" s="34" t="s">
        <v>106</v>
      </c>
      <c r="E17" s="27">
        <f>IF(Il*1000&lt;100,0.18+0.03*LOG(Il*1000),0.24+0.1*(LOG(Il*1000)-2))</f>
        <v>0.24001907424238977</v>
      </c>
      <c r="G17" s="44" t="s">
        <v>8</v>
      </c>
      <c r="H17" s="44"/>
      <c r="I17" s="27">
        <f>IF(Ilp*1000&lt;100,0.18+0.03*LOG(Ilp*1000),0.24+0.1*(LOG(Ilp*1000)-2))</f>
        <v>0.24001907424238977</v>
      </c>
      <c r="J17" s="44"/>
      <c r="K17" s="44" t="s">
        <v>8</v>
      </c>
      <c r="L17" s="64"/>
    </row>
    <row r="18" spans="1:12" s="34" customFormat="1">
      <c r="L18" s="64"/>
    </row>
    <row r="19" spans="1:12" s="34" customFormat="1">
      <c r="A19" s="35" t="s">
        <v>15</v>
      </c>
      <c r="B19" s="35"/>
      <c r="C19" s="35"/>
      <c r="L19" s="64"/>
    </row>
    <row r="20" spans="1:12" s="34" customFormat="1">
      <c r="A20" s="34" t="s">
        <v>28</v>
      </c>
      <c r="C20" s="34" t="s">
        <v>26</v>
      </c>
      <c r="E20" s="24">
        <f>LOOKUP(U*10,'LRC Data'!A20:A150,'LRC Data'!C20:C150)</f>
        <v>107</v>
      </c>
      <c r="G20" s="44" t="s">
        <v>16</v>
      </c>
      <c r="H20" s="44"/>
      <c r="I20" s="24">
        <f>_Rf11</f>
        <v>107</v>
      </c>
      <c r="J20" s="44"/>
      <c r="K20" s="44" t="s">
        <v>16</v>
      </c>
      <c r="L20" s="64"/>
    </row>
    <row r="21" spans="1:12" s="34" customFormat="1">
      <c r="A21" s="34" t="s">
        <v>29</v>
      </c>
      <c r="C21" s="34" t="s">
        <v>27</v>
      </c>
      <c r="E21" s="24">
        <f>LOOKUP(U*10,'LRC Data'!A20:A150,'LRC Data'!B20:B150)</f>
        <v>18.2</v>
      </c>
      <c r="G21" s="44" t="s">
        <v>16</v>
      </c>
      <c r="H21" s="44"/>
      <c r="I21" s="24">
        <f>_Rf12</f>
        <v>18.2</v>
      </c>
      <c r="J21" s="44"/>
      <c r="K21" s="44" t="s">
        <v>16</v>
      </c>
      <c r="L21" s="64"/>
    </row>
    <row r="22" spans="1:12" s="34" customFormat="1">
      <c r="A22" s="34" t="s">
        <v>68</v>
      </c>
      <c r="C22" s="34" t="s">
        <v>69</v>
      </c>
      <c r="E22" s="26">
        <v>0</v>
      </c>
      <c r="G22" s="44" t="s">
        <v>35</v>
      </c>
      <c r="H22" s="44"/>
      <c r="I22" s="13">
        <v>0</v>
      </c>
      <c r="J22" s="44"/>
      <c r="K22" s="44" t="s">
        <v>35</v>
      </c>
      <c r="L22" s="64"/>
    </row>
    <row r="23" spans="1:12" s="34" customFormat="1">
      <c r="L23" s="45"/>
    </row>
    <row r="24" spans="1:12" s="34" customFormat="1">
      <c r="A24" s="35" t="s">
        <v>147</v>
      </c>
      <c r="E24" s="46">
        <f>LOOKUP(COUNTIF('Bode Calculations'!J30:J430,"&gt;0"),'Bode Calculations'!A30:A430,'Bode Calculations'!B30:B430)</f>
        <v>21000</v>
      </c>
      <c r="G24" s="34" t="s">
        <v>145</v>
      </c>
      <c r="I24" s="49">
        <f>LOOKUP(COUNTIF('Adj Bode Calculations'!J33:J433,"&gt;0"),'Adj Bode Calculations'!A33:A433,'Adj Bode Calculations'!B33:B433)</f>
        <v>21000</v>
      </c>
      <c r="K24" s="34" t="s">
        <v>145</v>
      </c>
      <c r="L24" s="45"/>
    </row>
    <row r="25" spans="1:12" s="34" customFormat="1">
      <c r="A25" s="35" t="s">
        <v>148</v>
      </c>
      <c r="E25" s="47">
        <f>LOOKUP(COUNTIF('Bode Calculations'!J30:J430,"&gt;0"),'Bode Calculations'!A30:A430,'Bode Calculations'!K30:K430)</f>
        <v>67.513981238221845</v>
      </c>
      <c r="G25" s="34" t="s">
        <v>146</v>
      </c>
      <c r="I25" s="48">
        <f>LOOKUP(COUNTIF('Adj Bode Calculations'!J33:J433,"&gt;0"),'Adj Bode Calculations'!A33:A433,'Adj Bode Calculations'!K33:K433)</f>
        <v>67.513981238221845</v>
      </c>
      <c r="K25" s="34" t="s">
        <v>146</v>
      </c>
      <c r="L25" s="45"/>
    </row>
    <row r="26" spans="1:12" s="55" customFormat="1">
      <c r="A26" s="54"/>
      <c r="E26" s="56"/>
      <c r="I26" s="57"/>
      <c r="L26" s="58"/>
    </row>
    <row r="27" spans="1:12" s="34" customFormat="1">
      <c r="L27" s="45"/>
    </row>
    <row r="28" spans="1:12" s="30" customFormat="1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</row>
    <row r="29" spans="1:12" s="30" customFormat="1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</row>
    <row r="30" spans="1:12" s="30" customFormat="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</row>
    <row r="31" spans="1:12" s="30" customFormat="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</row>
    <row r="32" spans="1:12" s="30" customForma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</row>
    <row r="33" spans="1:12" s="30" customForma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</row>
    <row r="34" spans="1:12" s="30" customFormat="1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</row>
    <row r="35" spans="1:12" s="30" customForma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</row>
    <row r="36" spans="1:12" s="30" customForma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</row>
    <row r="37" spans="1:12" s="30" customForma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</row>
    <row r="38" spans="1:12" s="30" customForma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</row>
    <row r="39" spans="1:12" s="30" customFormat="1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</row>
    <row r="40" spans="1:12" s="30" customFormat="1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</row>
    <row r="41" spans="1:12" s="30" customFormat="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</row>
    <row r="42" spans="1:12" s="30" customForma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</row>
    <row r="43" spans="1:12" s="30" customFormat="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</row>
    <row r="44" spans="1:12" s="30" customForma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</row>
    <row r="45" spans="1:12" s="30" customFormat="1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</row>
    <row r="46" spans="1:12" s="30" customForma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</row>
    <row r="47" spans="1:12" s="30" customForma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2" s="30" customForma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</row>
    <row r="49" spans="1:12" s="30" customForma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</row>
    <row r="50" spans="1:12" s="30" customForma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</row>
    <row r="51" spans="1:12" s="30" customForma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</row>
    <row r="52" spans="1:12" s="30" customForma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</row>
    <row r="53" spans="1:12" s="30" customForma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</row>
    <row r="54" spans="1:12" s="30" customForma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</row>
    <row r="55" spans="1:12" s="30" customForma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12" s="30" customForma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</row>
    <row r="57" spans="1:12" s="30" customForma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12" s="30" customForma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</row>
    <row r="59" spans="1:12" s="30" customForma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</row>
    <row r="60" spans="1:12" s="30" customForma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</row>
    <row r="61" spans="1:12" s="30" customForma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</row>
    <row r="62" spans="1:12" s="30" customForma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</row>
    <row r="63" spans="1:12" s="30" customForma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</row>
    <row r="64" spans="1:12" s="30" customForma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</row>
    <row r="65" spans="1:12" s="30" customForma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</row>
    <row r="66" spans="1:12" s="30" customForma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</row>
    <row r="67" spans="1:12" s="30" customForma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</row>
    <row r="68" spans="1:12" s="30" customForma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</row>
    <row r="69" spans="1:12" s="30" customForma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</row>
    <row r="70" spans="1:12" s="30" customForma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</row>
    <row r="71" spans="1:12" s="30" customForma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</row>
    <row r="72" spans="1:12" s="30" customForma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</row>
    <row r="73" spans="1:12" s="30" customForma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</row>
    <row r="74" spans="1:12" s="30" customForma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</row>
    <row r="75" spans="1:12" s="30" customFormat="1"/>
    <row r="76" spans="1:12" s="30" customForma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</row>
    <row r="77" spans="1:12" s="30" customForma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</row>
    <row r="78" spans="1:12" s="30" customForma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</row>
    <row r="79" spans="1:12" s="30" customForma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</row>
    <row r="80" spans="1:12" s="30" customForma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</row>
    <row r="81" spans="1:12" s="30" customForma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</row>
    <row r="82" spans="1:12" s="30" customForma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</row>
    <row r="83" spans="1:12" s="30" customForma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</row>
    <row r="84" spans="1:12" s="30" customForma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</row>
    <row r="85" spans="1:12" s="30" customForma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</row>
    <row r="86" spans="1:12" s="30" customForma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</row>
    <row r="87" spans="1:12" s="30" customForma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</row>
    <row r="88" spans="1:12" s="30" customForma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</row>
    <row r="89" spans="1:12" s="30" customForma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</row>
    <row r="90" spans="1:12" s="30" customForma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</row>
    <row r="91" spans="1:12" s="30" customForma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</row>
    <row r="92" spans="1:12" s="30" customForma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</row>
    <row r="93" spans="1:12" s="30" customForma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</row>
    <row r="94" spans="1:12" s="30" customForma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</row>
    <row r="95" spans="1:12" s="30" customForma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</row>
    <row r="96" spans="1:12" s="30" customForma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</row>
    <row r="97" spans="1:12" s="30" customForma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</row>
    <row r="98" spans="1:12" s="30" customForma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</row>
    <row r="99" spans="1:12" s="30" customForma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</row>
    <row r="100" spans="1:12" s="30" customForma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</row>
    <row r="101" spans="1:12" s="30" customForma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</row>
    <row r="102" spans="1:12" s="30" customForma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</row>
    <row r="103" spans="1:12" s="30" customForma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</row>
    <row r="104" spans="1:12" s="30" customForma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</row>
    <row r="105" spans="1:12" s="30" customForma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</row>
    <row r="106" spans="1:12" s="30" customForma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</row>
    <row r="107" spans="1:12" s="30" customForma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</row>
    <row r="108" spans="1:12" s="30" customForma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</row>
    <row r="109" spans="1:12" s="30" customForma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</row>
    <row r="110" spans="1:12" s="30" customForma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</row>
    <row r="111" spans="1:12" s="30" customForma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</row>
    <row r="112" spans="1:12" s="30" customForma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</row>
    <row r="113" spans="1:12" s="30" customForma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</row>
    <row r="114" spans="1:12" s="30" customForma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</row>
    <row r="115" spans="1:12" s="30" customForma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</row>
    <row r="116" spans="1:12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</row>
    <row r="117" spans="1:12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</row>
    <row r="118" spans="1:12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</row>
    <row r="119" spans="1:12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</row>
    <row r="120" spans="1:12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</row>
    <row r="121" spans="1:12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</row>
  </sheetData>
  <sheetProtection password="F945" sheet="1" objects="1" scenarios="1"/>
  <mergeCells count="9">
    <mergeCell ref="A28:L73"/>
    <mergeCell ref="A76:L121"/>
    <mergeCell ref="A1:L1"/>
    <mergeCell ref="A2:L2"/>
    <mergeCell ref="I4:K4"/>
    <mergeCell ref="I5:K5"/>
    <mergeCell ref="I6:K6"/>
    <mergeCell ref="I7:K7"/>
    <mergeCell ref="L4:L22"/>
  </mergeCells>
  <phoneticPr fontId="4" type="noConversion"/>
  <dataValidations xWindow="716" yWindow="423" count="9">
    <dataValidation type="decimal" allowBlank="1" showErrorMessage="1" errorTitle="Input Voltage" error="Input Voltage Out of Range" promptTitle="Input Voltage" prompt="Enter typical system operating voltage from 3.6V to 30.0V " sqref="E5">
      <formula1>(U+0.9*Il*Nch+0.1*Ufd+Il*Lr/1000)/0.9</formula1>
      <formula2>30</formula2>
    </dataValidation>
    <dataValidation type="decimal" allowBlank="1" showErrorMessage="1" errorTitle="Output Voltage" error="Output Voltage Out of Range" promptTitle="Output Voltage" prompt="Enter the desired output voltage from 2.0V to (E - 1.5)V in 100mV increments" sqref="E6">
      <formula1>2</formula1>
      <formula2>0.9*(E-Il*Nch)-0.1*Ufd-Il*Lr/1000</formula2>
    </dataValidation>
    <dataValidation type="whole" allowBlank="1" showErrorMessage="1" errorTitle="Output Current" error="Output Current Out of Range" promptTitle="Output Current" prompt="Enter maximum output current from 0mA to 600mA in 1mA increments" sqref="E9">
      <formula1>0</formula1>
      <formula2>600</formula2>
    </dataValidation>
    <dataValidation type="list" allowBlank="1" showInputMessage="1" showErrorMessage="1" sqref="I15">
      <formula1>"2.2,4.7,10,14.7,20,30,40"</formula1>
    </dataValidation>
    <dataValidation type="list" allowBlank="1" showInputMessage="1" showErrorMessage="1" sqref="I13">
      <formula1>"10,12,15,18,22,27,33,39,47,56,68"</formula1>
    </dataValidation>
    <dataValidation allowBlank="1" showErrorMessage="1" errorTitle="Output Current" error="Output Current Out of Range" promptTitle="Output Current" prompt="Enter maximum output current from 0mA to 600mA in 1mA increments" sqref="E10"/>
    <dataValidation type="list" allowBlank="1" showInputMessage="1" showErrorMessage="1" sqref="I22">
      <formula1>"0,9,10,12,15,18,22,27,33,39,47,56,68,82,100,120,150"</formula1>
    </dataValidation>
    <dataValidation type="whole" allowBlank="1" showErrorMessage="1" errorTitle="Ambient Temperature" error="Ambient Temperature Out of Range" promptTitle="Output Current" prompt="Enter maximum output current from 0mA to 600mA in 1mA increments" sqref="E8">
      <formula1>-40</formula1>
      <formula2>Tamax</formula2>
    </dataValidation>
    <dataValidation type="whole" allowBlank="1" showErrorMessage="1" errorTitle="Output Current" error="Output Current Out of Range" promptTitle="Output Current" prompt="Enter maximum output current from 0mA to 600mA in 1mA increments" sqref="E7">
      <formula1>0</formula1>
      <formula2>IF((0.9*E-U-0.1*Ufd)/(0.9*Nch+Lr/1000)*1000&gt;(1200-mc*T*dc*500),TRUNC(1200-mc*T*dc*500),TRUNC((0.9*E-U-0.1*Ufd)/(0.9*Nch+Lr/1000)*1000))</formula2>
    </dataValidation>
  </dataValidations>
  <pageMargins left="0.75" right="0.75" top="1" bottom="1" header="0.5" footer="0.5"/>
  <pageSetup scale="70" fitToHeight="3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8"/>
  <sheetViews>
    <sheetView workbookViewId="0">
      <selection activeCell="C19" sqref="C19"/>
    </sheetView>
  </sheetViews>
  <sheetFormatPr defaultRowHeight="12.75"/>
  <cols>
    <col min="1" max="1" width="30.7109375" customWidth="1"/>
    <col min="2" max="2" width="9.7109375" customWidth="1"/>
    <col min="3" max="3" width="12" customWidth="1"/>
  </cols>
  <sheetData>
    <row r="1" spans="1:21" ht="84.95" customHeight="1">
      <c r="A1" s="65">
        <v>12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21" s="28" customFormat="1" ht="30">
      <c r="A2" s="66" t="s">
        <v>123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5" spans="1:21">
      <c r="A5" s="8" t="s">
        <v>92</v>
      </c>
      <c r="T5" s="4"/>
      <c r="U5" s="4"/>
    </row>
    <row r="6" spans="1:21">
      <c r="A6" t="s">
        <v>6</v>
      </c>
      <c r="B6" t="s">
        <v>25</v>
      </c>
      <c r="C6">
        <v>500</v>
      </c>
      <c r="D6" t="s">
        <v>10</v>
      </c>
    </row>
    <row r="7" spans="1:21">
      <c r="A7" t="s">
        <v>4</v>
      </c>
      <c r="B7" t="s">
        <v>20</v>
      </c>
      <c r="C7" s="7">
        <v>0.8</v>
      </c>
      <c r="D7" t="s">
        <v>8</v>
      </c>
    </row>
    <row r="8" spans="1:21">
      <c r="A8" t="s">
        <v>93</v>
      </c>
      <c r="B8" t="s">
        <v>36</v>
      </c>
      <c r="C8">
        <v>1200</v>
      </c>
      <c r="D8" t="s">
        <v>12</v>
      </c>
    </row>
    <row r="9" spans="1:21">
      <c r="A9" t="s">
        <v>96</v>
      </c>
      <c r="B9" t="s">
        <v>103</v>
      </c>
      <c r="C9">
        <v>200000</v>
      </c>
      <c r="D9" t="s">
        <v>102</v>
      </c>
    </row>
    <row r="10" spans="1:21">
      <c r="A10" t="s">
        <v>131</v>
      </c>
      <c r="B10" t="s">
        <v>132</v>
      </c>
      <c r="C10">
        <f>ms*T</f>
        <v>0.39999999999999997</v>
      </c>
      <c r="D10" t="s">
        <v>8</v>
      </c>
    </row>
    <row r="11" spans="1:21">
      <c r="T11" s="4"/>
      <c r="U11" s="4"/>
    </row>
    <row r="12" spans="1:21" s="8" customFormat="1">
      <c r="A12" s="8" t="s">
        <v>90</v>
      </c>
      <c r="T12" s="9"/>
      <c r="U12" s="9"/>
    </row>
    <row r="13" spans="1:21">
      <c r="A13" t="s">
        <v>91</v>
      </c>
      <c r="B13" t="s">
        <v>30</v>
      </c>
      <c r="C13">
        <v>1000</v>
      </c>
      <c r="D13" s="2" t="s">
        <v>16</v>
      </c>
      <c r="E13" s="2"/>
    </row>
    <row r="14" spans="1:21">
      <c r="A14" t="s">
        <v>31</v>
      </c>
      <c r="B14" t="s">
        <v>32</v>
      </c>
      <c r="C14">
        <v>32</v>
      </c>
      <c r="D14" s="2" t="s">
        <v>35</v>
      </c>
      <c r="E14" s="2"/>
    </row>
    <row r="15" spans="1:21">
      <c r="A15" t="s">
        <v>33</v>
      </c>
      <c r="B15" t="s">
        <v>34</v>
      </c>
      <c r="C15">
        <v>0.25</v>
      </c>
      <c r="D15" t="s">
        <v>35</v>
      </c>
    </row>
    <row r="16" spans="1:21">
      <c r="A16" t="s">
        <v>70</v>
      </c>
      <c r="B16" t="s">
        <v>71</v>
      </c>
      <c r="C16">
        <f>0.000035</f>
        <v>3.4999999999999997E-5</v>
      </c>
      <c r="D16" t="s">
        <v>72</v>
      </c>
    </row>
    <row r="17" spans="1:21">
      <c r="A17" t="s">
        <v>74</v>
      </c>
      <c r="B17" t="s">
        <v>75</v>
      </c>
      <c r="C17">
        <v>80</v>
      </c>
      <c r="D17" t="s">
        <v>76</v>
      </c>
    </row>
    <row r="18" spans="1:21">
      <c r="A18" t="s">
        <v>99</v>
      </c>
      <c r="B18" t="s">
        <v>100</v>
      </c>
      <c r="C18">
        <v>5</v>
      </c>
      <c r="D18" t="s">
        <v>101</v>
      </c>
    </row>
    <row r="19" spans="1:21">
      <c r="A19" t="s">
        <v>77</v>
      </c>
      <c r="B19" t="s">
        <v>79</v>
      </c>
      <c r="C19" s="6">
        <f>10^(Av/20)/Gm</f>
        <v>285714285.71428573</v>
      </c>
      <c r="D19" t="s">
        <v>81</v>
      </c>
      <c r="T19" s="4"/>
      <c r="U19" s="4"/>
    </row>
    <row r="20" spans="1:21">
      <c r="A20" t="s">
        <v>78</v>
      </c>
      <c r="B20" t="s">
        <v>80</v>
      </c>
      <c r="C20" s="6">
        <f>(10^(Av/20))/(2*PI()*Rea*GBW*1000000)</f>
        <v>1.1140846016432671E-12</v>
      </c>
      <c r="D20" t="s">
        <v>25</v>
      </c>
      <c r="T20" s="4"/>
      <c r="U20" s="4"/>
    </row>
    <row r="21" spans="1:21">
      <c r="T21" s="4"/>
      <c r="U21" s="4"/>
    </row>
    <row r="22" spans="1:21">
      <c r="A22" s="1" t="s">
        <v>82</v>
      </c>
    </row>
    <row r="23" spans="1:21">
      <c r="A23" t="s">
        <v>83</v>
      </c>
      <c r="B23" t="s">
        <v>84</v>
      </c>
      <c r="C23" s="7">
        <f>(0.9 - Ub*0.05)*(1+0.007*(Ta - 25))</f>
        <v>0.65</v>
      </c>
      <c r="D23" s="3" t="s">
        <v>9</v>
      </c>
      <c r="E23" s="7"/>
    </row>
    <row r="24" spans="1:21">
      <c r="A24" t="s">
        <v>85</v>
      </c>
      <c r="B24" t="s">
        <v>86</v>
      </c>
      <c r="C24">
        <v>4</v>
      </c>
      <c r="D24" t="s">
        <v>87</v>
      </c>
    </row>
    <row r="25" spans="1:21">
      <c r="A25" t="s">
        <v>88</v>
      </c>
      <c r="B25" t="s">
        <v>129</v>
      </c>
      <c r="C25">
        <v>2</v>
      </c>
      <c r="D25" t="s">
        <v>89</v>
      </c>
    </row>
    <row r="26" spans="1:21">
      <c r="A26" t="s">
        <v>88</v>
      </c>
      <c r="B26" t="s">
        <v>130</v>
      </c>
      <c r="C26">
        <v>2</v>
      </c>
      <c r="D26" t="s">
        <v>89</v>
      </c>
      <c r="T26" s="4"/>
      <c r="U26" s="4"/>
    </row>
    <row r="29" spans="1:21">
      <c r="A29" t="s">
        <v>154</v>
      </c>
      <c r="B29" t="s">
        <v>155</v>
      </c>
      <c r="C29">
        <f>TRUNC(IF(((0.9*E-U-0.1*Ufd-Il*Lr/1000)/(0.9*Il)-(0.9-Ub*0.05)*(1-0.007*25))/((0.9-Ub*0.05)*0.007)&gt;125,125,((0.9*E-U-0.1*Ufd-Il*Lr/1000)/(0.9*Il)-(0.9-Ub*0.05)*(1-0.007*25))/((0.9-Ub*0.05)*0.007)))</f>
        <v>125</v>
      </c>
    </row>
    <row r="31" spans="1:21">
      <c r="A31" s="1" t="s">
        <v>157</v>
      </c>
    </row>
    <row r="32" spans="1:21">
      <c r="A32" t="s">
        <v>158</v>
      </c>
      <c r="B32" t="s">
        <v>158</v>
      </c>
      <c r="C32">
        <f>10^6</f>
        <v>1000000</v>
      </c>
    </row>
    <row r="33" spans="1:3">
      <c r="A33" t="s">
        <v>159</v>
      </c>
      <c r="B33" t="s">
        <v>165</v>
      </c>
      <c r="C33">
        <f>10^3</f>
        <v>1000</v>
      </c>
    </row>
    <row r="34" spans="1:3">
      <c r="A34" t="s">
        <v>160</v>
      </c>
      <c r="B34" t="s">
        <v>166</v>
      </c>
      <c r="C34">
        <f>10^-3</f>
        <v>1E-3</v>
      </c>
    </row>
    <row r="35" spans="1:3">
      <c r="A35" t="s">
        <v>161</v>
      </c>
      <c r="B35" t="s">
        <v>167</v>
      </c>
      <c r="C35">
        <f>10^-6</f>
        <v>9.9999999999999995E-7</v>
      </c>
    </row>
    <row r="36" spans="1:3">
      <c r="A36" t="s">
        <v>163</v>
      </c>
      <c r="B36" t="s">
        <v>168</v>
      </c>
      <c r="C36">
        <f>10^-9</f>
        <v>1.0000000000000001E-9</v>
      </c>
    </row>
    <row r="37" spans="1:3">
      <c r="A37" t="s">
        <v>162</v>
      </c>
      <c r="B37" t="s">
        <v>169</v>
      </c>
      <c r="C37">
        <f>10^-12</f>
        <v>9.9999999999999998E-13</v>
      </c>
    </row>
    <row r="38" spans="1:3">
      <c r="A38" t="s">
        <v>164</v>
      </c>
      <c r="B38" t="s">
        <v>170</v>
      </c>
      <c r="C38">
        <f>10^-15</f>
        <v>1.0000000000000001E-15</v>
      </c>
    </row>
  </sheetData>
  <sheetProtection password="F945" sheet="1" objects="1" scenarios="1"/>
  <mergeCells count="2">
    <mergeCell ref="A1:M1"/>
    <mergeCell ref="A2:M2"/>
  </mergeCells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71"/>
  <sheetViews>
    <sheetView workbookViewId="0">
      <selection activeCell="A2" sqref="A2:IV2"/>
    </sheetView>
  </sheetViews>
  <sheetFormatPr defaultRowHeight="12.75"/>
  <cols>
    <col min="1" max="1" width="18.140625" style="4" customWidth="1"/>
    <col min="2" max="2" width="15.7109375" customWidth="1"/>
    <col min="3" max="3" width="19.140625" customWidth="1"/>
    <col min="4" max="6" width="15.7109375" customWidth="1"/>
  </cols>
  <sheetData>
    <row r="1" spans="1:13" ht="84.95" customHeight="1">
      <c r="A1" s="65">
        <v>12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s="28" customFormat="1" ht="30">
      <c r="A2" s="66" t="s">
        <v>123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4" spans="1:13">
      <c r="A4" s="14" t="s">
        <v>125</v>
      </c>
      <c r="B4" s="1" t="s">
        <v>120</v>
      </c>
      <c r="C4" s="14" t="s">
        <v>126</v>
      </c>
      <c r="D4" s="1" t="s">
        <v>127</v>
      </c>
    </row>
    <row r="5" spans="1:13">
      <c r="A5" s="12">
        <v>10</v>
      </c>
      <c r="B5">
        <v>100</v>
      </c>
      <c r="C5">
        <v>2.2000000000000002</v>
      </c>
      <c r="D5">
        <v>10</v>
      </c>
    </row>
    <row r="6" spans="1:13">
      <c r="A6" s="12">
        <v>12</v>
      </c>
      <c r="B6">
        <v>110</v>
      </c>
      <c r="C6">
        <v>4.7</v>
      </c>
      <c r="D6">
        <v>10</v>
      </c>
    </row>
    <row r="7" spans="1:13">
      <c r="A7" s="12">
        <v>15</v>
      </c>
      <c r="B7">
        <v>125</v>
      </c>
      <c r="C7">
        <v>10</v>
      </c>
      <c r="D7">
        <v>10</v>
      </c>
    </row>
    <row r="8" spans="1:13">
      <c r="A8" s="12">
        <v>18</v>
      </c>
      <c r="B8">
        <v>140</v>
      </c>
      <c r="C8">
        <v>14.7</v>
      </c>
      <c r="D8">
        <v>5</v>
      </c>
    </row>
    <row r="9" spans="1:13">
      <c r="A9" s="12">
        <v>22</v>
      </c>
      <c r="B9">
        <v>145</v>
      </c>
      <c r="C9">
        <v>20</v>
      </c>
      <c r="D9">
        <v>5</v>
      </c>
    </row>
    <row r="10" spans="1:13">
      <c r="A10" s="12">
        <v>27</v>
      </c>
      <c r="B10">
        <v>160</v>
      </c>
      <c r="C10">
        <v>30</v>
      </c>
      <c r="D10">
        <v>4</v>
      </c>
    </row>
    <row r="11" spans="1:13">
      <c r="A11" s="12">
        <v>33</v>
      </c>
      <c r="B11">
        <v>180</v>
      </c>
      <c r="C11">
        <v>40</v>
      </c>
      <c r="D11">
        <v>3</v>
      </c>
    </row>
    <row r="12" spans="1:13">
      <c r="A12" s="12">
        <v>39</v>
      </c>
      <c r="B12">
        <v>210</v>
      </c>
    </row>
    <row r="13" spans="1:13">
      <c r="A13" s="12">
        <v>47</v>
      </c>
      <c r="B13">
        <v>245</v>
      </c>
    </row>
    <row r="14" spans="1:13">
      <c r="A14" s="12">
        <v>56</v>
      </c>
      <c r="B14">
        <v>280</v>
      </c>
    </row>
    <row r="15" spans="1:13">
      <c r="A15" s="12">
        <v>68</v>
      </c>
      <c r="B15">
        <v>345</v>
      </c>
    </row>
    <row r="18" spans="1:7">
      <c r="B18" s="9" t="s">
        <v>114</v>
      </c>
    </row>
    <row r="19" spans="1:7" s="1" customFormat="1">
      <c r="A19" s="5" t="s">
        <v>117</v>
      </c>
      <c r="B19" s="1" t="s">
        <v>116</v>
      </c>
      <c r="C19" s="1" t="s">
        <v>115</v>
      </c>
      <c r="D19" s="1" t="s">
        <v>118</v>
      </c>
      <c r="E19" s="1" t="s">
        <v>119</v>
      </c>
      <c r="F19" s="1" t="s">
        <v>120</v>
      </c>
    </row>
    <row r="20" spans="1:7">
      <c r="A20" s="12">
        <v>20</v>
      </c>
      <c r="B20" s="11">
        <v>10</v>
      </c>
      <c r="C20" s="11">
        <v>15</v>
      </c>
      <c r="D20" s="4">
        <f t="shared" ref="D20:D51" si="0">($A20*0.104+Ufd)*(Rs/1000)*2.5</f>
        <v>6.9600572227271691</v>
      </c>
      <c r="E20" s="4">
        <f>IF($D20*1.25&lt;10,10,IF($D20*1.25&lt;12,12,IF($D20*1.25&lt;15,15,IF($D20*1.25&lt;18,18,IF($D20*1.25&lt;22,22,IF($D20*1.25&lt;27,27,IF($D20*1.25&lt;33,33,39)))))))</f>
        <v>10</v>
      </c>
      <c r="F20" s="4">
        <v>100</v>
      </c>
      <c r="G20" s="11"/>
    </row>
    <row r="21" spans="1:7">
      <c r="A21" s="12">
        <f>A20+1</f>
        <v>21</v>
      </c>
      <c r="B21" s="11">
        <v>10</v>
      </c>
      <c r="C21" s="11">
        <v>16.2</v>
      </c>
      <c r="D21" s="4">
        <f t="shared" si="0"/>
        <v>7.2720572227271685</v>
      </c>
      <c r="E21" s="4">
        <f t="shared" ref="E21:E79" si="1">IF($D21*1.25&lt;10,10,IF($D21*1.25&lt;12,12,IF($D21*1.25&lt;15,15,IF($D21*1.25&lt;18,18,IF($D21*1.25&lt;22,22,IF($D21*1.25&lt;27,27,IF($D21*1.25&lt;33,33,39)))))))</f>
        <v>10</v>
      </c>
      <c r="F21" s="4">
        <v>100</v>
      </c>
      <c r="G21" s="11"/>
    </row>
    <row r="22" spans="1:7">
      <c r="A22" s="12">
        <f t="shared" ref="A22:A85" si="2">A21+1</f>
        <v>22</v>
      </c>
      <c r="B22" s="11">
        <v>10.199999999999999</v>
      </c>
      <c r="C22" s="11">
        <v>17.8</v>
      </c>
      <c r="D22" s="4">
        <f t="shared" si="0"/>
        <v>7.5840572227271688</v>
      </c>
      <c r="E22" s="4">
        <f t="shared" si="1"/>
        <v>10</v>
      </c>
      <c r="F22" s="4">
        <v>100</v>
      </c>
      <c r="G22" s="11"/>
    </row>
    <row r="23" spans="1:7">
      <c r="A23" s="12">
        <f t="shared" si="2"/>
        <v>23</v>
      </c>
      <c r="B23" s="11">
        <v>10</v>
      </c>
      <c r="C23" s="11">
        <v>18.7</v>
      </c>
      <c r="D23" s="4">
        <f t="shared" si="0"/>
        <v>7.896057222727169</v>
      </c>
      <c r="E23" s="4">
        <f t="shared" si="1"/>
        <v>10</v>
      </c>
      <c r="F23" s="4">
        <v>110</v>
      </c>
      <c r="G23" s="11"/>
    </row>
    <row r="24" spans="1:7">
      <c r="A24" s="12">
        <f t="shared" si="2"/>
        <v>24</v>
      </c>
      <c r="B24" s="11">
        <v>10</v>
      </c>
      <c r="C24" s="11">
        <v>20</v>
      </c>
      <c r="D24" s="4">
        <f t="shared" si="0"/>
        <v>8.2080572227271684</v>
      </c>
      <c r="E24" s="4">
        <f t="shared" si="1"/>
        <v>12</v>
      </c>
      <c r="F24" s="4">
        <v>110</v>
      </c>
      <c r="G24" s="11"/>
    </row>
    <row r="25" spans="1:7">
      <c r="A25" s="12">
        <f t="shared" si="2"/>
        <v>25</v>
      </c>
      <c r="B25" s="11">
        <v>11.3</v>
      </c>
      <c r="C25" s="11">
        <v>24</v>
      </c>
      <c r="D25" s="4">
        <f t="shared" si="0"/>
        <v>8.5200572227271696</v>
      </c>
      <c r="E25" s="4">
        <f t="shared" si="1"/>
        <v>12</v>
      </c>
      <c r="F25" s="4">
        <v>110</v>
      </c>
      <c r="G25" s="11"/>
    </row>
    <row r="26" spans="1:7">
      <c r="A26" s="12">
        <f t="shared" si="2"/>
        <v>26</v>
      </c>
      <c r="B26" s="11">
        <v>12</v>
      </c>
      <c r="C26" s="11">
        <v>27</v>
      </c>
      <c r="D26" s="4">
        <f t="shared" si="0"/>
        <v>8.832057222727169</v>
      </c>
      <c r="E26" s="4">
        <f t="shared" si="1"/>
        <v>12</v>
      </c>
      <c r="F26" s="4">
        <v>110</v>
      </c>
      <c r="G26" s="11"/>
    </row>
    <row r="27" spans="1:7">
      <c r="A27" s="12">
        <f t="shared" si="2"/>
        <v>27</v>
      </c>
      <c r="B27" s="11">
        <v>12</v>
      </c>
      <c r="C27" s="11">
        <v>28.7</v>
      </c>
      <c r="D27" s="4">
        <f t="shared" si="0"/>
        <v>9.1440572227271684</v>
      </c>
      <c r="E27" s="4">
        <f t="shared" si="1"/>
        <v>12</v>
      </c>
      <c r="F27" s="4">
        <v>110</v>
      </c>
      <c r="G27" s="11"/>
    </row>
    <row r="28" spans="1:7">
      <c r="A28" s="12">
        <f t="shared" si="2"/>
        <v>28</v>
      </c>
      <c r="B28" s="11">
        <v>10.199999999999999</v>
      </c>
      <c r="C28" s="11">
        <v>25.5</v>
      </c>
      <c r="D28" s="4">
        <f t="shared" si="0"/>
        <v>9.4560572227271695</v>
      </c>
      <c r="E28" s="4">
        <f t="shared" si="1"/>
        <v>12</v>
      </c>
      <c r="F28" s="4">
        <v>125</v>
      </c>
      <c r="G28" s="11"/>
    </row>
    <row r="29" spans="1:7">
      <c r="A29" s="12">
        <f t="shared" si="2"/>
        <v>29</v>
      </c>
      <c r="B29" s="11">
        <v>10</v>
      </c>
      <c r="C29" s="11">
        <v>26.1</v>
      </c>
      <c r="D29" s="4">
        <f t="shared" si="0"/>
        <v>9.7680572227271689</v>
      </c>
      <c r="E29" s="4">
        <f t="shared" si="1"/>
        <v>15</v>
      </c>
      <c r="F29" s="4">
        <v>125</v>
      </c>
      <c r="G29" s="11"/>
    </row>
    <row r="30" spans="1:7">
      <c r="A30" s="12">
        <f t="shared" si="2"/>
        <v>30</v>
      </c>
      <c r="B30" s="11">
        <v>10.199999999999999</v>
      </c>
      <c r="C30" s="11">
        <v>28</v>
      </c>
      <c r="D30" s="4">
        <f t="shared" si="0"/>
        <v>10.080057222727168</v>
      </c>
      <c r="E30" s="4">
        <f t="shared" si="1"/>
        <v>15</v>
      </c>
      <c r="F30" s="4">
        <v>125</v>
      </c>
      <c r="G30" s="11"/>
    </row>
    <row r="31" spans="1:7">
      <c r="A31" s="12">
        <f t="shared" si="2"/>
        <v>31</v>
      </c>
      <c r="B31" s="11">
        <v>10</v>
      </c>
      <c r="C31" s="11">
        <v>28.7</v>
      </c>
      <c r="D31" s="4">
        <f t="shared" si="0"/>
        <v>10.392057222727169</v>
      </c>
      <c r="E31" s="4">
        <f t="shared" si="1"/>
        <v>15</v>
      </c>
      <c r="F31" s="4">
        <v>125</v>
      </c>
      <c r="G31" s="11"/>
    </row>
    <row r="32" spans="1:7">
      <c r="A32" s="12">
        <f t="shared" si="2"/>
        <v>32</v>
      </c>
      <c r="B32" s="11">
        <v>10</v>
      </c>
      <c r="C32" s="11">
        <v>30</v>
      </c>
      <c r="D32" s="4">
        <f t="shared" si="0"/>
        <v>10.704057222727169</v>
      </c>
      <c r="E32" s="4">
        <f t="shared" si="1"/>
        <v>15</v>
      </c>
      <c r="F32" s="4">
        <v>125</v>
      </c>
      <c r="G32" s="11"/>
    </row>
    <row r="33" spans="1:7">
      <c r="A33" s="12">
        <f t="shared" si="2"/>
        <v>33</v>
      </c>
      <c r="B33" s="11">
        <v>11.5</v>
      </c>
      <c r="C33" s="11">
        <v>36</v>
      </c>
      <c r="D33" s="4">
        <f t="shared" si="0"/>
        <v>11.01605722272717</v>
      </c>
      <c r="E33" s="4">
        <f t="shared" si="1"/>
        <v>15</v>
      </c>
      <c r="F33" s="4">
        <v>125</v>
      </c>
      <c r="G33" s="11"/>
    </row>
    <row r="34" spans="1:7">
      <c r="A34" s="12">
        <f t="shared" si="2"/>
        <v>34</v>
      </c>
      <c r="B34" s="11">
        <v>10.199999999999999</v>
      </c>
      <c r="C34" s="11">
        <v>33.200000000000003</v>
      </c>
      <c r="D34" s="4">
        <f t="shared" si="0"/>
        <v>11.328057222727168</v>
      </c>
      <c r="E34" s="4">
        <f t="shared" si="1"/>
        <v>15</v>
      </c>
      <c r="F34" s="4">
        <v>125</v>
      </c>
      <c r="G34" s="11"/>
    </row>
    <row r="35" spans="1:7">
      <c r="A35" s="12">
        <f t="shared" si="2"/>
        <v>35</v>
      </c>
      <c r="B35" s="11">
        <v>10.7</v>
      </c>
      <c r="C35" s="11">
        <v>36</v>
      </c>
      <c r="D35" s="4">
        <f t="shared" si="0"/>
        <v>11.640057222727167</v>
      </c>
      <c r="E35" s="4">
        <f t="shared" si="1"/>
        <v>15</v>
      </c>
      <c r="F35" s="4">
        <v>140</v>
      </c>
      <c r="G35" s="11"/>
    </row>
    <row r="36" spans="1:7">
      <c r="A36" s="12">
        <f t="shared" si="2"/>
        <v>36</v>
      </c>
      <c r="B36" s="11">
        <v>10.199999999999999</v>
      </c>
      <c r="C36" s="11">
        <v>35.700000000000003</v>
      </c>
      <c r="D36" s="4">
        <f t="shared" si="0"/>
        <v>11.952057222727168</v>
      </c>
      <c r="E36" s="4">
        <f t="shared" si="1"/>
        <v>15</v>
      </c>
      <c r="F36" s="4">
        <v>140</v>
      </c>
      <c r="G36" s="11"/>
    </row>
    <row r="37" spans="1:7">
      <c r="A37" s="12">
        <f t="shared" si="2"/>
        <v>37</v>
      </c>
      <c r="B37" s="11">
        <v>13</v>
      </c>
      <c r="C37" s="11">
        <v>47</v>
      </c>
      <c r="D37" s="4">
        <f t="shared" si="0"/>
        <v>12.264057222727168</v>
      </c>
      <c r="E37" s="4">
        <f t="shared" si="1"/>
        <v>18</v>
      </c>
      <c r="F37" s="4">
        <v>140</v>
      </c>
      <c r="G37" s="11"/>
    </row>
    <row r="38" spans="1:7">
      <c r="A38" s="12">
        <f t="shared" si="2"/>
        <v>38</v>
      </c>
      <c r="B38" s="11">
        <v>10.199999999999999</v>
      </c>
      <c r="C38" s="11">
        <v>38.299999999999997</v>
      </c>
      <c r="D38" s="4">
        <f t="shared" si="0"/>
        <v>12.576057222727171</v>
      </c>
      <c r="E38" s="4">
        <f t="shared" si="1"/>
        <v>18</v>
      </c>
      <c r="F38" s="4">
        <v>140</v>
      </c>
      <c r="G38" s="11"/>
    </row>
    <row r="39" spans="1:7">
      <c r="A39" s="12">
        <f t="shared" si="2"/>
        <v>39</v>
      </c>
      <c r="B39" s="11">
        <v>12</v>
      </c>
      <c r="C39" s="11">
        <v>46.4</v>
      </c>
      <c r="D39" s="4">
        <f t="shared" si="0"/>
        <v>12.888057222727166</v>
      </c>
      <c r="E39" s="4">
        <f t="shared" si="1"/>
        <v>18</v>
      </c>
      <c r="F39" s="4">
        <v>140</v>
      </c>
      <c r="G39" s="11"/>
    </row>
    <row r="40" spans="1:7">
      <c r="A40" s="12">
        <f t="shared" si="2"/>
        <v>40</v>
      </c>
      <c r="B40" s="11">
        <v>10</v>
      </c>
      <c r="C40" s="11">
        <v>40</v>
      </c>
      <c r="D40" s="4">
        <f t="shared" si="0"/>
        <v>13.200057222727171</v>
      </c>
      <c r="E40" s="4">
        <f t="shared" si="1"/>
        <v>18</v>
      </c>
      <c r="F40" s="4">
        <v>140</v>
      </c>
      <c r="G40" s="11"/>
    </row>
    <row r="41" spans="1:7">
      <c r="A41" s="12">
        <f t="shared" si="2"/>
        <v>41</v>
      </c>
      <c r="B41" s="11">
        <v>10</v>
      </c>
      <c r="C41" s="11">
        <v>41.2</v>
      </c>
      <c r="D41" s="4">
        <f t="shared" si="0"/>
        <v>13.512057222727167</v>
      </c>
      <c r="E41" s="4">
        <f t="shared" si="1"/>
        <v>18</v>
      </c>
      <c r="F41" s="4">
        <v>140</v>
      </c>
      <c r="G41" s="11"/>
    </row>
    <row r="42" spans="1:7">
      <c r="A42" s="12">
        <f t="shared" si="2"/>
        <v>42</v>
      </c>
      <c r="B42" s="11">
        <v>12</v>
      </c>
      <c r="C42" s="11">
        <v>51</v>
      </c>
      <c r="D42" s="4">
        <f t="shared" si="0"/>
        <v>13.824057222727166</v>
      </c>
      <c r="E42" s="4">
        <f t="shared" si="1"/>
        <v>18</v>
      </c>
      <c r="F42" s="4">
        <v>140</v>
      </c>
      <c r="G42" s="11"/>
    </row>
    <row r="43" spans="1:7">
      <c r="A43" s="12">
        <f t="shared" si="2"/>
        <v>43</v>
      </c>
      <c r="B43" s="11">
        <v>12</v>
      </c>
      <c r="C43" s="11">
        <v>52.3</v>
      </c>
      <c r="D43" s="4">
        <f t="shared" si="0"/>
        <v>14.136057222727169</v>
      </c>
      <c r="E43" s="4">
        <f t="shared" si="1"/>
        <v>18</v>
      </c>
      <c r="F43" s="4">
        <v>145</v>
      </c>
      <c r="G43" s="11"/>
    </row>
    <row r="44" spans="1:7">
      <c r="A44" s="12">
        <f t="shared" si="2"/>
        <v>44</v>
      </c>
      <c r="B44" s="11">
        <v>11.3</v>
      </c>
      <c r="C44" s="11">
        <v>51</v>
      </c>
      <c r="D44" s="4">
        <f t="shared" si="0"/>
        <v>14.448057222727167</v>
      </c>
      <c r="E44" s="4">
        <f t="shared" si="1"/>
        <v>22</v>
      </c>
      <c r="F44" s="4">
        <v>145</v>
      </c>
      <c r="G44" s="11"/>
    </row>
    <row r="45" spans="1:7">
      <c r="A45" s="12">
        <f t="shared" si="2"/>
        <v>45</v>
      </c>
      <c r="B45" s="11">
        <v>11.3</v>
      </c>
      <c r="C45" s="11">
        <v>52.3</v>
      </c>
      <c r="D45" s="4">
        <f t="shared" si="0"/>
        <v>14.76005722272717</v>
      </c>
      <c r="E45" s="4">
        <f t="shared" si="1"/>
        <v>22</v>
      </c>
      <c r="F45" s="4">
        <v>145</v>
      </c>
      <c r="G45" s="11"/>
    </row>
    <row r="46" spans="1:7">
      <c r="A46" s="12">
        <f t="shared" si="2"/>
        <v>46</v>
      </c>
      <c r="B46" s="11">
        <v>10</v>
      </c>
      <c r="C46" s="11">
        <v>47.5</v>
      </c>
      <c r="D46" s="4">
        <f t="shared" si="0"/>
        <v>15.072057222727167</v>
      </c>
      <c r="E46" s="4">
        <f t="shared" si="1"/>
        <v>22</v>
      </c>
      <c r="F46" s="4">
        <v>145</v>
      </c>
      <c r="G46" s="11"/>
    </row>
    <row r="47" spans="1:7">
      <c r="A47" s="12">
        <f t="shared" si="2"/>
        <v>47</v>
      </c>
      <c r="B47" s="11">
        <v>10</v>
      </c>
      <c r="C47" s="11">
        <v>48.7</v>
      </c>
      <c r="D47" s="4">
        <f t="shared" si="0"/>
        <v>15.38405722272717</v>
      </c>
      <c r="E47" s="4">
        <f t="shared" si="1"/>
        <v>22</v>
      </c>
      <c r="F47" s="4">
        <v>145</v>
      </c>
      <c r="G47" s="11"/>
    </row>
    <row r="48" spans="1:7">
      <c r="A48" s="12">
        <f t="shared" si="2"/>
        <v>48</v>
      </c>
      <c r="B48" s="11">
        <v>10.199999999999999</v>
      </c>
      <c r="C48" s="11">
        <v>51</v>
      </c>
      <c r="D48" s="4">
        <f t="shared" si="0"/>
        <v>15.696057222727166</v>
      </c>
      <c r="E48" s="4">
        <f t="shared" si="1"/>
        <v>22</v>
      </c>
      <c r="F48" s="4">
        <v>145</v>
      </c>
      <c r="G48" s="11"/>
    </row>
    <row r="49" spans="1:7">
      <c r="A49" s="12">
        <f t="shared" si="2"/>
        <v>49</v>
      </c>
      <c r="B49" s="11">
        <v>10.199999999999999</v>
      </c>
      <c r="C49" s="11">
        <v>52.3</v>
      </c>
      <c r="D49" s="4">
        <f t="shared" si="0"/>
        <v>16.008057222727171</v>
      </c>
      <c r="E49" s="4">
        <f t="shared" si="1"/>
        <v>22</v>
      </c>
      <c r="F49" s="4">
        <v>145</v>
      </c>
      <c r="G49" s="11"/>
    </row>
    <row r="50" spans="1:7">
      <c r="A50" s="12">
        <f t="shared" si="2"/>
        <v>50</v>
      </c>
      <c r="B50" s="11">
        <v>10.199999999999999</v>
      </c>
      <c r="C50" s="11">
        <v>53.6</v>
      </c>
      <c r="D50" s="4">
        <f t="shared" si="0"/>
        <v>16.320057222727169</v>
      </c>
      <c r="E50" s="4">
        <f t="shared" si="1"/>
        <v>22</v>
      </c>
      <c r="F50" s="4">
        <v>145</v>
      </c>
      <c r="G50" s="11"/>
    </row>
    <row r="51" spans="1:7">
      <c r="A51" s="12">
        <f t="shared" si="2"/>
        <v>51</v>
      </c>
      <c r="B51" s="11">
        <v>10</v>
      </c>
      <c r="C51" s="11">
        <v>53.6</v>
      </c>
      <c r="D51" s="4">
        <f t="shared" si="0"/>
        <v>16.632057222727166</v>
      </c>
      <c r="E51" s="4">
        <f t="shared" si="1"/>
        <v>22</v>
      </c>
      <c r="F51" s="4">
        <v>145</v>
      </c>
      <c r="G51" s="11"/>
    </row>
    <row r="52" spans="1:7">
      <c r="A52" s="12">
        <f t="shared" si="2"/>
        <v>52</v>
      </c>
      <c r="B52" s="11">
        <v>10</v>
      </c>
      <c r="C52" s="11">
        <v>54.9</v>
      </c>
      <c r="D52" s="4">
        <f t="shared" ref="D52:D83" si="3">($A52*0.104+Ufd)*(Rs/1000)*2.5</f>
        <v>16.944057222727167</v>
      </c>
      <c r="E52" s="4">
        <f t="shared" si="1"/>
        <v>22</v>
      </c>
      <c r="F52" s="4">
        <v>145</v>
      </c>
      <c r="G52" s="11"/>
    </row>
    <row r="53" spans="1:7">
      <c r="A53" s="12">
        <f t="shared" si="2"/>
        <v>53</v>
      </c>
      <c r="B53" s="11">
        <v>10</v>
      </c>
      <c r="C53" s="11">
        <v>56.2</v>
      </c>
      <c r="D53" s="4">
        <f t="shared" si="3"/>
        <v>17.256057222727165</v>
      </c>
      <c r="E53" s="4">
        <f t="shared" si="1"/>
        <v>22</v>
      </c>
      <c r="F53" s="4">
        <v>160</v>
      </c>
      <c r="G53" s="11"/>
    </row>
    <row r="54" spans="1:7">
      <c r="A54" s="12">
        <f t="shared" si="2"/>
        <v>54</v>
      </c>
      <c r="B54" s="11">
        <v>10.5</v>
      </c>
      <c r="C54" s="11">
        <v>60.4</v>
      </c>
      <c r="D54" s="4">
        <f t="shared" si="3"/>
        <v>17.56805722272717</v>
      </c>
      <c r="E54" s="4">
        <f t="shared" si="1"/>
        <v>22</v>
      </c>
      <c r="F54" s="4">
        <v>160</v>
      </c>
      <c r="G54" s="11"/>
    </row>
    <row r="55" spans="1:7">
      <c r="A55" s="12">
        <f t="shared" si="2"/>
        <v>55</v>
      </c>
      <c r="B55" s="11">
        <v>18.2</v>
      </c>
      <c r="C55" s="11">
        <v>107</v>
      </c>
      <c r="D55" s="4">
        <f t="shared" si="3"/>
        <v>17.880057222727167</v>
      </c>
      <c r="E55" s="4">
        <f t="shared" si="1"/>
        <v>27</v>
      </c>
      <c r="F55" s="4">
        <v>160</v>
      </c>
      <c r="G55" s="11"/>
    </row>
    <row r="56" spans="1:7">
      <c r="A56" s="12">
        <f t="shared" si="2"/>
        <v>56</v>
      </c>
      <c r="B56" s="11">
        <v>20</v>
      </c>
      <c r="C56" s="11">
        <v>120</v>
      </c>
      <c r="D56" s="4">
        <f t="shared" si="3"/>
        <v>18.192057222727168</v>
      </c>
      <c r="E56" s="4">
        <f t="shared" si="1"/>
        <v>27</v>
      </c>
      <c r="F56" s="4">
        <v>160</v>
      </c>
      <c r="G56" s="11"/>
    </row>
    <row r="57" spans="1:7">
      <c r="A57" s="12">
        <f t="shared" si="2"/>
        <v>57</v>
      </c>
      <c r="B57" s="11">
        <v>19.600000000000001</v>
      </c>
      <c r="C57" s="11">
        <v>120</v>
      </c>
      <c r="D57" s="4">
        <f t="shared" si="3"/>
        <v>18.504057222727166</v>
      </c>
      <c r="E57" s="4">
        <f t="shared" si="1"/>
        <v>27</v>
      </c>
      <c r="F57" s="4">
        <v>160</v>
      </c>
      <c r="G57" s="11"/>
    </row>
    <row r="58" spans="1:7">
      <c r="A58" s="12">
        <f t="shared" si="2"/>
        <v>58</v>
      </c>
      <c r="B58" s="11">
        <v>12</v>
      </c>
      <c r="C58" s="11">
        <v>75</v>
      </c>
      <c r="D58" s="4">
        <f t="shared" si="3"/>
        <v>18.816057222727171</v>
      </c>
      <c r="E58" s="4">
        <f t="shared" si="1"/>
        <v>27</v>
      </c>
      <c r="F58" s="4">
        <v>160</v>
      </c>
      <c r="G58" s="11"/>
    </row>
    <row r="59" spans="1:7">
      <c r="A59" s="12">
        <f t="shared" si="2"/>
        <v>59</v>
      </c>
      <c r="B59" s="11">
        <v>10.199999999999999</v>
      </c>
      <c r="C59" s="11">
        <v>64.900000000000006</v>
      </c>
      <c r="D59" s="4">
        <f t="shared" si="3"/>
        <v>19.128057222727168</v>
      </c>
      <c r="E59" s="4">
        <f t="shared" si="1"/>
        <v>27</v>
      </c>
      <c r="F59" s="4">
        <v>160</v>
      </c>
      <c r="G59" s="11"/>
    </row>
    <row r="60" spans="1:7">
      <c r="A60" s="12">
        <f t="shared" si="2"/>
        <v>60</v>
      </c>
      <c r="B60" s="11">
        <v>11</v>
      </c>
      <c r="C60" s="11">
        <v>71.5</v>
      </c>
      <c r="D60" s="4">
        <f t="shared" si="3"/>
        <v>19.440057222727166</v>
      </c>
      <c r="E60" s="4">
        <f t="shared" si="1"/>
        <v>27</v>
      </c>
      <c r="F60" s="4">
        <v>160</v>
      </c>
      <c r="G60" s="11"/>
    </row>
    <row r="61" spans="1:7">
      <c r="A61" s="12">
        <f t="shared" si="2"/>
        <v>61</v>
      </c>
      <c r="B61" s="11">
        <v>15.4</v>
      </c>
      <c r="C61" s="11">
        <v>102</v>
      </c>
      <c r="D61" s="4">
        <f t="shared" si="3"/>
        <v>19.752057222727167</v>
      </c>
      <c r="E61" s="4">
        <f t="shared" si="1"/>
        <v>27</v>
      </c>
      <c r="F61" s="4">
        <v>160</v>
      </c>
      <c r="G61" s="11"/>
    </row>
    <row r="62" spans="1:7">
      <c r="A62" s="12">
        <f t="shared" si="2"/>
        <v>62</v>
      </c>
      <c r="B62" s="11">
        <v>17.8</v>
      </c>
      <c r="C62" s="11">
        <v>120</v>
      </c>
      <c r="D62" s="4">
        <f t="shared" si="3"/>
        <v>20.064057222727168</v>
      </c>
      <c r="E62" s="4">
        <f t="shared" si="1"/>
        <v>27</v>
      </c>
      <c r="F62" s="4">
        <v>160</v>
      </c>
      <c r="G62" s="11"/>
    </row>
    <row r="63" spans="1:7">
      <c r="A63" s="12">
        <f t="shared" si="2"/>
        <v>63</v>
      </c>
      <c r="B63" s="11">
        <v>12</v>
      </c>
      <c r="C63" s="11">
        <v>82.5</v>
      </c>
      <c r="D63" s="4">
        <f t="shared" si="3"/>
        <v>20.376057222727169</v>
      </c>
      <c r="E63" s="4">
        <f t="shared" si="1"/>
        <v>27</v>
      </c>
      <c r="F63" s="4">
        <v>160</v>
      </c>
      <c r="G63" s="11"/>
    </row>
    <row r="64" spans="1:7">
      <c r="A64" s="12">
        <f t="shared" si="2"/>
        <v>64</v>
      </c>
      <c r="B64" s="11">
        <v>13</v>
      </c>
      <c r="C64" s="11">
        <v>91</v>
      </c>
      <c r="D64" s="4">
        <f t="shared" si="3"/>
        <v>20.688057222727167</v>
      </c>
      <c r="E64" s="4">
        <f t="shared" si="1"/>
        <v>27</v>
      </c>
      <c r="F64" s="4">
        <v>160</v>
      </c>
      <c r="G64" s="11"/>
    </row>
    <row r="65" spans="1:7">
      <c r="A65" s="12">
        <f t="shared" si="2"/>
        <v>65</v>
      </c>
      <c r="B65" s="11">
        <v>11.5</v>
      </c>
      <c r="C65" s="11">
        <v>82</v>
      </c>
      <c r="D65" s="4">
        <f t="shared" si="3"/>
        <v>21.000057222727172</v>
      </c>
      <c r="E65" s="4">
        <f t="shared" si="1"/>
        <v>27</v>
      </c>
      <c r="F65" s="4">
        <v>180</v>
      </c>
      <c r="G65" s="11"/>
    </row>
    <row r="66" spans="1:7">
      <c r="A66" s="12">
        <f t="shared" si="2"/>
        <v>66</v>
      </c>
      <c r="B66" s="11">
        <v>22.1</v>
      </c>
      <c r="C66" s="11">
        <v>160</v>
      </c>
      <c r="D66" s="4">
        <f t="shared" si="3"/>
        <v>21.312057222727169</v>
      </c>
      <c r="E66" s="4">
        <f t="shared" si="1"/>
        <v>27</v>
      </c>
      <c r="F66" s="4">
        <v>180</v>
      </c>
      <c r="G66" s="11"/>
    </row>
    <row r="67" spans="1:7">
      <c r="A67" s="12">
        <f t="shared" si="2"/>
        <v>67</v>
      </c>
      <c r="B67" s="11">
        <v>16</v>
      </c>
      <c r="C67" s="11">
        <v>118</v>
      </c>
      <c r="D67" s="4">
        <f t="shared" si="3"/>
        <v>21.624057222727167</v>
      </c>
      <c r="E67" s="4">
        <f t="shared" si="1"/>
        <v>33</v>
      </c>
      <c r="F67" s="4">
        <v>180</v>
      </c>
      <c r="G67" s="11"/>
    </row>
    <row r="68" spans="1:7">
      <c r="A68" s="12">
        <f t="shared" si="2"/>
        <v>68</v>
      </c>
      <c r="B68" s="11">
        <v>10</v>
      </c>
      <c r="C68" s="11">
        <v>75</v>
      </c>
      <c r="D68" s="4">
        <f t="shared" si="3"/>
        <v>21.936057222727165</v>
      </c>
      <c r="E68" s="4">
        <f t="shared" si="1"/>
        <v>33</v>
      </c>
      <c r="F68" s="4">
        <v>180</v>
      </c>
      <c r="G68" s="11"/>
    </row>
    <row r="69" spans="1:7">
      <c r="A69" s="12">
        <f t="shared" si="2"/>
        <v>69</v>
      </c>
      <c r="B69" s="11">
        <v>21</v>
      </c>
      <c r="C69" s="11">
        <v>160</v>
      </c>
      <c r="D69" s="4">
        <f t="shared" si="3"/>
        <v>22.248057222727166</v>
      </c>
      <c r="E69" s="4">
        <f t="shared" si="1"/>
        <v>33</v>
      </c>
      <c r="F69" s="4">
        <v>180</v>
      </c>
      <c r="G69" s="11"/>
    </row>
    <row r="70" spans="1:7">
      <c r="A70" s="12">
        <f t="shared" si="2"/>
        <v>70</v>
      </c>
      <c r="B70" s="11">
        <v>16</v>
      </c>
      <c r="C70" s="11">
        <v>124</v>
      </c>
      <c r="D70" s="4">
        <f t="shared" si="3"/>
        <v>22.560057222727167</v>
      </c>
      <c r="E70" s="4">
        <f t="shared" si="1"/>
        <v>33</v>
      </c>
      <c r="F70" s="4">
        <v>180</v>
      </c>
      <c r="G70" s="11"/>
    </row>
    <row r="71" spans="1:7">
      <c r="A71" s="12">
        <f t="shared" si="2"/>
        <v>71</v>
      </c>
      <c r="B71" s="11">
        <v>10</v>
      </c>
      <c r="C71" s="11">
        <v>78.7</v>
      </c>
      <c r="D71" s="4">
        <f t="shared" si="3"/>
        <v>22.872057222727165</v>
      </c>
      <c r="E71" s="4">
        <f t="shared" si="1"/>
        <v>33</v>
      </c>
      <c r="F71" s="4">
        <v>180</v>
      </c>
      <c r="G71" s="11"/>
    </row>
    <row r="72" spans="1:7">
      <c r="A72" s="12">
        <f t="shared" si="2"/>
        <v>72</v>
      </c>
      <c r="B72" s="11">
        <v>15</v>
      </c>
      <c r="C72" s="11">
        <v>120</v>
      </c>
      <c r="D72" s="4">
        <f t="shared" si="3"/>
        <v>23.184057222727169</v>
      </c>
      <c r="E72" s="4">
        <f t="shared" si="1"/>
        <v>33</v>
      </c>
      <c r="F72" s="4">
        <v>180</v>
      </c>
      <c r="G72" s="11"/>
    </row>
    <row r="73" spans="1:7">
      <c r="A73" s="12">
        <f t="shared" si="2"/>
        <v>73</v>
      </c>
      <c r="B73" s="11">
        <v>16</v>
      </c>
      <c r="C73" s="11">
        <v>130</v>
      </c>
      <c r="D73" s="4">
        <f t="shared" si="3"/>
        <v>23.496057222727167</v>
      </c>
      <c r="E73" s="4">
        <f t="shared" si="1"/>
        <v>33</v>
      </c>
      <c r="F73" s="4">
        <v>180</v>
      </c>
      <c r="G73" s="11"/>
    </row>
    <row r="74" spans="1:7">
      <c r="A74" s="12">
        <f t="shared" si="2"/>
        <v>74</v>
      </c>
      <c r="B74" s="11">
        <v>10</v>
      </c>
      <c r="C74" s="11">
        <v>82.5</v>
      </c>
      <c r="D74" s="4">
        <f t="shared" si="3"/>
        <v>23.808057222727168</v>
      </c>
      <c r="E74" s="4">
        <f t="shared" si="1"/>
        <v>33</v>
      </c>
      <c r="F74" s="4">
        <v>180</v>
      </c>
      <c r="G74" s="11"/>
    </row>
    <row r="75" spans="1:7">
      <c r="A75" s="12">
        <f t="shared" si="2"/>
        <v>75</v>
      </c>
      <c r="B75" s="11">
        <v>19.100000000000001</v>
      </c>
      <c r="C75" s="11">
        <v>160</v>
      </c>
      <c r="D75" s="4">
        <f t="shared" si="3"/>
        <v>24.120057222727166</v>
      </c>
      <c r="E75" s="4">
        <f t="shared" si="1"/>
        <v>33</v>
      </c>
      <c r="F75" s="4">
        <v>180</v>
      </c>
      <c r="G75" s="11"/>
    </row>
    <row r="76" spans="1:7">
      <c r="A76" s="12">
        <f t="shared" si="2"/>
        <v>76</v>
      </c>
      <c r="B76" s="11">
        <v>10.7</v>
      </c>
      <c r="C76" s="11">
        <v>90.9</v>
      </c>
      <c r="D76" s="4">
        <f t="shared" si="3"/>
        <v>24.43205722272717</v>
      </c>
      <c r="E76" s="4">
        <f t="shared" si="1"/>
        <v>33</v>
      </c>
      <c r="F76" s="4">
        <v>180</v>
      </c>
      <c r="G76" s="11"/>
    </row>
    <row r="77" spans="1:7">
      <c r="A77" s="12">
        <f t="shared" si="2"/>
        <v>77</v>
      </c>
      <c r="B77" s="11">
        <v>12.4</v>
      </c>
      <c r="C77" s="11">
        <v>107</v>
      </c>
      <c r="D77" s="4">
        <f t="shared" si="3"/>
        <v>24.744057222727168</v>
      </c>
      <c r="E77" s="4">
        <f t="shared" si="1"/>
        <v>33</v>
      </c>
      <c r="F77" s="4">
        <v>180</v>
      </c>
      <c r="G77" s="11"/>
    </row>
    <row r="78" spans="1:7">
      <c r="A78" s="12">
        <f t="shared" si="2"/>
        <v>78</v>
      </c>
      <c r="B78" s="11">
        <v>12</v>
      </c>
      <c r="C78" s="11">
        <v>105</v>
      </c>
      <c r="D78" s="4">
        <f t="shared" si="3"/>
        <v>25.056057222727169</v>
      </c>
      <c r="E78" s="4">
        <f t="shared" si="1"/>
        <v>33</v>
      </c>
      <c r="F78" s="4">
        <v>180</v>
      </c>
      <c r="G78" s="11"/>
    </row>
    <row r="79" spans="1:7">
      <c r="A79" s="12">
        <f t="shared" si="2"/>
        <v>79</v>
      </c>
      <c r="B79" s="11">
        <v>10</v>
      </c>
      <c r="C79" s="11">
        <v>88.7</v>
      </c>
      <c r="D79" s="4">
        <f t="shared" si="3"/>
        <v>25.36805722272717</v>
      </c>
      <c r="E79" s="4">
        <f t="shared" si="1"/>
        <v>33</v>
      </c>
      <c r="F79" s="4">
        <v>180</v>
      </c>
      <c r="G79" s="11"/>
    </row>
    <row r="80" spans="1:7">
      <c r="A80" s="12">
        <f t="shared" si="2"/>
        <v>80</v>
      </c>
      <c r="B80" s="11">
        <v>18</v>
      </c>
      <c r="C80" s="11">
        <v>162</v>
      </c>
      <c r="D80" s="4">
        <f t="shared" si="3"/>
        <v>25.680057222727172</v>
      </c>
      <c r="E80" s="4">
        <f>IF($D80*1.25&lt;39,39,IF($D80*1.25&lt;47,47,IF($D80*1.25&lt;56,56,IF($D80*1.25&lt;68,68,IF($D80*1.25&lt;82,82,100)))))</f>
        <v>39</v>
      </c>
      <c r="F80" s="4">
        <v>210</v>
      </c>
      <c r="G80" s="11"/>
    </row>
    <row r="81" spans="1:7">
      <c r="A81" s="12">
        <f t="shared" si="2"/>
        <v>81</v>
      </c>
      <c r="B81" s="11">
        <v>10.199999999999999</v>
      </c>
      <c r="C81" s="11">
        <v>93.1</v>
      </c>
      <c r="D81" s="4">
        <f t="shared" si="3"/>
        <v>25.992057222727169</v>
      </c>
      <c r="E81" s="4">
        <f t="shared" ref="E81:E144" si="4">IF($D81*1.25&lt;39,39,IF($D81*1.25&lt;47,47,IF($D81*1.25&lt;56,56,IF($D81*1.25&lt;68,68,IF($D81*1.25&lt;82,82,100)))))</f>
        <v>39</v>
      </c>
      <c r="F81" s="4">
        <v>210</v>
      </c>
      <c r="G81" s="11"/>
    </row>
    <row r="82" spans="1:7">
      <c r="A82" s="12">
        <f t="shared" si="2"/>
        <v>82</v>
      </c>
      <c r="B82" s="11">
        <v>11</v>
      </c>
      <c r="C82" s="11">
        <v>102</v>
      </c>
      <c r="D82" s="4">
        <f t="shared" si="3"/>
        <v>26.304057222727174</v>
      </c>
      <c r="E82" s="4">
        <f t="shared" si="4"/>
        <v>39</v>
      </c>
      <c r="F82" s="4">
        <v>210</v>
      </c>
      <c r="G82" s="11"/>
    </row>
    <row r="83" spans="1:7">
      <c r="A83" s="12">
        <f t="shared" si="2"/>
        <v>83</v>
      </c>
      <c r="B83" s="11">
        <v>16</v>
      </c>
      <c r="C83" s="11">
        <v>150</v>
      </c>
      <c r="D83" s="4">
        <f t="shared" si="3"/>
        <v>26.616057222727171</v>
      </c>
      <c r="E83" s="4">
        <f t="shared" si="4"/>
        <v>39</v>
      </c>
      <c r="F83" s="4">
        <v>210</v>
      </c>
      <c r="G83" s="11"/>
    </row>
    <row r="84" spans="1:7">
      <c r="A84" s="12">
        <f t="shared" si="2"/>
        <v>84</v>
      </c>
      <c r="B84" s="11">
        <v>12.1</v>
      </c>
      <c r="C84" s="11">
        <v>115</v>
      </c>
      <c r="D84" s="4">
        <f t="shared" ref="D84:D115" si="5">($A84*0.104+Ufd)*(Rs/1000)*2.5</f>
        <v>26.928057222727166</v>
      </c>
      <c r="E84" s="4">
        <f t="shared" si="4"/>
        <v>39</v>
      </c>
      <c r="F84" s="4">
        <v>210</v>
      </c>
      <c r="G84" s="11"/>
    </row>
    <row r="85" spans="1:7">
      <c r="A85" s="12">
        <f t="shared" si="2"/>
        <v>85</v>
      </c>
      <c r="B85" s="11">
        <v>16</v>
      </c>
      <c r="C85" s="11">
        <v>154</v>
      </c>
      <c r="D85" s="4">
        <f t="shared" si="5"/>
        <v>27.240057222727167</v>
      </c>
      <c r="E85" s="4">
        <f t="shared" si="4"/>
        <v>39</v>
      </c>
      <c r="F85" s="4">
        <v>210</v>
      </c>
      <c r="G85" s="11"/>
    </row>
    <row r="86" spans="1:7">
      <c r="A86" s="12">
        <f t="shared" ref="A86:A149" si="6">A85+1</f>
        <v>86</v>
      </c>
      <c r="B86" s="11">
        <v>12.1</v>
      </c>
      <c r="C86" s="11">
        <v>118</v>
      </c>
      <c r="D86" s="4">
        <f t="shared" si="5"/>
        <v>27.552057222727168</v>
      </c>
      <c r="E86" s="4">
        <f t="shared" si="4"/>
        <v>39</v>
      </c>
      <c r="F86" s="4">
        <v>210</v>
      </c>
      <c r="G86" s="11"/>
    </row>
    <row r="87" spans="1:7">
      <c r="A87" s="12">
        <f t="shared" si="6"/>
        <v>87</v>
      </c>
      <c r="B87" s="11">
        <v>16</v>
      </c>
      <c r="C87" s="11">
        <v>158</v>
      </c>
      <c r="D87" s="4">
        <f t="shared" si="5"/>
        <v>27.864057222727169</v>
      </c>
      <c r="E87" s="4">
        <f t="shared" si="4"/>
        <v>39</v>
      </c>
      <c r="F87" s="4">
        <v>210</v>
      </c>
      <c r="G87" s="11"/>
    </row>
    <row r="88" spans="1:7">
      <c r="A88" s="12">
        <f t="shared" si="6"/>
        <v>88</v>
      </c>
      <c r="B88" s="11">
        <v>10</v>
      </c>
      <c r="C88" s="11">
        <v>100</v>
      </c>
      <c r="D88" s="4">
        <f t="shared" si="5"/>
        <v>28.176057222727167</v>
      </c>
      <c r="E88" s="4">
        <f t="shared" si="4"/>
        <v>39</v>
      </c>
      <c r="F88" s="4">
        <v>210</v>
      </c>
      <c r="G88" s="11"/>
    </row>
    <row r="89" spans="1:7">
      <c r="A89" s="12">
        <f t="shared" si="6"/>
        <v>89</v>
      </c>
      <c r="B89" s="11">
        <v>15.8</v>
      </c>
      <c r="C89" s="11">
        <v>160</v>
      </c>
      <c r="D89" s="4">
        <f t="shared" si="5"/>
        <v>28.488057222727171</v>
      </c>
      <c r="E89" s="4">
        <f t="shared" si="4"/>
        <v>39</v>
      </c>
      <c r="F89" s="4">
        <v>210</v>
      </c>
      <c r="G89" s="11"/>
    </row>
    <row r="90" spans="1:7">
      <c r="A90" s="12">
        <f t="shared" si="6"/>
        <v>90</v>
      </c>
      <c r="B90" s="11">
        <v>12.1</v>
      </c>
      <c r="C90" s="11">
        <v>124</v>
      </c>
      <c r="D90" s="4">
        <f t="shared" si="5"/>
        <v>28.800057222727169</v>
      </c>
      <c r="E90" s="4">
        <f t="shared" si="4"/>
        <v>39</v>
      </c>
      <c r="F90" s="4">
        <v>210</v>
      </c>
      <c r="G90" s="11"/>
    </row>
    <row r="91" spans="1:7">
      <c r="A91" s="12">
        <f t="shared" si="6"/>
        <v>91</v>
      </c>
      <c r="B91" s="11">
        <v>15.4</v>
      </c>
      <c r="C91" s="11">
        <v>160</v>
      </c>
      <c r="D91" s="4">
        <f t="shared" si="5"/>
        <v>29.11205722272717</v>
      </c>
      <c r="E91" s="4">
        <f t="shared" si="4"/>
        <v>39</v>
      </c>
      <c r="F91" s="4">
        <v>210</v>
      </c>
      <c r="G91" s="11"/>
    </row>
    <row r="92" spans="1:7">
      <c r="A92" s="12">
        <f t="shared" si="6"/>
        <v>92</v>
      </c>
      <c r="B92" s="11">
        <v>10</v>
      </c>
      <c r="C92" s="11">
        <v>105</v>
      </c>
      <c r="D92" s="4">
        <f t="shared" si="5"/>
        <v>29.424057222727168</v>
      </c>
      <c r="E92" s="4">
        <f t="shared" si="4"/>
        <v>39</v>
      </c>
      <c r="F92" s="4">
        <v>210</v>
      </c>
      <c r="G92" s="11"/>
    </row>
    <row r="93" spans="1:7">
      <c r="A93" s="12">
        <f t="shared" si="6"/>
        <v>93</v>
      </c>
      <c r="B93" s="11">
        <v>11.3</v>
      </c>
      <c r="C93" s="11">
        <v>120</v>
      </c>
      <c r="D93" s="4">
        <f t="shared" si="5"/>
        <v>29.736057222727169</v>
      </c>
      <c r="E93" s="4">
        <f t="shared" si="4"/>
        <v>39</v>
      </c>
      <c r="F93" s="4">
        <v>210</v>
      </c>
      <c r="G93" s="11"/>
    </row>
    <row r="94" spans="1:7">
      <c r="A94" s="12">
        <f t="shared" si="6"/>
        <v>94</v>
      </c>
      <c r="B94" s="11">
        <v>10.7</v>
      </c>
      <c r="C94" s="11">
        <v>115</v>
      </c>
      <c r="D94" s="4">
        <f t="shared" si="5"/>
        <v>30.04805722272717</v>
      </c>
      <c r="E94" s="4">
        <f t="shared" si="4"/>
        <v>39</v>
      </c>
      <c r="F94" s="4">
        <v>210</v>
      </c>
      <c r="G94" s="11"/>
    </row>
    <row r="95" spans="1:7">
      <c r="A95" s="12">
        <f t="shared" si="6"/>
        <v>95</v>
      </c>
      <c r="B95" s="11">
        <v>16</v>
      </c>
      <c r="C95" s="11">
        <v>174</v>
      </c>
      <c r="D95" s="4">
        <f t="shared" si="5"/>
        <v>30.360057222727164</v>
      </c>
      <c r="E95" s="4">
        <f t="shared" si="4"/>
        <v>39</v>
      </c>
      <c r="F95" s="4">
        <v>245</v>
      </c>
      <c r="G95" s="11"/>
    </row>
    <row r="96" spans="1:7">
      <c r="A96" s="12">
        <f t="shared" si="6"/>
        <v>96</v>
      </c>
      <c r="B96" s="11">
        <v>10</v>
      </c>
      <c r="C96" s="11">
        <v>110</v>
      </c>
      <c r="D96" s="4">
        <f t="shared" si="5"/>
        <v>30.672057222727172</v>
      </c>
      <c r="E96" s="4">
        <f t="shared" si="4"/>
        <v>39</v>
      </c>
      <c r="F96" s="4">
        <v>245</v>
      </c>
      <c r="G96" s="11"/>
    </row>
    <row r="97" spans="1:7">
      <c r="A97" s="12">
        <f t="shared" si="6"/>
        <v>97</v>
      </c>
      <c r="B97" s="11">
        <v>16</v>
      </c>
      <c r="C97" s="11">
        <v>178</v>
      </c>
      <c r="D97" s="4">
        <f t="shared" si="5"/>
        <v>30.984057222727166</v>
      </c>
      <c r="E97" s="4">
        <f t="shared" si="4"/>
        <v>39</v>
      </c>
      <c r="F97" s="4">
        <v>245</v>
      </c>
      <c r="G97" s="11"/>
    </row>
    <row r="98" spans="1:7">
      <c r="A98" s="12">
        <f t="shared" si="6"/>
        <v>98</v>
      </c>
      <c r="B98" s="11">
        <v>16</v>
      </c>
      <c r="C98" s="11">
        <v>180</v>
      </c>
      <c r="D98" s="4">
        <f t="shared" si="5"/>
        <v>31.296057222727171</v>
      </c>
      <c r="E98" s="4">
        <f t="shared" si="4"/>
        <v>47</v>
      </c>
      <c r="F98" s="4">
        <v>245</v>
      </c>
      <c r="G98" s="11"/>
    </row>
    <row r="99" spans="1:7">
      <c r="A99" s="12">
        <f t="shared" si="6"/>
        <v>99</v>
      </c>
      <c r="B99" s="11">
        <v>16</v>
      </c>
      <c r="C99" s="11">
        <v>182</v>
      </c>
      <c r="D99" s="4">
        <f t="shared" si="5"/>
        <v>31.608057222727165</v>
      </c>
      <c r="E99" s="4">
        <f t="shared" si="4"/>
        <v>47</v>
      </c>
      <c r="F99" s="4">
        <v>245</v>
      </c>
      <c r="G99" s="11"/>
    </row>
    <row r="100" spans="1:7">
      <c r="A100" s="12">
        <f t="shared" si="6"/>
        <v>100</v>
      </c>
      <c r="B100" s="11">
        <v>10</v>
      </c>
      <c r="C100" s="11">
        <v>115</v>
      </c>
      <c r="D100" s="4">
        <f t="shared" si="5"/>
        <v>31.920057222727173</v>
      </c>
      <c r="E100" s="4">
        <f t="shared" si="4"/>
        <v>47</v>
      </c>
      <c r="F100" s="4">
        <v>245</v>
      </c>
      <c r="G100" s="11"/>
    </row>
    <row r="101" spans="1:7">
      <c r="A101" s="12">
        <f t="shared" si="6"/>
        <v>101</v>
      </c>
      <c r="B101" s="11">
        <v>11.8</v>
      </c>
      <c r="C101" s="11">
        <v>137</v>
      </c>
      <c r="D101" s="4">
        <f t="shared" si="5"/>
        <v>32.232057222727171</v>
      </c>
      <c r="E101" s="4">
        <f t="shared" si="4"/>
        <v>47</v>
      </c>
      <c r="F101" s="4">
        <v>245</v>
      </c>
      <c r="G101" s="11"/>
    </row>
    <row r="102" spans="1:7">
      <c r="A102" s="12">
        <f t="shared" si="6"/>
        <v>102</v>
      </c>
      <c r="B102" s="11">
        <v>10.199999999999999</v>
      </c>
      <c r="C102" s="11">
        <v>120</v>
      </c>
      <c r="D102" s="4">
        <f t="shared" si="5"/>
        <v>32.544057222727162</v>
      </c>
      <c r="E102" s="4">
        <f t="shared" si="4"/>
        <v>47</v>
      </c>
      <c r="F102" s="4">
        <v>245</v>
      </c>
      <c r="G102" s="11"/>
    </row>
    <row r="103" spans="1:7">
      <c r="A103" s="12">
        <f t="shared" si="6"/>
        <v>103</v>
      </c>
      <c r="B103" s="11">
        <v>10.7</v>
      </c>
      <c r="C103" s="11">
        <v>127</v>
      </c>
      <c r="D103" s="4">
        <f t="shared" si="5"/>
        <v>32.856057222727173</v>
      </c>
      <c r="E103" s="4">
        <f t="shared" si="4"/>
        <v>47</v>
      </c>
      <c r="F103" s="4">
        <v>245</v>
      </c>
      <c r="G103" s="11"/>
    </row>
    <row r="104" spans="1:7">
      <c r="A104" s="12">
        <f t="shared" si="6"/>
        <v>104</v>
      </c>
      <c r="B104" s="11">
        <v>10</v>
      </c>
      <c r="C104" s="11">
        <v>120</v>
      </c>
      <c r="D104" s="4">
        <f t="shared" si="5"/>
        <v>33.168057222727171</v>
      </c>
      <c r="E104" s="4">
        <f t="shared" si="4"/>
        <v>47</v>
      </c>
      <c r="F104" s="4">
        <v>245</v>
      </c>
      <c r="G104" s="11"/>
    </row>
    <row r="105" spans="1:7">
      <c r="A105" s="12">
        <f t="shared" si="6"/>
        <v>105</v>
      </c>
      <c r="B105" s="11">
        <v>11.3</v>
      </c>
      <c r="C105" s="11">
        <v>137</v>
      </c>
      <c r="D105" s="4">
        <f t="shared" si="5"/>
        <v>33.480057222727169</v>
      </c>
      <c r="E105" s="4">
        <f t="shared" si="4"/>
        <v>47</v>
      </c>
      <c r="F105" s="4">
        <v>245</v>
      </c>
      <c r="G105" s="11"/>
    </row>
    <row r="106" spans="1:7">
      <c r="A106" s="12">
        <f t="shared" si="6"/>
        <v>106</v>
      </c>
      <c r="B106" s="11">
        <v>12</v>
      </c>
      <c r="C106" s="11">
        <v>147</v>
      </c>
      <c r="D106" s="4">
        <f t="shared" si="5"/>
        <v>33.792057222727166</v>
      </c>
      <c r="E106" s="4">
        <f t="shared" si="4"/>
        <v>47</v>
      </c>
      <c r="F106" s="4">
        <v>245</v>
      </c>
      <c r="G106" s="11"/>
    </row>
    <row r="107" spans="1:7">
      <c r="A107" s="12">
        <f t="shared" si="6"/>
        <v>107</v>
      </c>
      <c r="B107" s="11">
        <v>10.5</v>
      </c>
      <c r="C107" s="11">
        <v>130</v>
      </c>
      <c r="D107" s="4">
        <f t="shared" si="5"/>
        <v>34.104057222727171</v>
      </c>
      <c r="E107" s="4">
        <f t="shared" si="4"/>
        <v>47</v>
      </c>
      <c r="F107" s="4">
        <v>245</v>
      </c>
      <c r="G107" s="11"/>
    </row>
    <row r="108" spans="1:7">
      <c r="A108" s="12">
        <f t="shared" si="6"/>
        <v>108</v>
      </c>
      <c r="B108" s="11">
        <v>12</v>
      </c>
      <c r="C108" s="11">
        <v>150</v>
      </c>
      <c r="D108" s="4">
        <f t="shared" si="5"/>
        <v>34.416057222727169</v>
      </c>
      <c r="E108" s="4">
        <f t="shared" si="4"/>
        <v>47</v>
      </c>
      <c r="F108" s="4">
        <v>245</v>
      </c>
      <c r="G108" s="11"/>
    </row>
    <row r="109" spans="1:7">
      <c r="A109" s="12">
        <f t="shared" si="6"/>
        <v>109</v>
      </c>
      <c r="B109" s="11">
        <v>17.399999999999999</v>
      </c>
      <c r="C109" s="11">
        <v>220</v>
      </c>
      <c r="D109" s="4">
        <f t="shared" si="5"/>
        <v>34.728057222727166</v>
      </c>
      <c r="E109" s="4">
        <f t="shared" si="4"/>
        <v>47</v>
      </c>
      <c r="F109" s="4">
        <v>245</v>
      </c>
      <c r="G109" s="11"/>
    </row>
    <row r="110" spans="1:7">
      <c r="A110" s="12">
        <f t="shared" si="6"/>
        <v>110</v>
      </c>
      <c r="B110" s="11">
        <v>10.199999999999999</v>
      </c>
      <c r="C110" s="11">
        <v>130</v>
      </c>
      <c r="D110" s="4">
        <f t="shared" si="5"/>
        <v>35.040057222727171</v>
      </c>
      <c r="E110" s="4">
        <f t="shared" si="4"/>
        <v>47</v>
      </c>
      <c r="F110" s="4">
        <v>245</v>
      </c>
      <c r="G110" s="11"/>
    </row>
    <row r="111" spans="1:7">
      <c r="A111" s="12">
        <f t="shared" si="6"/>
        <v>111</v>
      </c>
      <c r="B111" s="11">
        <v>18</v>
      </c>
      <c r="C111" s="11">
        <v>232</v>
      </c>
      <c r="D111" s="4">
        <f t="shared" si="5"/>
        <v>35.352057222727169</v>
      </c>
      <c r="E111" s="4">
        <f t="shared" si="4"/>
        <v>47</v>
      </c>
      <c r="F111" s="4">
        <v>245</v>
      </c>
      <c r="G111" s="11"/>
    </row>
    <row r="112" spans="1:7">
      <c r="A112" s="12">
        <f t="shared" si="6"/>
        <v>112</v>
      </c>
      <c r="B112" s="11">
        <v>10</v>
      </c>
      <c r="C112" s="11">
        <v>130</v>
      </c>
      <c r="D112" s="4">
        <f t="shared" si="5"/>
        <v>35.664057222727166</v>
      </c>
      <c r="E112" s="4">
        <f t="shared" si="4"/>
        <v>47</v>
      </c>
      <c r="F112" s="4">
        <v>245</v>
      </c>
      <c r="G112" s="11"/>
    </row>
    <row r="113" spans="1:7">
      <c r="A113" s="12">
        <f t="shared" si="6"/>
        <v>113</v>
      </c>
      <c r="B113" s="11">
        <v>16</v>
      </c>
      <c r="C113" s="11">
        <v>210</v>
      </c>
      <c r="D113" s="4">
        <f t="shared" si="5"/>
        <v>35.976057222727164</v>
      </c>
      <c r="E113" s="4">
        <f t="shared" si="4"/>
        <v>47</v>
      </c>
      <c r="F113" s="4">
        <v>245</v>
      </c>
      <c r="G113" s="11"/>
    </row>
    <row r="114" spans="1:7">
      <c r="A114" s="12">
        <f t="shared" si="6"/>
        <v>114</v>
      </c>
      <c r="B114" s="11">
        <v>12.1</v>
      </c>
      <c r="C114" s="11">
        <v>160</v>
      </c>
      <c r="D114" s="4">
        <f t="shared" si="5"/>
        <v>36.288057222727168</v>
      </c>
      <c r="E114" s="4">
        <f t="shared" si="4"/>
        <v>47</v>
      </c>
      <c r="F114" s="4">
        <v>245</v>
      </c>
      <c r="G114" s="11"/>
    </row>
    <row r="115" spans="1:7">
      <c r="A115" s="12">
        <f t="shared" si="6"/>
        <v>115</v>
      </c>
      <c r="B115" s="11">
        <v>16.899999999999999</v>
      </c>
      <c r="C115" s="11">
        <v>226</v>
      </c>
      <c r="D115" s="4">
        <f t="shared" si="5"/>
        <v>36.600057222727166</v>
      </c>
      <c r="E115" s="4">
        <f t="shared" si="4"/>
        <v>47</v>
      </c>
      <c r="F115" s="4">
        <v>245</v>
      </c>
      <c r="G115" s="11"/>
    </row>
    <row r="116" spans="1:7">
      <c r="A116" s="12">
        <f t="shared" si="6"/>
        <v>116</v>
      </c>
      <c r="B116" s="11">
        <v>12</v>
      </c>
      <c r="C116" s="11">
        <v>162</v>
      </c>
      <c r="D116" s="4">
        <f t="shared" ref="D116:D150" si="7">($A116*0.104+Ufd)*(Rs/1000)*2.5</f>
        <v>36.912057222727171</v>
      </c>
      <c r="E116" s="4">
        <f t="shared" si="4"/>
        <v>47</v>
      </c>
      <c r="F116" s="4">
        <v>280</v>
      </c>
      <c r="G116" s="11"/>
    </row>
    <row r="117" spans="1:7">
      <c r="A117" s="12">
        <f t="shared" si="6"/>
        <v>117</v>
      </c>
      <c r="B117" s="11">
        <v>10.5</v>
      </c>
      <c r="C117" s="11">
        <v>143</v>
      </c>
      <c r="D117" s="4">
        <f t="shared" si="7"/>
        <v>37.224057222727168</v>
      </c>
      <c r="E117" s="4">
        <f t="shared" si="4"/>
        <v>47</v>
      </c>
      <c r="F117" s="4">
        <v>280</v>
      </c>
      <c r="G117" s="11"/>
    </row>
    <row r="118" spans="1:7">
      <c r="A118" s="12">
        <f t="shared" si="6"/>
        <v>118</v>
      </c>
      <c r="B118" s="11">
        <v>12</v>
      </c>
      <c r="C118" s="11">
        <v>165</v>
      </c>
      <c r="D118" s="4">
        <f t="shared" si="7"/>
        <v>37.536057222727173</v>
      </c>
      <c r="E118" s="4">
        <f t="shared" si="4"/>
        <v>47</v>
      </c>
      <c r="F118" s="4">
        <v>280</v>
      </c>
      <c r="G118" s="11"/>
    </row>
    <row r="119" spans="1:7">
      <c r="A119" s="12">
        <f t="shared" si="6"/>
        <v>119</v>
      </c>
      <c r="B119" s="11">
        <v>11.5</v>
      </c>
      <c r="C119" s="11">
        <v>160</v>
      </c>
      <c r="D119" s="4">
        <f t="shared" si="7"/>
        <v>37.848057222727164</v>
      </c>
      <c r="E119" s="4">
        <f t="shared" si="4"/>
        <v>56</v>
      </c>
      <c r="F119" s="4">
        <v>280</v>
      </c>
      <c r="G119" s="11"/>
    </row>
    <row r="120" spans="1:7">
      <c r="A120" s="12">
        <f t="shared" si="6"/>
        <v>120</v>
      </c>
      <c r="B120" s="11">
        <v>10</v>
      </c>
      <c r="C120" s="11">
        <v>140</v>
      </c>
      <c r="D120" s="4">
        <f t="shared" si="7"/>
        <v>38.160057222727161</v>
      </c>
      <c r="E120" s="4">
        <f t="shared" si="4"/>
        <v>56</v>
      </c>
      <c r="F120" s="4">
        <v>280</v>
      </c>
      <c r="G120" s="11"/>
    </row>
    <row r="121" spans="1:7">
      <c r="A121" s="12">
        <f t="shared" si="6"/>
        <v>121</v>
      </c>
      <c r="B121" s="11">
        <v>16</v>
      </c>
      <c r="C121" s="11">
        <v>226</v>
      </c>
      <c r="D121" s="4">
        <f t="shared" si="7"/>
        <v>38.472057222727173</v>
      </c>
      <c r="E121" s="4">
        <f t="shared" si="4"/>
        <v>56</v>
      </c>
      <c r="F121" s="4">
        <v>280</v>
      </c>
      <c r="G121" s="11"/>
    </row>
    <row r="122" spans="1:7">
      <c r="A122" s="12">
        <f t="shared" si="6"/>
        <v>122</v>
      </c>
      <c r="B122" s="11">
        <v>18.7</v>
      </c>
      <c r="C122" s="11">
        <v>267</v>
      </c>
      <c r="D122" s="4">
        <f t="shared" si="7"/>
        <v>38.784057222727164</v>
      </c>
      <c r="E122" s="4">
        <f t="shared" si="4"/>
        <v>56</v>
      </c>
      <c r="F122" s="4">
        <v>280</v>
      </c>
      <c r="G122" s="11"/>
    </row>
    <row r="123" spans="1:7">
      <c r="A123" s="12">
        <f t="shared" si="6"/>
        <v>123</v>
      </c>
      <c r="B123" s="11">
        <v>12.1</v>
      </c>
      <c r="C123" s="11">
        <v>174</v>
      </c>
      <c r="D123" s="4">
        <f t="shared" si="7"/>
        <v>39.096057222727168</v>
      </c>
      <c r="E123" s="4">
        <f t="shared" si="4"/>
        <v>56</v>
      </c>
      <c r="F123" s="4">
        <v>280</v>
      </c>
      <c r="G123" s="11"/>
    </row>
    <row r="124" spans="1:7">
      <c r="A124" s="12">
        <f t="shared" si="6"/>
        <v>124</v>
      </c>
      <c r="B124" s="11">
        <v>12</v>
      </c>
      <c r="C124" s="11">
        <v>174</v>
      </c>
      <c r="D124" s="4">
        <f t="shared" si="7"/>
        <v>39.408057222727166</v>
      </c>
      <c r="E124" s="4">
        <f t="shared" si="4"/>
        <v>56</v>
      </c>
      <c r="F124" s="4">
        <v>280</v>
      </c>
      <c r="G124" s="11"/>
    </row>
    <row r="125" spans="1:7">
      <c r="A125" s="12">
        <f t="shared" si="6"/>
        <v>125</v>
      </c>
      <c r="B125" s="11">
        <v>14.7</v>
      </c>
      <c r="C125" s="11">
        <v>215</v>
      </c>
      <c r="D125" s="4">
        <f t="shared" si="7"/>
        <v>39.720057222727171</v>
      </c>
      <c r="E125" s="4">
        <f t="shared" si="4"/>
        <v>56</v>
      </c>
      <c r="F125" s="4">
        <v>280</v>
      </c>
      <c r="G125" s="11"/>
    </row>
    <row r="126" spans="1:7">
      <c r="A126" s="12">
        <f t="shared" si="6"/>
        <v>126</v>
      </c>
      <c r="B126" s="11">
        <v>11.8</v>
      </c>
      <c r="C126" s="11">
        <v>174</v>
      </c>
      <c r="D126" s="4">
        <f t="shared" si="7"/>
        <v>40.032057222727168</v>
      </c>
      <c r="E126" s="4">
        <f t="shared" si="4"/>
        <v>56</v>
      </c>
      <c r="F126" s="4">
        <v>280</v>
      </c>
      <c r="G126" s="11"/>
    </row>
    <row r="127" spans="1:7">
      <c r="A127" s="12">
        <f t="shared" si="6"/>
        <v>127</v>
      </c>
      <c r="B127" s="11">
        <v>12.1</v>
      </c>
      <c r="C127" s="11">
        <v>180</v>
      </c>
      <c r="D127" s="4">
        <f t="shared" si="7"/>
        <v>40.344057222727166</v>
      </c>
      <c r="E127" s="4">
        <f t="shared" si="4"/>
        <v>56</v>
      </c>
      <c r="F127" s="4">
        <v>280</v>
      </c>
      <c r="G127" s="11"/>
    </row>
    <row r="128" spans="1:7">
      <c r="A128" s="12">
        <f t="shared" si="6"/>
        <v>128</v>
      </c>
      <c r="B128" s="11">
        <v>10</v>
      </c>
      <c r="C128" s="11">
        <v>150</v>
      </c>
      <c r="D128" s="4">
        <f t="shared" si="7"/>
        <v>40.656057222727171</v>
      </c>
      <c r="E128" s="4">
        <f t="shared" si="4"/>
        <v>56</v>
      </c>
      <c r="F128" s="4">
        <v>280</v>
      </c>
      <c r="G128" s="11"/>
    </row>
    <row r="129" spans="1:7">
      <c r="A129" s="12">
        <f t="shared" si="6"/>
        <v>129</v>
      </c>
      <c r="B129" s="11">
        <v>11.5</v>
      </c>
      <c r="C129" s="11">
        <v>174</v>
      </c>
      <c r="D129" s="4">
        <f t="shared" si="7"/>
        <v>40.968057222727161</v>
      </c>
      <c r="E129" s="4">
        <f t="shared" si="4"/>
        <v>56</v>
      </c>
      <c r="F129" s="4">
        <v>280</v>
      </c>
      <c r="G129" s="11"/>
    </row>
    <row r="130" spans="1:7">
      <c r="A130" s="12">
        <f t="shared" si="6"/>
        <v>130</v>
      </c>
      <c r="B130" s="11">
        <v>11.8</v>
      </c>
      <c r="C130" s="11">
        <v>180</v>
      </c>
      <c r="D130" s="4">
        <f t="shared" si="7"/>
        <v>41.280057222727173</v>
      </c>
      <c r="E130" s="4">
        <f t="shared" si="4"/>
        <v>56</v>
      </c>
      <c r="F130" s="4">
        <v>280</v>
      </c>
      <c r="G130" s="11"/>
    </row>
    <row r="131" spans="1:7">
      <c r="A131" s="12">
        <f t="shared" si="6"/>
        <v>131</v>
      </c>
      <c r="B131" s="11">
        <v>14.7</v>
      </c>
      <c r="C131" s="11">
        <v>226</v>
      </c>
      <c r="D131" s="4">
        <f t="shared" si="7"/>
        <v>41.592057222727163</v>
      </c>
      <c r="E131" s="4">
        <f t="shared" si="4"/>
        <v>56</v>
      </c>
      <c r="F131" s="4">
        <v>280</v>
      </c>
      <c r="G131" s="11"/>
    </row>
    <row r="132" spans="1:7">
      <c r="A132" s="12">
        <f t="shared" si="6"/>
        <v>132</v>
      </c>
      <c r="B132" s="11">
        <v>17.399999999999999</v>
      </c>
      <c r="C132" s="11">
        <v>270</v>
      </c>
      <c r="D132" s="4">
        <f t="shared" si="7"/>
        <v>41.904057222727161</v>
      </c>
      <c r="E132" s="4">
        <f t="shared" si="4"/>
        <v>56</v>
      </c>
      <c r="F132" s="4">
        <v>280</v>
      </c>
      <c r="G132" s="11"/>
    </row>
    <row r="133" spans="1:7">
      <c r="A133" s="12">
        <f t="shared" si="6"/>
        <v>133</v>
      </c>
      <c r="B133" s="11">
        <v>11.5</v>
      </c>
      <c r="C133" s="11">
        <v>180</v>
      </c>
      <c r="D133" s="4">
        <f t="shared" si="7"/>
        <v>42.216057222727166</v>
      </c>
      <c r="E133" s="4">
        <f t="shared" si="4"/>
        <v>56</v>
      </c>
      <c r="F133" s="4">
        <v>280</v>
      </c>
      <c r="G133" s="11"/>
    </row>
    <row r="134" spans="1:7">
      <c r="A134" s="12">
        <f t="shared" si="6"/>
        <v>134</v>
      </c>
      <c r="B134" s="11">
        <v>11.3</v>
      </c>
      <c r="C134" s="11">
        <v>178</v>
      </c>
      <c r="D134" s="4">
        <f t="shared" si="7"/>
        <v>42.52805722272717</v>
      </c>
      <c r="E134" s="4">
        <f t="shared" si="4"/>
        <v>56</v>
      </c>
      <c r="F134" s="4">
        <v>280</v>
      </c>
      <c r="G134" s="11"/>
    </row>
    <row r="135" spans="1:7">
      <c r="A135" s="12">
        <f t="shared" si="6"/>
        <v>135</v>
      </c>
      <c r="B135" s="11">
        <v>10.199999999999999</v>
      </c>
      <c r="C135" s="11">
        <v>162</v>
      </c>
      <c r="D135" s="4">
        <f t="shared" si="7"/>
        <v>42.840057222727168</v>
      </c>
      <c r="E135" s="4">
        <f t="shared" si="4"/>
        <v>56</v>
      </c>
      <c r="F135" s="4">
        <v>280</v>
      </c>
      <c r="G135" s="11"/>
    </row>
    <row r="136" spans="1:7">
      <c r="A136" s="12">
        <f t="shared" si="6"/>
        <v>136</v>
      </c>
      <c r="B136" s="11">
        <v>10</v>
      </c>
      <c r="C136" s="11">
        <v>160</v>
      </c>
      <c r="D136" s="4">
        <f t="shared" si="7"/>
        <v>43.152057222727166</v>
      </c>
      <c r="E136" s="4">
        <f t="shared" si="4"/>
        <v>56</v>
      </c>
      <c r="F136" s="4">
        <v>280</v>
      </c>
      <c r="G136" s="11"/>
    </row>
    <row r="137" spans="1:7">
      <c r="A137" s="12">
        <f t="shared" si="6"/>
        <v>137</v>
      </c>
      <c r="B137" s="11">
        <v>12.4</v>
      </c>
      <c r="C137" s="11">
        <v>200</v>
      </c>
      <c r="D137" s="4">
        <f t="shared" si="7"/>
        <v>43.46405722272717</v>
      </c>
      <c r="E137" s="4">
        <f t="shared" si="4"/>
        <v>56</v>
      </c>
      <c r="F137" s="4">
        <v>280</v>
      </c>
      <c r="G137" s="11"/>
    </row>
    <row r="138" spans="1:7">
      <c r="A138" s="12">
        <f t="shared" si="6"/>
        <v>138</v>
      </c>
      <c r="B138" s="11">
        <v>10.7</v>
      </c>
      <c r="C138" s="11">
        <v>174</v>
      </c>
      <c r="D138" s="4">
        <f t="shared" si="7"/>
        <v>43.776057222727161</v>
      </c>
      <c r="E138" s="4">
        <f t="shared" si="4"/>
        <v>56</v>
      </c>
      <c r="F138" s="4">
        <v>345</v>
      </c>
      <c r="G138" s="11"/>
    </row>
    <row r="139" spans="1:7">
      <c r="A139" s="12">
        <f t="shared" si="6"/>
        <v>139</v>
      </c>
      <c r="B139" s="11">
        <v>11</v>
      </c>
      <c r="C139" s="11">
        <v>180</v>
      </c>
      <c r="D139" s="4">
        <f t="shared" si="7"/>
        <v>44.088057222727166</v>
      </c>
      <c r="E139" s="4">
        <f t="shared" si="4"/>
        <v>56</v>
      </c>
      <c r="F139" s="4">
        <v>345</v>
      </c>
      <c r="G139" s="11"/>
    </row>
    <row r="140" spans="1:7">
      <c r="A140" s="12">
        <f t="shared" si="6"/>
        <v>140</v>
      </c>
      <c r="B140" s="11">
        <v>10</v>
      </c>
      <c r="C140" s="11">
        <v>165</v>
      </c>
      <c r="D140" s="4">
        <f t="shared" si="7"/>
        <v>44.400057222727163</v>
      </c>
      <c r="E140" s="4">
        <f t="shared" si="4"/>
        <v>56</v>
      </c>
      <c r="F140" s="4">
        <v>345</v>
      </c>
      <c r="G140" s="11"/>
    </row>
    <row r="141" spans="1:7">
      <c r="A141" s="12">
        <f t="shared" si="6"/>
        <v>141</v>
      </c>
      <c r="B141" s="11">
        <v>10.7</v>
      </c>
      <c r="C141" s="11">
        <v>178</v>
      </c>
      <c r="D141" s="4">
        <f t="shared" si="7"/>
        <v>44.712057222727168</v>
      </c>
      <c r="E141" s="4">
        <f t="shared" si="4"/>
        <v>56</v>
      </c>
      <c r="F141" s="4">
        <v>345</v>
      </c>
      <c r="G141" s="11"/>
    </row>
    <row r="142" spans="1:7">
      <c r="A142" s="12">
        <f t="shared" si="6"/>
        <v>142</v>
      </c>
      <c r="B142" s="11">
        <v>21.5</v>
      </c>
      <c r="C142" s="11">
        <v>360</v>
      </c>
      <c r="D142" s="4">
        <f t="shared" si="7"/>
        <v>45.024057222727166</v>
      </c>
      <c r="E142" s="4">
        <f t="shared" si="4"/>
        <v>68</v>
      </c>
      <c r="F142" s="4">
        <v>345</v>
      </c>
      <c r="G142" s="11"/>
    </row>
    <row r="143" spans="1:7">
      <c r="A143" s="12">
        <f t="shared" si="6"/>
        <v>143</v>
      </c>
      <c r="B143" s="11">
        <v>16</v>
      </c>
      <c r="C143" s="11">
        <v>270</v>
      </c>
      <c r="D143" s="4">
        <f t="shared" si="7"/>
        <v>45.33605722272717</v>
      </c>
      <c r="E143" s="4">
        <f t="shared" si="4"/>
        <v>68</v>
      </c>
      <c r="F143" s="4">
        <v>345</v>
      </c>
      <c r="G143" s="11"/>
    </row>
    <row r="144" spans="1:7">
      <c r="A144" s="12">
        <f t="shared" si="6"/>
        <v>144</v>
      </c>
      <c r="B144" s="11">
        <v>11</v>
      </c>
      <c r="C144" s="11">
        <v>187</v>
      </c>
      <c r="D144" s="4">
        <f t="shared" si="7"/>
        <v>45.648057222727168</v>
      </c>
      <c r="E144" s="4">
        <f t="shared" si="4"/>
        <v>68</v>
      </c>
      <c r="F144" s="4">
        <v>345</v>
      </c>
      <c r="G144" s="11"/>
    </row>
    <row r="145" spans="1:7">
      <c r="A145" s="12">
        <f t="shared" si="6"/>
        <v>145</v>
      </c>
      <c r="B145" s="11">
        <v>10.5</v>
      </c>
      <c r="C145" s="11">
        <v>180</v>
      </c>
      <c r="D145" s="4">
        <f t="shared" si="7"/>
        <v>45.960057222727173</v>
      </c>
      <c r="E145" s="4">
        <f t="shared" ref="E145:E150" si="8">IF($D145*1.25&lt;39,39,IF($D145*1.25&lt;47,47,IF($D145*1.25&lt;56,56,IF($D145*1.25&lt;68,68,IF($D145*1.25&lt;82,82,100)))))</f>
        <v>68</v>
      </c>
      <c r="F145" s="4">
        <v>345</v>
      </c>
      <c r="G145" s="11"/>
    </row>
    <row r="146" spans="1:7">
      <c r="A146" s="12">
        <f t="shared" si="6"/>
        <v>146</v>
      </c>
      <c r="B146" s="11">
        <v>17.399999999999999</v>
      </c>
      <c r="C146" s="11">
        <v>300</v>
      </c>
      <c r="D146" s="4">
        <f t="shared" si="7"/>
        <v>46.272057222727163</v>
      </c>
      <c r="E146" s="4">
        <f t="shared" si="8"/>
        <v>68</v>
      </c>
      <c r="F146" s="4">
        <v>345</v>
      </c>
      <c r="G146" s="11"/>
    </row>
    <row r="147" spans="1:7">
      <c r="A147" s="12">
        <f t="shared" si="6"/>
        <v>147</v>
      </c>
      <c r="B147" s="11">
        <v>11.8</v>
      </c>
      <c r="C147" s="11">
        <v>205</v>
      </c>
      <c r="D147" s="4">
        <f t="shared" si="7"/>
        <v>46.584057222727168</v>
      </c>
      <c r="E147" s="4">
        <f t="shared" si="8"/>
        <v>68</v>
      </c>
      <c r="F147" s="4">
        <v>345</v>
      </c>
      <c r="G147" s="11"/>
    </row>
    <row r="148" spans="1:7">
      <c r="A148" s="12">
        <f t="shared" si="6"/>
        <v>148</v>
      </c>
      <c r="B148" s="11">
        <v>12</v>
      </c>
      <c r="C148" s="11">
        <v>210</v>
      </c>
      <c r="D148" s="4">
        <f t="shared" si="7"/>
        <v>46.896057222727165</v>
      </c>
      <c r="E148" s="4">
        <f t="shared" si="8"/>
        <v>68</v>
      </c>
      <c r="F148" s="4">
        <v>345</v>
      </c>
      <c r="G148" s="11"/>
    </row>
    <row r="149" spans="1:7">
      <c r="A149" s="12">
        <f t="shared" si="6"/>
        <v>149</v>
      </c>
      <c r="B149" s="11">
        <v>22.1</v>
      </c>
      <c r="C149" s="11">
        <v>390</v>
      </c>
      <c r="D149" s="4">
        <f t="shared" si="7"/>
        <v>47.208057222727163</v>
      </c>
      <c r="E149" s="4">
        <f t="shared" si="8"/>
        <v>68</v>
      </c>
      <c r="F149" s="4">
        <v>345</v>
      </c>
      <c r="G149" s="11"/>
    </row>
    <row r="150" spans="1:7">
      <c r="A150" s="12">
        <f>A149+1</f>
        <v>150</v>
      </c>
      <c r="B150" s="11">
        <v>14.7</v>
      </c>
      <c r="C150" s="11">
        <v>261</v>
      </c>
      <c r="D150" s="4">
        <f t="shared" si="7"/>
        <v>47.520057222727168</v>
      </c>
      <c r="E150" s="4">
        <f t="shared" si="8"/>
        <v>68</v>
      </c>
      <c r="F150" s="4">
        <v>345</v>
      </c>
      <c r="G150" s="11"/>
    </row>
    <row r="151" spans="1:7">
      <c r="A151" s="12"/>
    </row>
    <row r="152" spans="1:7">
      <c r="A152" s="12"/>
    </row>
    <row r="153" spans="1:7" s="1" customFormat="1"/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</sheetData>
  <sheetProtection password="F945" sheet="1" objects="1" scenarios="1"/>
  <mergeCells count="2">
    <mergeCell ref="A1:M1"/>
    <mergeCell ref="A2:M2"/>
  </mergeCells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52"/>
  <sheetViews>
    <sheetView topLeftCell="A5" workbookViewId="0">
      <selection activeCell="D24" sqref="D24"/>
    </sheetView>
  </sheetViews>
  <sheetFormatPr defaultRowHeight="12.75"/>
  <cols>
    <col min="1" max="11" width="15.7109375" customWidth="1"/>
    <col min="12" max="14" width="10.7109375" customWidth="1"/>
    <col min="15" max="15" width="13.140625" style="4" customWidth="1"/>
    <col min="16" max="16" width="13.28515625" style="4" customWidth="1"/>
  </cols>
  <sheetData>
    <row r="1" spans="1:16" s="17" customFormat="1" ht="84.95" customHeight="1">
      <c r="B1" s="65">
        <v>12</v>
      </c>
      <c r="C1" s="65"/>
      <c r="D1" s="65"/>
      <c r="E1" s="65"/>
      <c r="F1" s="65"/>
      <c r="G1" s="65"/>
      <c r="H1" s="65"/>
      <c r="I1" s="65"/>
      <c r="J1" s="65"/>
      <c r="K1" s="65"/>
    </row>
    <row r="2" spans="1:16" s="28" customFormat="1" ht="30">
      <c r="B2" s="66" t="s">
        <v>123</v>
      </c>
      <c r="C2" s="66"/>
      <c r="D2" s="66"/>
      <c r="E2" s="66"/>
      <c r="F2" s="66"/>
      <c r="G2" s="66"/>
      <c r="H2" s="66"/>
      <c r="I2" s="66"/>
      <c r="J2" s="66"/>
      <c r="K2" s="66"/>
    </row>
    <row r="3" spans="1:16" s="2" customFormat="1"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6" s="2" customFormat="1"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6" s="1" customFormat="1">
      <c r="A5" s="68" t="s">
        <v>37</v>
      </c>
      <c r="B5" s="68"/>
      <c r="O5" s="5"/>
      <c r="P5" s="5"/>
    </row>
    <row r="6" spans="1:16">
      <c r="A6" s="67" t="s">
        <v>38</v>
      </c>
      <c r="B6" s="67"/>
      <c r="C6" t="s">
        <v>39</v>
      </c>
      <c r="D6" s="4">
        <f>U/E</f>
        <v>0.22916666666666666</v>
      </c>
      <c r="N6" s="4"/>
      <c r="P6"/>
    </row>
    <row r="7" spans="1:16">
      <c r="A7" s="67" t="s">
        <v>40</v>
      </c>
      <c r="B7" s="67"/>
      <c r="C7" t="s">
        <v>41</v>
      </c>
      <c r="D7">
        <f>1/(F*k)</f>
        <v>1.9999999999999999E-6</v>
      </c>
      <c r="E7" t="s">
        <v>95</v>
      </c>
    </row>
    <row r="8" spans="1:16">
      <c r="A8" s="67" t="s">
        <v>42</v>
      </c>
      <c r="B8" s="67"/>
      <c r="C8" t="s">
        <v>43</v>
      </c>
      <c r="D8" s="4">
        <f>2*L*uu/(Ro*T)</f>
        <v>0.49112474586116761</v>
      </c>
      <c r="N8" s="4"/>
      <c r="P8"/>
    </row>
    <row r="9" spans="1:16">
      <c r="A9" s="67" t="s">
        <v>44</v>
      </c>
      <c r="B9" s="67"/>
      <c r="C9" t="s">
        <v>45</v>
      </c>
      <c r="D9" s="4">
        <f>(E-(Nch+Lr*m)*(Il)-U)/(L*uu)</f>
        <v>682183.8672938114</v>
      </c>
    </row>
    <row r="10" spans="1:16">
      <c r="A10" s="67" t="s">
        <v>46</v>
      </c>
      <c r="B10" s="67"/>
      <c r="C10" t="s">
        <v>47</v>
      </c>
      <c r="D10" s="4">
        <f>(U+Ufd+Lr*m*Il)/(L*uu)</f>
        <v>213186.15196282906</v>
      </c>
    </row>
    <row r="11" spans="1:16">
      <c r="A11" t="s">
        <v>97</v>
      </c>
      <c r="C11" s="3" t="s">
        <v>98</v>
      </c>
      <c r="D11" s="4">
        <f>mc/(mc+2*ms)</f>
        <v>0.63037704396733485</v>
      </c>
    </row>
    <row r="12" spans="1:16">
      <c r="A12" s="67" t="s">
        <v>5</v>
      </c>
      <c r="B12" s="67"/>
      <c r="C12" t="s">
        <v>24</v>
      </c>
      <c r="D12" s="7">
        <f>IF(Io=0,(_Rf11*k+_Rf12*k),U/(Io*m)*(_Rf11*k+_Rf12*k)/(U/(Io*m)+(_Rf11*k+_Rf12*k)))</f>
        <v>54.975849267494311</v>
      </c>
      <c r="E12" s="3" t="s">
        <v>9</v>
      </c>
      <c r="F12" s="3"/>
      <c r="O12"/>
      <c r="P12"/>
    </row>
    <row r="13" spans="1:16">
      <c r="A13" s="67" t="s">
        <v>62</v>
      </c>
      <c r="B13" s="67"/>
      <c r="C13" t="s">
        <v>63</v>
      </c>
      <c r="D13" s="7">
        <f>U/Ro</f>
        <v>0.10004392971246007</v>
      </c>
      <c r="E13" t="s">
        <v>94</v>
      </c>
      <c r="N13" s="4"/>
      <c r="P13"/>
    </row>
    <row r="14" spans="1:16">
      <c r="A14" s="67" t="s">
        <v>104</v>
      </c>
      <c r="B14" s="67"/>
      <c r="C14" t="s">
        <v>105</v>
      </c>
      <c r="D14" s="4">
        <f>IF(U&gt;5,5,U)</f>
        <v>5</v>
      </c>
      <c r="E14" t="s">
        <v>8</v>
      </c>
      <c r="O14"/>
      <c r="P14"/>
    </row>
    <row r="15" spans="1:16">
      <c r="A15" s="67"/>
      <c r="B15" s="67"/>
    </row>
    <row r="16" spans="1:16">
      <c r="A16" s="67" t="s">
        <v>51</v>
      </c>
      <c r="B16" s="67"/>
      <c r="C16" t="s">
        <v>50</v>
      </c>
      <c r="D16" s="12">
        <f>IF(SQRT(2*Io*m/(T*mc*(1+mc/md)))*(1+mc/md)&gt;1,1,0)</f>
        <v>0</v>
      </c>
    </row>
    <row r="17" spans="1:16">
      <c r="A17" s="67"/>
      <c r="B17" s="67"/>
    </row>
    <row r="18" spans="1:16">
      <c r="A18" s="67" t="s">
        <v>52</v>
      </c>
      <c r="B18" s="67"/>
      <c r="C18" t="s">
        <v>53</v>
      </c>
      <c r="D18" s="4">
        <f>IF(Mode,md/(mc+md),SQRT(2*Io*m/(T*mc*(1+mc/md))))</f>
        <v>0.18682177705487396</v>
      </c>
    </row>
    <row r="19" spans="1:16">
      <c r="A19" s="67"/>
      <c r="B19" s="67"/>
    </row>
    <row r="20" spans="1:16">
      <c r="A20" s="67" t="s">
        <v>58</v>
      </c>
      <c r="B20" s="67"/>
      <c r="C20" t="s">
        <v>59</v>
      </c>
      <c r="D20" s="10" t="str">
        <f>COMPLEX(0,2*PI())</f>
        <v>6.28318530717959i</v>
      </c>
      <c r="E20" s="4"/>
      <c r="F20" s="4"/>
      <c r="G20" s="4"/>
      <c r="H20" s="4"/>
      <c r="I20" s="4"/>
    </row>
    <row r="21" spans="1:16">
      <c r="A21" s="67" t="s">
        <v>60</v>
      </c>
      <c r="B21" s="67"/>
      <c r="C21" t="s">
        <v>60</v>
      </c>
      <c r="D21">
        <f>1/(((1+(ms/(mc*Rs*m)))*(1-dc)-0.5)*PI())</f>
        <v>0.62188292890394892</v>
      </c>
      <c r="H21" s="4"/>
      <c r="I21" s="4"/>
    </row>
    <row r="22" spans="1:16">
      <c r="A22" s="67" t="s">
        <v>173</v>
      </c>
      <c r="B22" s="67"/>
      <c r="C22" t="s">
        <v>174</v>
      </c>
      <c r="D22">
        <f>1/(Co*uu*Cr*m)</f>
        <v>10000000</v>
      </c>
      <c r="H22" s="4"/>
      <c r="I22" s="4"/>
    </row>
    <row r="23" spans="1:16">
      <c r="A23" s="67" t="s">
        <v>172</v>
      </c>
      <c r="B23" s="67"/>
      <c r="C23" t="s">
        <v>175</v>
      </c>
      <c r="D23">
        <f>1/(Co*uu*Ro)+T/(Q*PI()*L*uu*Co*uu)</f>
        <v>2805.2257045337565</v>
      </c>
      <c r="H23" s="4"/>
      <c r="I23" s="4"/>
    </row>
    <row r="24" spans="1:16">
      <c r="A24" s="67" t="s">
        <v>171</v>
      </c>
      <c r="B24" s="67"/>
      <c r="C24" t="s">
        <v>176</v>
      </c>
      <c r="D24">
        <f>PI()/T</f>
        <v>1570796.3267948967</v>
      </c>
      <c r="H24" s="4"/>
      <c r="I24" s="4"/>
    </row>
    <row r="25" spans="1:16">
      <c r="A25" s="53"/>
      <c r="B25" s="53"/>
      <c r="H25" s="4"/>
      <c r="I25" s="4"/>
    </row>
    <row r="26" spans="1:16">
      <c r="H26" s="4"/>
      <c r="I26" s="4"/>
    </row>
    <row r="28" spans="1:16" s="1" customFormat="1">
      <c r="A28" s="1" t="s">
        <v>144</v>
      </c>
      <c r="B28" s="1" t="s">
        <v>54</v>
      </c>
      <c r="C28" s="1" t="s">
        <v>55</v>
      </c>
      <c r="D28" s="1" t="s">
        <v>56</v>
      </c>
      <c r="E28" s="1" t="s">
        <v>64</v>
      </c>
      <c r="F28" s="1" t="s">
        <v>73</v>
      </c>
      <c r="G28" s="1" t="s">
        <v>61</v>
      </c>
      <c r="H28" s="1" t="s">
        <v>67</v>
      </c>
      <c r="I28" s="1" t="s">
        <v>57</v>
      </c>
      <c r="J28" s="5" t="s">
        <v>65</v>
      </c>
      <c r="K28" s="5" t="s">
        <v>66</v>
      </c>
    </row>
    <row r="29" spans="1:16">
      <c r="B29" s="2">
        <v>0</v>
      </c>
      <c r="C29" t="str">
        <f t="shared" ref="C29:C92" si="0">IF(Modep,IMPRODUCT(Ro/(Rs*m*(1+Ro*T/(PI()*Q*L*uu))),IMDIV(IMSUM(1,IMPRODUCT(s,$B29/wz)),IMSUM(1,IMPRODUCT(s,$B29/wp)))),IMDIV(Ro*SQRT(Kt*(1-md/(mc+md)))/(Rs*m),IMSUM((2*(1-md/(mc+md))-md/(mc+md)+(2-md/(mc+md))*(L*uu*ms/(E*(1-md/(mc+md))))),IMPRODUCT(s,$B29,Co*uu,Ro,(1-md/(mc+md)),L*uu*ms/(E*(1-md/(mc+md)))+1))))</f>
        <v>15.5172174085424</v>
      </c>
      <c r="D29" t="str">
        <f t="shared" ref="D29:D92" si="1">IMDIV(1,IMSUM(1,IMPRODUCT($B29/(wn*Q),s,Mode),IMPRODUCT($B29/wn,$B29/wn,s,s,Mode)))</f>
        <v>1</v>
      </c>
      <c r="E29" t="str">
        <f t="shared" ref="E29:E92" si="2">IMPRODUCT($C29,$D29)</f>
        <v>15.5172174085424</v>
      </c>
      <c r="F29" t="str">
        <f t="shared" ref="F29:F92" si="3">IMPRODUCT((_Rf12*k/(_Rf12*k+_Rf11*k)),IMDIV(IMSUM(1,IMPRODUCT(s,$B29,_Rf11*k,Czz*p)),IMSUM(1,IMPRODUCT(s,$B29,Czz*p,(_Rf12*k*_Rf11*k/(_Rf12*k+_Rf11*k))))))</f>
        <v>0.145367412140575</v>
      </c>
      <c r="H29" t="str">
        <f t="shared" ref="H29:H92" si="4">IMPRODUCT($E29,$F29)</f>
        <v>2.25569773830249</v>
      </c>
      <c r="J29" s="4"/>
      <c r="K29" s="4"/>
      <c r="O29"/>
      <c r="P29"/>
    </row>
    <row r="30" spans="1:16">
      <c r="A30">
        <v>0</v>
      </c>
      <c r="B30">
        <v>10</v>
      </c>
      <c r="C30" t="str">
        <f t="shared" si="0"/>
        <v>15.4951341955491-0.584963544846837i</v>
      </c>
      <c r="D30" t="str">
        <f t="shared" si="1"/>
        <v>1</v>
      </c>
      <c r="E30" t="str">
        <f t="shared" si="2"/>
        <v>15.4951341955491-0.584963544846837i</v>
      </c>
      <c r="F30" t="str">
        <f t="shared" si="3"/>
        <v>0.145367412140575</v>
      </c>
      <c r="G30" t="str">
        <f t="shared" ref="G30:G93" si="5">IMDIV(IMDIV(IMPRODUCT(Gm,Rea,IMSUM(1,IMPRODUCT(Rz*k,Cz*p,$B30,s))),IMSUM(1,IMPRODUCT($B30,s,(Cz*p),(Rea+Rz*k)),IMPRODUCT($B30,s,Rea,(Cea+Cp*p)),IMPRODUCT(s,s,$B30,$B30,(Cea+Cp*p),(Cz*p),Rea,(Rz*k)))),IMSUM(1,IMPRODUCT(s,$B30,0.000000022)))</f>
        <v>7355.74627533672-4400.64289021281i</v>
      </c>
      <c r="H30" t="str">
        <f t="shared" si="4"/>
        <v>2.2524875587779-0.0850346367109619i</v>
      </c>
      <c r="I30" t="str">
        <f t="shared" ref="I30:I93" si="6">IMPRODUCT($G30,$H30)</f>
        <v>16194.5199012589-10537.88657309i</v>
      </c>
      <c r="J30" s="4">
        <f t="shared" ref="J30:J93" si="7">-$F$9+$F$10+20*(IMREAL(IMLOG10($I30)))</f>
        <v>85.720690748921399</v>
      </c>
      <c r="K30" s="4">
        <f t="shared" ref="K30:K93" si="8">IF((180/PI())*IMARGUMENT($I30)&lt;0,180+(180/PI())*IMARGUMENT($I30),-180+(180/PI())*IMARGUMENT($I30))</f>
        <v>146.94766714382163</v>
      </c>
      <c r="O30"/>
      <c r="P30"/>
    </row>
    <row r="31" spans="1:16">
      <c r="A31">
        <f t="shared" ref="A31:A94" si="9">A30+1</f>
        <v>1</v>
      </c>
      <c r="B31">
        <f t="shared" ref="B31:B62" si="10">B30+1</f>
        <v>11</v>
      </c>
      <c r="C31" t="str">
        <f t="shared" si="0"/>
        <v>15.4905047041779-0.643267652396831i</v>
      </c>
      <c r="D31" t="str">
        <f t="shared" si="1"/>
        <v>1</v>
      </c>
      <c r="E31" t="str">
        <f t="shared" si="2"/>
        <v>15.4905047041779-0.643267652396831i</v>
      </c>
      <c r="F31" t="str">
        <f t="shared" si="3"/>
        <v>0.145367412140575</v>
      </c>
      <c r="G31" t="str">
        <f t="shared" si="5"/>
        <v>6969.28800130963-4585.27091352759i</v>
      </c>
      <c r="H31" t="str">
        <f t="shared" si="4"/>
        <v>2.25181458159774-0.0935101539426703i</v>
      </c>
      <c r="I31" t="str">
        <f t="shared" si="6"/>
        <v>15264.7749557104-10976.8790975307i</v>
      </c>
      <c r="J31" s="4">
        <f t="shared" si="7"/>
        <v>85.483958424130009</v>
      </c>
      <c r="K31" s="4">
        <f t="shared" si="8"/>
        <v>144.28013902190594</v>
      </c>
      <c r="O31"/>
      <c r="P31"/>
    </row>
    <row r="32" spans="1:16">
      <c r="A32">
        <f t="shared" si="9"/>
        <v>2</v>
      </c>
      <c r="B32">
        <f t="shared" si="10"/>
        <v>12</v>
      </c>
      <c r="C32" t="str">
        <f t="shared" si="0"/>
        <v>15.4854374818737-0.701516975993885i</v>
      </c>
      <c r="D32" t="str">
        <f t="shared" si="1"/>
        <v>1</v>
      </c>
      <c r="E32" t="str">
        <f t="shared" si="2"/>
        <v>15.4854374818737-0.701516975993885i</v>
      </c>
      <c r="F32" t="str">
        <f t="shared" si="3"/>
        <v>0.145367412140575</v>
      </c>
      <c r="G32" t="str">
        <f t="shared" si="5"/>
        <v>6590.26441519002-4728.8167997506i</v>
      </c>
      <c r="H32" t="str">
        <f t="shared" si="4"/>
        <v>2.25107797260464-0.101977707372913i</v>
      </c>
      <c r="I32" t="str">
        <f t="shared" si="6"/>
        <v>14352.9651628494-11316.9953904437i</v>
      </c>
      <c r="J32" s="4">
        <f t="shared" si="7"/>
        <v>85.238530686448996</v>
      </c>
      <c r="K32" s="4">
        <f t="shared" si="8"/>
        <v>141.74500266044163</v>
      </c>
      <c r="O32"/>
      <c r="P32"/>
    </row>
    <row r="33" spans="1:16">
      <c r="A33">
        <f t="shared" si="9"/>
        <v>3</v>
      </c>
      <c r="B33">
        <f t="shared" si="10"/>
        <v>13</v>
      </c>
      <c r="C33" t="str">
        <f t="shared" si="0"/>
        <v>15.4799333903111-0.759706600435084i</v>
      </c>
      <c r="D33" t="str">
        <f t="shared" si="1"/>
        <v>1</v>
      </c>
      <c r="E33" t="str">
        <f t="shared" si="2"/>
        <v>15.4799333903111-0.759706600435084i</v>
      </c>
      <c r="F33" t="str">
        <f t="shared" si="3"/>
        <v>0.145367412140575</v>
      </c>
      <c r="G33" t="str">
        <f t="shared" si="5"/>
        <v>6222.62458601726-4835.70554208214i</v>
      </c>
      <c r="H33" t="str">
        <f t="shared" si="4"/>
        <v>2.250277857058-0.110436582491362i</v>
      </c>
      <c r="I33" t="str">
        <f t="shared" si="6"/>
        <v>13468.5955246973-11568.8864980066i</v>
      </c>
      <c r="J33" s="4">
        <f t="shared" si="7"/>
        <v>84.986443499733014</v>
      </c>
      <c r="K33" s="4">
        <f t="shared" si="8"/>
        <v>139.33898086988194</v>
      </c>
      <c r="O33"/>
      <c r="P33"/>
    </row>
    <row r="34" spans="1:16">
      <c r="A34">
        <f t="shared" si="9"/>
        <v>4</v>
      </c>
      <c r="B34">
        <f t="shared" si="10"/>
        <v>14</v>
      </c>
      <c r="C34" t="str">
        <f t="shared" si="0"/>
        <v>15.4739933644945-0.817831627404923i</v>
      </c>
      <c r="D34" t="str">
        <f t="shared" si="1"/>
        <v>1</v>
      </c>
      <c r="E34" t="str">
        <f t="shared" si="2"/>
        <v>15.4739933644945-0.817831627404923i</v>
      </c>
      <c r="F34" t="str">
        <f t="shared" si="3"/>
        <v>0.145367412140575</v>
      </c>
      <c r="G34" t="str">
        <f t="shared" si="5"/>
        <v>5869.22719495095-4910.39403115163i</v>
      </c>
      <c r="H34" t="str">
        <f t="shared" si="4"/>
        <v>2.24941437087699-0.118886067242569i</v>
      </c>
      <c r="I34" t="str">
        <f t="shared" si="6"/>
        <v>12618.5465632897-11743.2802393019i</v>
      </c>
      <c r="J34" s="4">
        <f t="shared" si="7"/>
        <v>84.729499350676392</v>
      </c>
      <c r="K34" s="4">
        <f t="shared" si="8"/>
        <v>137.05762506468395</v>
      </c>
      <c r="O34"/>
      <c r="P34"/>
    </row>
    <row r="35" spans="1:16">
      <c r="A35">
        <f t="shared" si="9"/>
        <v>5</v>
      </c>
      <c r="B35">
        <f t="shared" si="10"/>
        <v>15</v>
      </c>
      <c r="C35" t="str">
        <f t="shared" si="0"/>
        <v>15.4676184123625-0.87588717683704i</v>
      </c>
      <c r="D35" t="str">
        <f t="shared" si="1"/>
        <v>1</v>
      </c>
      <c r="E35" t="str">
        <f t="shared" si="2"/>
        <v>15.4676184123625-0.87588717683704i</v>
      </c>
      <c r="F35" t="str">
        <f t="shared" si="3"/>
        <v>0.145367412140575</v>
      </c>
      <c r="G35" t="str">
        <f t="shared" si="5"/>
        <v>5531.99816539025-4957.18553427031i</v>
      </c>
      <c r="H35" t="str">
        <f t="shared" si="4"/>
        <v>2.24848766058305-0.127325452223915i</v>
      </c>
      <c r="I35" t="str">
        <f t="shared" si="6"/>
        <v>11807.4537233392-11850.5346731378i</v>
      </c>
      <c r="J35" s="4">
        <f t="shared" si="7"/>
        <v>84.469270733528191</v>
      </c>
      <c r="K35" s="4">
        <f t="shared" si="8"/>
        <v>134.89566509919803</v>
      </c>
      <c r="O35"/>
      <c r="P35"/>
    </row>
    <row r="36" spans="1:16">
      <c r="A36">
        <f t="shared" si="9"/>
        <v>6</v>
      </c>
      <c r="B36">
        <f t="shared" si="10"/>
        <v>16</v>
      </c>
      <c r="C36" t="str">
        <f t="shared" si="0"/>
        <v>15.4608096143613-0.933868388265179i</v>
      </c>
      <c r="D36" t="str">
        <f t="shared" si="1"/>
        <v>1</v>
      </c>
      <c r="E36" t="str">
        <f t="shared" si="2"/>
        <v>15.4608096143613-0.933868388265179i</v>
      </c>
      <c r="F36" t="str">
        <f t="shared" si="3"/>
        <v>0.145367412140575</v>
      </c>
      <c r="G36" t="str">
        <f t="shared" si="5"/>
        <v>5212.09465829884-4980.10712424478i</v>
      </c>
      <c r="H36" t="str">
        <f t="shared" si="4"/>
        <v>2.24749788323782-0.135754030881999i</v>
      </c>
      <c r="I36" t="str">
        <f t="shared" si="6"/>
        <v>11038.1020954214-11900.3430792403i</v>
      </c>
      <c r="J36" s="4">
        <f t="shared" si="7"/>
        <v>84.207111652353404</v>
      </c>
      <c r="K36" s="4">
        <f t="shared" si="8"/>
        <v>132.84730304921567</v>
      </c>
      <c r="O36"/>
      <c r="P36"/>
    </row>
    <row r="37" spans="1:16">
      <c r="A37">
        <f t="shared" si="9"/>
        <v>7</v>
      </c>
      <c r="B37">
        <f t="shared" si="10"/>
        <v>17</v>
      </c>
      <c r="C37" t="str">
        <f t="shared" si="0"/>
        <v>15.4535681229892-0.991770422162541i</v>
      </c>
      <c r="D37" t="str">
        <f t="shared" si="1"/>
        <v>1</v>
      </c>
      <c r="E37" t="str">
        <f t="shared" si="2"/>
        <v>15.4535681229892-0.991770422162541i</v>
      </c>
      <c r="F37" t="str">
        <f t="shared" si="3"/>
        <v>0.145367412140575</v>
      </c>
      <c r="G37" t="str">
        <f t="shared" si="5"/>
        <v>4910.06113711268-4982.83813215014i</v>
      </c>
      <c r="H37" t="str">
        <f t="shared" si="4"/>
        <v>2.24644520637702-0.144171099707334i</v>
      </c>
      <c r="I37" t="str">
        <f t="shared" si="6"/>
        <v>10311.8020513092-11901.5617498891i</v>
      </c>
      <c r="J37" s="4">
        <f t="shared" si="7"/>
        <v>83.944174150964997</v>
      </c>
      <c r="K37" s="4">
        <f t="shared" si="8"/>
        <v>130.90645140509912</v>
      </c>
      <c r="O37"/>
      <c r="P37"/>
    </row>
    <row r="38" spans="1:16">
      <c r="A38">
        <f t="shared" si="9"/>
        <v>8</v>
      </c>
      <c r="B38">
        <f t="shared" si="10"/>
        <v>18</v>
      </c>
      <c r="C38" t="str">
        <f t="shared" si="0"/>
        <v>15.4458951623111-1.04958846126884i</v>
      </c>
      <c r="D38" t="str">
        <f t="shared" si="1"/>
        <v>1</v>
      </c>
      <c r="E38" t="str">
        <f t="shared" si="2"/>
        <v>15.4458951623111-1.04958846126884i</v>
      </c>
      <c r="F38" t="str">
        <f t="shared" si="3"/>
        <v>0.145367412140575</v>
      </c>
      <c r="G38" t="str">
        <f t="shared" si="5"/>
        <v>4625.9692740504-4968.67738894827i</v>
      </c>
      <c r="H38" t="str">
        <f t="shared" si="4"/>
        <v>2.24532980793979-0.152575958427259i</v>
      </c>
      <c r="I38" t="str">
        <f t="shared" si="6"/>
        <v>9628.72598690432-11862.1311430853i</v>
      </c>
      <c r="J38" s="4">
        <f t="shared" si="7"/>
        <v>83.681427521959591</v>
      </c>
      <c r="K38" s="4">
        <f t="shared" si="8"/>
        <v>129.06691998909204</v>
      </c>
      <c r="O38"/>
      <c r="P38"/>
    </row>
    <row r="39" spans="1:16">
      <c r="A39">
        <f t="shared" si="9"/>
        <v>9</v>
      </c>
      <c r="B39">
        <f t="shared" si="10"/>
        <v>19</v>
      </c>
      <c r="C39" t="str">
        <f t="shared" si="0"/>
        <v>15.4377920274441-1.10731771190431i</v>
      </c>
      <c r="D39" t="str">
        <f t="shared" si="1"/>
        <v>1</v>
      </c>
      <c r="E39" t="str">
        <f t="shared" si="2"/>
        <v>15.4377920274441-1.10731771190431i</v>
      </c>
      <c r="F39" t="str">
        <f t="shared" si="3"/>
        <v>0.145367412140575</v>
      </c>
      <c r="G39" t="str">
        <f t="shared" si="5"/>
        <v>4359.53798344037-4940.53821878892i</v>
      </c>
      <c r="H39" t="str">
        <f t="shared" si="4"/>
        <v>2.24415187619395-0.160967910196952i</v>
      </c>
      <c r="I39" t="str">
        <f t="shared" si="6"/>
        <v>8988.19723254987-11789.0638317217i</v>
      </c>
      <c r="J39" s="4">
        <f t="shared" si="7"/>
        <v>83.419678460088591</v>
      </c>
      <c r="K39" s="4">
        <f t="shared" si="8"/>
        <v>127.32255792690376</v>
      </c>
      <c r="O39"/>
      <c r="P39"/>
    </row>
    <row r="40" spans="1:16">
      <c r="A40">
        <f t="shared" si="9"/>
        <v>10</v>
      </c>
      <c r="B40">
        <f t="shared" si="10"/>
        <v>20</v>
      </c>
      <c r="C40" t="str">
        <f t="shared" si="0"/>
        <v>15.4292600840136-1.16495340526975i</v>
      </c>
      <c r="D40" t="str">
        <f t="shared" si="1"/>
        <v>1</v>
      </c>
      <c r="E40" t="str">
        <f t="shared" si="2"/>
        <v>15.4292600840136-1.16495340526975i</v>
      </c>
      <c r="F40" t="str">
        <f t="shared" si="3"/>
        <v>0.145367412140575</v>
      </c>
      <c r="G40" t="str">
        <f t="shared" si="5"/>
        <v>4110.23291623979-4900.96202494699i</v>
      </c>
      <c r="H40" t="str">
        <f t="shared" si="4"/>
        <v>2.24291160965693-0.169346261788414i</v>
      </c>
      <c r="I40" t="str">
        <f t="shared" si="6"/>
        <v>8388.92952813654-11688.4772036862i</v>
      </c>
      <c r="J40" s="4">
        <f t="shared" si="7"/>
        <v>83.159590955507397</v>
      </c>
      <c r="K40" s="4">
        <f t="shared" si="8"/>
        <v>125.66735772131784</v>
      </c>
      <c r="O40"/>
      <c r="P40"/>
    </row>
    <row r="41" spans="1:16">
      <c r="A41">
        <f t="shared" si="9"/>
        <v>11</v>
      </c>
      <c r="B41">
        <f t="shared" si="10"/>
        <v>21</v>
      </c>
      <c r="C41" t="str">
        <f t="shared" si="0"/>
        <v>15.4203007675825-1.22249079873223i</v>
      </c>
      <c r="D41" t="str">
        <f t="shared" si="1"/>
        <v>1</v>
      </c>
      <c r="E41" t="str">
        <f t="shared" si="2"/>
        <v>15.4203007675825-1.22249079873223i</v>
      </c>
      <c r="F41" t="str">
        <f t="shared" si="3"/>
        <v>0.145367412140575</v>
      </c>
      <c r="G41" t="str">
        <f t="shared" si="5"/>
        <v>3877.34660415671-4852.1433290473i</v>
      </c>
      <c r="H41" t="str">
        <f t="shared" si="4"/>
        <v>2.24160921701279-0.177710323777369i</v>
      </c>
      <c r="I41" t="str">
        <f t="shared" si="6"/>
        <v>7829.21992341173-11565.6537290813i</v>
      </c>
      <c r="J41" s="4">
        <f t="shared" si="7"/>
        <v>82.901705148930802</v>
      </c>
      <c r="K41" s="4">
        <f t="shared" si="8"/>
        <v>124.0955283554928</v>
      </c>
      <c r="O41"/>
      <c r="P41"/>
    </row>
    <row r="42" spans="1:16">
      <c r="A42">
        <f t="shared" si="9"/>
        <v>12</v>
      </c>
      <c r="B42">
        <f t="shared" si="10"/>
        <v>22</v>
      </c>
      <c r="C42" t="str">
        <f t="shared" si="0"/>
        <v>15.4109155830516-1.27992517709532i</v>
      </c>
      <c r="D42" t="str">
        <f t="shared" si="1"/>
        <v>1</v>
      </c>
      <c r="E42" t="str">
        <f t="shared" si="2"/>
        <v>15.4109155830516-1.27992517709532i</v>
      </c>
      <c r="F42" t="str">
        <f t="shared" si="3"/>
        <v>0.145367412140575</v>
      </c>
      <c r="G42" t="str">
        <f t="shared" si="5"/>
        <v>3660.06141602238-4795.96098337737i</v>
      </c>
      <c r="H42" t="str">
        <f t="shared" si="4"/>
        <v>2.24024491702507-0.186059410727914i</v>
      </c>
      <c r="I42" t="str">
        <f t="shared" si="6"/>
        <v>7307.10030880246-11425.1160855548i</v>
      </c>
      <c r="J42" s="4">
        <f t="shared" si="7"/>
        <v>82.646454694762198</v>
      </c>
      <c r="K42" s="4">
        <f t="shared" si="8"/>
        <v>122.60154375395692</v>
      </c>
      <c r="O42"/>
      <c r="P42"/>
    </row>
    <row r="43" spans="1:16">
      <c r="A43">
        <f t="shared" si="9"/>
        <v>13</v>
      </c>
      <c r="B43">
        <f t="shared" si="10"/>
        <v>23</v>
      </c>
      <c r="C43" t="str">
        <f t="shared" si="0"/>
        <v>15.4011061040325-1.33725185385353i</v>
      </c>
      <c r="D43" t="str">
        <f t="shared" si="1"/>
        <v>1</v>
      </c>
      <c r="E43" t="str">
        <f t="shared" si="2"/>
        <v>15.4011061040325-1.33725185385353i</v>
      </c>
      <c r="F43" t="str">
        <f t="shared" si="3"/>
        <v>0.145367412140575</v>
      </c>
      <c r="G43" t="str">
        <f t="shared" si="5"/>
        <v>3457.49786757511-4734.01183879581i</v>
      </c>
      <c r="H43" t="str">
        <f t="shared" si="4"/>
        <v>2.23881893844562-0.194392841374874i</v>
      </c>
      <c r="I43" t="str">
        <f t="shared" si="6"/>
        <v>6820.45369311669-11270.7081940473i</v>
      </c>
      <c r="J43" s="4">
        <f t="shared" si="7"/>
        <v>82.394182412396788</v>
      </c>
      <c r="K43" s="4">
        <f t="shared" si="8"/>
        <v>121.18017210341408</v>
      </c>
      <c r="O43"/>
      <c r="P43"/>
    </row>
    <row r="44" spans="1:16">
      <c r="A44">
        <f t="shared" si="9"/>
        <v>14</v>
      </c>
      <c r="B44">
        <f t="shared" si="10"/>
        <v>24</v>
      </c>
      <c r="C44" t="str">
        <f t="shared" si="0"/>
        <v>15.390873972194-1.39446617243005i</v>
      </c>
      <c r="D44" t="str">
        <f t="shared" si="1"/>
        <v>1</v>
      </c>
      <c r="E44" t="str">
        <f t="shared" si="2"/>
        <v>15.390873972194-1.39446617243005i</v>
      </c>
      <c r="F44" t="str">
        <f t="shared" si="3"/>
        <v>0.145367412140575</v>
      </c>
      <c r="G44" t="str">
        <f t="shared" si="5"/>
        <v>3268.7508340679-4667.64438418704i</v>
      </c>
      <c r="H44" t="str">
        <f t="shared" si="4"/>
        <v>2.23733151991957-0.202709938803729i</v>
      </c>
      <c r="I44" t="str">
        <f t="shared" si="6"/>
        <v>6367.10136434737-11105.6761860558i</v>
      </c>
      <c r="J44" s="4">
        <f t="shared" si="7"/>
        <v>82.145154166838807</v>
      </c>
      <c r="K44" s="4">
        <f t="shared" si="8"/>
        <v>119.82649064838606</v>
      </c>
      <c r="O44"/>
      <c r="P44"/>
    </row>
    <row r="45" spans="1:16">
      <c r="A45">
        <f t="shared" si="9"/>
        <v>15</v>
      </c>
      <c r="B45">
        <f t="shared" si="10"/>
        <v>25</v>
      </c>
      <c r="C45" t="str">
        <f t="shared" si="0"/>
        <v>15.3802208965824-1.45156350739713i</v>
      </c>
      <c r="D45" t="str">
        <f t="shared" si="1"/>
        <v>1</v>
      </c>
      <c r="E45" t="str">
        <f t="shared" si="2"/>
        <v>15.3802208965824-1.45156350739713i</v>
      </c>
      <c r="F45" t="str">
        <f t="shared" si="3"/>
        <v>0.145367412140575</v>
      </c>
      <c r="G45" t="str">
        <f t="shared" si="5"/>
        <v>3092.9160164773-4597.99080053711i</v>
      </c>
      <c r="H45" t="str">
        <f t="shared" si="4"/>
        <v>2.23578290988658-0.211010030628017i</v>
      </c>
      <c r="I45" t="str">
        <f t="shared" si="6"/>
        <v>5944.86659170575-10932.7455550233i</v>
      </c>
      <c r="J45" s="4">
        <f t="shared" si="7"/>
        <v>81.899571024319812</v>
      </c>
      <c r="K45" s="4">
        <f t="shared" si="8"/>
        <v>118.53588972635384</v>
      </c>
      <c r="O45"/>
      <c r="P45"/>
    </row>
    <row r="46" spans="1:16">
      <c r="A46">
        <f t="shared" si="9"/>
        <v>16</v>
      </c>
      <c r="B46">
        <f t="shared" si="10"/>
        <v>26</v>
      </c>
      <c r="C46" t="str">
        <f t="shared" si="0"/>
        <v>15.3691486529147-1.50853926567867i</v>
      </c>
      <c r="D46" t="str">
        <f t="shared" si="1"/>
        <v>1</v>
      </c>
      <c r="E46" t="str">
        <f t="shared" si="2"/>
        <v>15.3691486529147-1.50853926567867i</v>
      </c>
      <c r="F46" t="str">
        <f t="shared" si="3"/>
        <v>0.145367412140575</v>
      </c>
      <c r="G46" t="str">
        <f t="shared" si="5"/>
        <v>2929.10871651454-4525.99654095538i</v>
      </c>
      <c r="H46" t="str">
        <f t="shared" si="4"/>
        <v>2.23417336647801-0.219292449164152i</v>
      </c>
      <c r="I46" t="str">
        <f t="shared" si="6"/>
        <v>5551.61981558079-10754.1923528866i</v>
      </c>
      <c r="J46" s="4">
        <f t="shared" si="7"/>
        <v>81.657579791619398</v>
      </c>
      <c r="K46" s="4">
        <f t="shared" si="8"/>
        <v>117.30406904456765</v>
      </c>
      <c r="O46"/>
      <c r="P46"/>
    </row>
    <row r="47" spans="1:16">
      <c r="A47">
        <f t="shared" si="9"/>
        <v>17</v>
      </c>
      <c r="B47">
        <f t="shared" si="10"/>
        <v>27</v>
      </c>
      <c r="C47" t="str">
        <f t="shared" si="0"/>
        <v>15.3576590828482-1.56538888773407i</v>
      </c>
      <c r="D47" t="str">
        <f t="shared" si="1"/>
        <v>1</v>
      </c>
      <c r="E47" t="str">
        <f t="shared" si="2"/>
        <v>15.3576590828482-1.56538888773407i</v>
      </c>
      <c r="F47" t="str">
        <f t="shared" si="3"/>
        <v>0.145367412140575</v>
      </c>
      <c r="G47" t="str">
        <f t="shared" si="5"/>
        <v>2776.476651963-4452.44701078526i</v>
      </c>
      <c r="H47" t="str">
        <f t="shared" si="4"/>
        <v>2.23250315741084-0.227556531603515i</v>
      </c>
      <c r="I47" t="str">
        <f t="shared" si="6"/>
        <v>5185.30949306214-10571.9074067814i</v>
      </c>
      <c r="J47" s="4">
        <f t="shared" si="7"/>
        <v>81.419282081420405</v>
      </c>
      <c r="K47" s="4">
        <f t="shared" si="8"/>
        <v>116.12702854664536</v>
      </c>
      <c r="O47"/>
      <c r="P47"/>
    </row>
    <row r="48" spans="1:16">
      <c r="A48">
        <f t="shared" si="9"/>
        <v>18</v>
      </c>
      <c r="B48">
        <f t="shared" si="10"/>
        <v>28</v>
      </c>
      <c r="C48" t="str">
        <f t="shared" si="0"/>
        <v>15.3457540932238-1.62210784872298i</v>
      </c>
      <c r="D48" t="str">
        <f t="shared" si="1"/>
        <v>1</v>
      </c>
      <c r="E48" t="str">
        <f t="shared" si="2"/>
        <v>15.3457540932238-1.62210784872298i</v>
      </c>
      <c r="F48" t="str">
        <f t="shared" si="3"/>
        <v>0.145367412140575</v>
      </c>
      <c r="G48" t="str">
        <f t="shared" si="5"/>
        <v>2634.20823173254-4377.99122914315i</v>
      </c>
      <c r="H48" t="str">
        <f t="shared" si="4"/>
        <v>2.23077255987758-0.235801620181775i</v>
      </c>
      <c r="I48" t="str">
        <f t="shared" si="6"/>
        <v>4843.98201537904-10387.453270296i</v>
      </c>
      <c r="J48" s="4">
        <f t="shared" si="7"/>
        <v>81.184742059705599</v>
      </c>
      <c r="K48" s="4">
        <f t="shared" si="8"/>
        <v>115.00105567363164</v>
      </c>
      <c r="O48"/>
      <c r="P48"/>
    </row>
    <row r="49" spans="1:16">
      <c r="A49">
        <f t="shared" si="9"/>
        <v>19</v>
      </c>
      <c r="B49">
        <f t="shared" si="10"/>
        <v>29</v>
      </c>
      <c r="C49" t="str">
        <f t="shared" si="0"/>
        <v>15.3334356552856-1.6786916596503i</v>
      </c>
      <c r="D49" t="str">
        <f t="shared" si="1"/>
        <v>1</v>
      </c>
      <c r="E49" t="str">
        <f t="shared" si="2"/>
        <v>15.3334356552856-1.6786916596503i</v>
      </c>
      <c r="F49" t="str">
        <f t="shared" si="3"/>
        <v>0.145367412140575</v>
      </c>
      <c r="G49" t="str">
        <f t="shared" si="5"/>
        <v>2501.53742959986-4303.1625468837i</v>
      </c>
      <c r="H49" t="str">
        <f t="shared" si="4"/>
        <v>2.22898186043289-0.244027062345331i</v>
      </c>
      <c r="I49" t="str">
        <f t="shared" si="6"/>
        <v>4525.79343866152-10202.1140897901i</v>
      </c>
      <c r="J49" s="4">
        <f t="shared" si="7"/>
        <v>80.953993031931404</v>
      </c>
      <c r="K49" s="4">
        <f t="shared" si="8"/>
        <v>113.92271038345618</v>
      </c>
      <c r="O49"/>
      <c r="P49"/>
    </row>
    <row r="50" spans="1:16">
      <c r="A50">
        <f t="shared" si="9"/>
        <v>20</v>
      </c>
      <c r="B50">
        <f t="shared" si="10"/>
        <v>30</v>
      </c>
      <c r="C50" t="str">
        <f t="shared" si="0"/>
        <v>15.3207058038772-1.73513586849074i</v>
      </c>
      <c r="D50" t="str">
        <f t="shared" si="1"/>
        <v>1</v>
      </c>
      <c r="E50" t="str">
        <f t="shared" si="2"/>
        <v>15.3207058038772-1.73513586849074i</v>
      </c>
      <c r="F50" t="str">
        <f t="shared" si="3"/>
        <v>0.145367412140575</v>
      </c>
      <c r="G50" t="str">
        <f t="shared" si="5"/>
        <v>2377.74615486987-4228.3966095368i</v>
      </c>
      <c r="H50" t="str">
        <f t="shared" si="4"/>
        <v>2.22713135487672-0.252232210914788i</v>
      </c>
      <c r="I50" t="str">
        <f t="shared" si="6"/>
        <v>4229.01519000019-10016.9388395908i</v>
      </c>
      <c r="J50" s="4">
        <f t="shared" si="7"/>
        <v>80.727043017526796</v>
      </c>
      <c r="K50" s="4">
        <f t="shared" si="8"/>
        <v>112.88880894211309</v>
      </c>
      <c r="O50"/>
      <c r="P50"/>
    </row>
    <row r="51" spans="1:16">
      <c r="A51">
        <f t="shared" si="9"/>
        <v>21</v>
      </c>
      <c r="B51">
        <f t="shared" si="10"/>
        <v>31</v>
      </c>
      <c r="C51" t="str">
        <f t="shared" si="0"/>
        <v>15.3075666366148-1.79143606129251i</v>
      </c>
      <c r="D51" t="str">
        <f t="shared" si="1"/>
        <v>1</v>
      </c>
      <c r="E51" t="str">
        <f t="shared" si="2"/>
        <v>15.3075666366148-1.79143606129251i</v>
      </c>
      <c r="F51" t="str">
        <f t="shared" si="3"/>
        <v>0.145367412140575</v>
      </c>
      <c r="G51" t="str">
        <f t="shared" si="5"/>
        <v>2262.16481797167-4154.04681259207i</v>
      </c>
      <c r="H51" t="str">
        <f t="shared" si="4"/>
        <v>2.2252213481341-0.260416424245397i</v>
      </c>
      <c r="I51" t="str">
        <f t="shared" si="6"/>
        <v>3952.03542886524-9832.77852147821i</v>
      </c>
      <c r="J51" s="4">
        <f t="shared" si="7"/>
        <v>80.5038794506562</v>
      </c>
      <c r="K51" s="4">
        <f t="shared" si="8"/>
        <v>111.89640722533856</v>
      </c>
      <c r="O51"/>
      <c r="P51"/>
    </row>
    <row r="52" spans="1:16">
      <c r="A52">
        <f t="shared" si="9"/>
        <v>22</v>
      </c>
      <c r="B52">
        <f t="shared" si="10"/>
        <v>32</v>
      </c>
      <c r="C52" t="str">
        <f t="shared" si="0"/>
        <v>15.2940203130374-1.84758786325967i</v>
      </c>
      <c r="D52" t="str">
        <f t="shared" si="1"/>
        <v>1</v>
      </c>
      <c r="E52" t="str">
        <f t="shared" si="2"/>
        <v>15.2940203130374-1.84758786325967i</v>
      </c>
      <c r="F52" t="str">
        <f t="shared" si="3"/>
        <v>0.145367412140575</v>
      </c>
      <c r="G52" t="str">
        <f t="shared" si="5"/>
        <v>2154.17162633515-4080.39751926194i</v>
      </c>
      <c r="H52" t="str">
        <f t="shared" si="4"/>
        <v>2.22325215413163-0.268579066384393i</v>
      </c>
      <c r="I52" t="str">
        <f t="shared" si="6"/>
        <v>3693.35735241829-9650.31797864531i</v>
      </c>
      <c r="J52" s="4">
        <f t="shared" si="7"/>
        <v>80.284473131518411</v>
      </c>
      <c r="K52" s="4">
        <f t="shared" si="8"/>
        <v>110.94278405760426</v>
      </c>
      <c r="O52"/>
      <c r="P52"/>
    </row>
    <row r="53" spans="1:16">
      <c r="A53">
        <f t="shared" si="9"/>
        <v>23</v>
      </c>
      <c r="B53">
        <f t="shared" si="10"/>
        <v>33</v>
      </c>
      <c r="C53" t="str">
        <f t="shared" si="0"/>
        <v>15.2800690537359-1.90358693981232i</v>
      </c>
      <c r="D53" t="str">
        <f t="shared" si="1"/>
        <v>1</v>
      </c>
      <c r="E53" t="str">
        <f t="shared" si="2"/>
        <v>15.2800690537359-1.90358693981232i</v>
      </c>
      <c r="F53" t="str">
        <f t="shared" si="3"/>
        <v>0.145367412140575</v>
      </c>
      <c r="G53" t="str">
        <f t="shared" si="5"/>
        <v>2053.19101609804-4007.67531082554i</v>
      </c>
      <c r="H53" t="str">
        <f t="shared" si="4"/>
        <v>2.22122409567087-0.276719507225113i</v>
      </c>
      <c r="I53" t="str">
        <f t="shared" si="6"/>
        <v>3451.59542084203-9470.10297424461i</v>
      </c>
      <c r="J53" s="4">
        <f t="shared" si="7"/>
        <v>80.068781538227398</v>
      </c>
      <c r="K53" s="4">
        <f t="shared" si="8"/>
        <v>110.02542495362597</v>
      </c>
      <c r="O53"/>
      <c r="P53"/>
    </row>
    <row r="54" spans="1:16">
      <c r="A54">
        <f t="shared" si="9"/>
        <v>24</v>
      </c>
      <c r="B54">
        <f t="shared" si="10"/>
        <v>34</v>
      </c>
      <c r="C54" t="str">
        <f t="shared" si="0"/>
        <v>15.2657151394605-1.95942899762456i</v>
      </c>
      <c r="D54" t="str">
        <f t="shared" si="1"/>
        <v>1</v>
      </c>
      <c r="E54" t="str">
        <f t="shared" si="2"/>
        <v>15.2657151394605-1.95942899762456i</v>
      </c>
      <c r="F54" t="str">
        <f t="shared" si="3"/>
        <v>0.145367412140575</v>
      </c>
      <c r="G54" t="str">
        <f t="shared" si="5"/>
        <v>1958.69152311818-3936.05852606614i</v>
      </c>
      <c r="H54" t="str">
        <f t="shared" si="4"/>
        <v>2.21913750429857-0.284837122657883i</v>
      </c>
      <c r="I54" t="str">
        <f t="shared" si="6"/>
        <v>3225.47023312554-9292.56315192689i</v>
      </c>
      <c r="J54" s="4">
        <f t="shared" si="7"/>
        <v>79.8567515954974</v>
      </c>
      <c r="K54" s="4">
        <f t="shared" si="8"/>
        <v>109.14200650586297</v>
      </c>
      <c r="O54"/>
      <c r="P54"/>
    </row>
    <row r="55" spans="1:16">
      <c r="A55">
        <f t="shared" si="9"/>
        <v>25</v>
      </c>
      <c r="B55">
        <f t="shared" si="10"/>
        <v>35</v>
      </c>
      <c r="C55" t="str">
        <f t="shared" si="0"/>
        <v>15.2509609102085-2.01510978563938i</v>
      </c>
      <c r="D55" t="str">
        <f t="shared" si="1"/>
        <v>1</v>
      </c>
      <c r="E55" t="str">
        <f t="shared" si="2"/>
        <v>15.2509609102085-2.01510978563938i</v>
      </c>
      <c r="F55" t="str">
        <f t="shared" si="3"/>
        <v>0.145367412140575</v>
      </c>
      <c r="G55" t="str">
        <f t="shared" si="5"/>
        <v>1870.18331745315-3865.68532539538i</v>
      </c>
      <c r="H55" t="str">
        <f t="shared" si="4"/>
        <v>2.21699272017408-0.292931294717545i</v>
      </c>
      <c r="I55" t="str">
        <f t="shared" si="6"/>
        <v>3013.80259284596-9118.03144542603i</v>
      </c>
      <c r="J55" s="4">
        <f t="shared" si="7"/>
        <v>79.648321983441207</v>
      </c>
      <c r="K55" s="4">
        <f t="shared" si="8"/>
        <v>108.2903815709612</v>
      </c>
      <c r="O55"/>
      <c r="P55"/>
    </row>
    <row r="56" spans="1:16">
      <c r="A56">
        <f t="shared" si="9"/>
        <v>26</v>
      </c>
      <c r="B56">
        <f t="shared" si="10"/>
        <v>36</v>
      </c>
      <c r="C56" t="str">
        <f t="shared" si="0"/>
        <v>15.2358087642909-2.07062509606024i</v>
      </c>
      <c r="D56" t="str">
        <f t="shared" si="1"/>
        <v>1</v>
      </c>
      <c r="E56" t="str">
        <f t="shared" si="2"/>
        <v>15.2358087642909-2.07062509606024i</v>
      </c>
      <c r="F56" t="str">
        <f t="shared" si="3"/>
        <v>0.145367412140575</v>
      </c>
      <c r="G56" t="str">
        <f t="shared" si="5"/>
        <v>1787.21556448587-3796.66049109602i</v>
      </c>
      <c r="H56" t="str">
        <f t="shared" si="4"/>
        <v>2.21479009193366-0.301001411727607i</v>
      </c>
      <c r="I56" t="str">
        <f t="shared" si="6"/>
        <v>2815.5071567026-8946.76044608725i</v>
      </c>
      <c r="J56" s="4">
        <f t="shared" si="7"/>
        <v>79.443425058090796</v>
      </c>
      <c r="K56" s="4">
        <f t="shared" si="8"/>
        <v>107.46856534166217</v>
      </c>
      <c r="O56"/>
      <c r="P56"/>
    </row>
    <row r="57" spans="1:16">
      <c r="A57">
        <f t="shared" si="9"/>
        <v>27</v>
      </c>
      <c r="B57">
        <f t="shared" si="10"/>
        <v>37</v>
      </c>
      <c r="C57" t="str">
        <f t="shared" si="0"/>
        <v>15.2202611573812-2.12597076531889i</v>
      </c>
      <c r="D57" t="str">
        <f t="shared" si="1"/>
        <v>1</v>
      </c>
      <c r="E57" t="str">
        <f t="shared" si="2"/>
        <v>15.2202611573812-2.12597076531889i</v>
      </c>
      <c r="F57" t="str">
        <f t="shared" si="3"/>
        <v>0.145367412140575</v>
      </c>
      <c r="G57" t="str">
        <f t="shared" si="5"/>
        <v>1709.37372942751-3729.06115029087i</v>
      </c>
      <c r="H57" t="str">
        <f t="shared" si="4"/>
        <v>2.21252997655222-0.309046868440925i</v>
      </c>
      <c r="I57" t="str">
        <f t="shared" si="6"/>
        <v>2629.58594676712-8778.93617748961i</v>
      </c>
      <c r="J57" s="4">
        <f t="shared" si="7"/>
        <v>79.241988444819</v>
      </c>
      <c r="K57" s="4">
        <f t="shared" si="8"/>
        <v>106.67472234273893</v>
      </c>
      <c r="O57"/>
      <c r="P57"/>
    </row>
    <row r="58" spans="1:16">
      <c r="A58">
        <f t="shared" si="9"/>
        <v>28</v>
      </c>
      <c r="B58">
        <f t="shared" si="10"/>
        <v>38</v>
      </c>
      <c r="C58" t="str">
        <f t="shared" si="0"/>
        <v>15.204320601545-2.18114267501889i</v>
      </c>
      <c r="D58" t="str">
        <f t="shared" si="1"/>
        <v>1</v>
      </c>
      <c r="E58" t="str">
        <f t="shared" si="2"/>
        <v>15.204320601545-2.18114267501889i</v>
      </c>
      <c r="F58" t="str">
        <f t="shared" si="3"/>
        <v>0.145367412140575</v>
      </c>
      <c r="G58" t="str">
        <f t="shared" si="5"/>
        <v>1636.27690687249-3662.94158331342i</v>
      </c>
      <c r="H58" t="str">
        <f t="shared" si="4"/>
        <v>2.21021273920223-0.317067066176867i</v>
      </c>
      <c r="I58" t="str">
        <f t="shared" si="6"/>
        <v>2455.12192303356-8614.68966870793i</v>
      </c>
      <c r="J58" s="4">
        <f t="shared" si="7"/>
        <v>79.043936356710006</v>
      </c>
      <c r="K58" s="4">
        <f t="shared" si="8"/>
        <v>105.90715435553841</v>
      </c>
      <c r="O58"/>
      <c r="P58"/>
    </row>
    <row r="59" spans="1:16">
      <c r="A59">
        <f t="shared" si="9"/>
        <v>29</v>
      </c>
      <c r="B59">
        <f t="shared" si="10"/>
        <v>39</v>
      </c>
      <c r="C59" t="str">
        <f t="shared" si="0"/>
        <v>15.187989664252-2.23613675285464i</v>
      </c>
      <c r="D59" t="str">
        <f t="shared" si="1"/>
        <v>1</v>
      </c>
      <c r="E59" t="str">
        <f t="shared" si="2"/>
        <v>15.187989664252-2.23613675285464i</v>
      </c>
      <c r="F59" t="str">
        <f t="shared" si="3"/>
        <v>0.145367412140575</v>
      </c>
      <c r="G59" t="str">
        <f t="shared" si="5"/>
        <v>1567.57523086182-3598.33725797441i</v>
      </c>
      <c r="H59" t="str">
        <f t="shared" si="4"/>
        <v>2.20783875311011-0.325061412954908i</v>
      </c>
      <c r="I59" t="str">
        <f t="shared" si="6"/>
        <v>2291.2727497468-8454.10666437293i</v>
      </c>
      <c r="J59" s="4">
        <f t="shared" si="7"/>
        <v>78.849190681998607</v>
      </c>
      <c r="K59" s="4">
        <f t="shared" si="8"/>
        <v>105.16428925225792</v>
      </c>
      <c r="O59"/>
      <c r="P59"/>
    </row>
    <row r="60" spans="1:16">
      <c r="A60">
        <f t="shared" si="9"/>
        <v>30</v>
      </c>
      <c r="B60">
        <f t="shared" si="10"/>
        <v>40</v>
      </c>
      <c r="C60" t="str">
        <f t="shared" si="0"/>
        <v>15.1712709673713-2.29094897350539i</v>
      </c>
      <c r="D60" t="str">
        <f t="shared" si="1"/>
        <v>1</v>
      </c>
      <c r="E60" t="str">
        <f t="shared" si="2"/>
        <v>15.1712709673713-2.29094897350539i</v>
      </c>
      <c r="F60" t="str">
        <f t="shared" si="3"/>
        <v>0.145367412140575</v>
      </c>
      <c r="G60" t="str">
        <f t="shared" si="5"/>
        <v>1502.94740148971-3535.26821019932i</v>
      </c>
      <c r="H60" t="str">
        <f t="shared" si="4"/>
        <v>2.2054083994102-0.333029323624585i</v>
      </c>
      <c r="I60" t="str">
        <f t="shared" si="6"/>
        <v>2137.26484224296-8297.23576150289i</v>
      </c>
      <c r="J60" s="4">
        <f t="shared" si="7"/>
        <v>78.657671877869802</v>
      </c>
      <c r="K60" s="4">
        <f t="shared" si="8"/>
        <v>104.44467070544307</v>
      </c>
      <c r="O60"/>
      <c r="P60"/>
    </row>
    <row r="61" spans="1:16">
      <c r="A61">
        <f t="shared" si="9"/>
        <v>31</v>
      </c>
      <c r="B61">
        <f t="shared" si="10"/>
        <v>41</v>
      </c>
      <c r="C61" t="str">
        <f t="shared" si="0"/>
        <v>15.1541671861494-2.34557535950397i</v>
      </c>
      <c r="D61" t="str">
        <f t="shared" si="1"/>
        <v>1</v>
      </c>
      <c r="E61" t="str">
        <f t="shared" si="2"/>
        <v>15.1541671861494-2.34557535950397i</v>
      </c>
      <c r="F61" t="str">
        <f t="shared" si="3"/>
        <v>0.145367412140575</v>
      </c>
      <c r="G61" t="str">
        <f t="shared" si="5"/>
        <v>1442.09834986123-3473.74187378093i</v>
      </c>
      <c r="H61" t="str">
        <f t="shared" si="4"/>
        <v>2.20292206699616-0.340970219991791i</v>
      </c>
      <c r="I61" t="str">
        <f t="shared" si="6"/>
        <v>1992.38774679027-8144.09522040258i</v>
      </c>
      <c r="J61" s="4">
        <f t="shared" si="7"/>
        <v>78.469299702082807</v>
      </c>
      <c r="K61" s="4">
        <f t="shared" si="8"/>
        <v>103.74694872834921</v>
      </c>
      <c r="O61"/>
      <c r="P61"/>
    </row>
    <row r="62" spans="1:16">
      <c r="A62">
        <f t="shared" si="9"/>
        <v>32</v>
      </c>
      <c r="B62">
        <f t="shared" si="10"/>
        <v>42</v>
      </c>
      <c r="C62" t="str">
        <f t="shared" si="0"/>
        <v>15.1366810481742-2.40001198207995i</v>
      </c>
      <c r="D62" t="str">
        <f t="shared" si="1"/>
        <v>1</v>
      </c>
      <c r="E62" t="str">
        <f t="shared" si="2"/>
        <v>15.1366810481742-2.40001198207995i</v>
      </c>
      <c r="F62" t="str">
        <f t="shared" si="3"/>
        <v>0.145367412140575</v>
      </c>
      <c r="G62" t="str">
        <f t="shared" si="5"/>
        <v>1384.75705291487-3413.75544649813i</v>
      </c>
      <c r="H62" t="str">
        <f t="shared" si="4"/>
        <v>2.20038015237037-0.348883530941334i</v>
      </c>
      <c r="I62" t="str">
        <f t="shared" si="6"/>
        <v>1855.98888114429-7994.67865963759i</v>
      </c>
      <c r="J62" s="4">
        <f t="shared" si="7"/>
        <v>78.283993808916406</v>
      </c>
      <c r="K62" s="4">
        <f t="shared" si="8"/>
        <v>103.06987099613939</v>
      </c>
      <c r="O62"/>
      <c r="P62"/>
    </row>
    <row r="63" spans="1:16">
      <c r="A63">
        <f t="shared" si="9"/>
        <v>33</v>
      </c>
      <c r="B63">
        <f t="shared" ref="B63:B94" si="11">B62+1</f>
        <v>43</v>
      </c>
      <c r="C63" t="str">
        <f t="shared" si="0"/>
        <v>15.1188153323221-2.45425496197684i</v>
      </c>
      <c r="D63" t="str">
        <f t="shared" si="1"/>
        <v>1</v>
      </c>
      <c r="E63" t="str">
        <f t="shared" si="2"/>
        <v>15.1188153323221-2.45425496197684i</v>
      </c>
      <c r="F63" t="str">
        <f t="shared" si="3"/>
        <v>0.145367412140575</v>
      </c>
      <c r="G63" t="str">
        <f t="shared" si="5"/>
        <v>1330.67450229759-3355.29786645569i</v>
      </c>
      <c r="H63" t="str">
        <f t="shared" si="4"/>
        <v>2.19778305949091-0.356768692555739i</v>
      </c>
      <c r="I63" t="str">
        <f t="shared" si="6"/>
        <v>1727.46864589568-7848.95981284428i</v>
      </c>
      <c r="J63" s="4">
        <f t="shared" si="7"/>
        <v>78.101674231722598</v>
      </c>
      <c r="K63" s="4">
        <f t="shared" si="8"/>
        <v>102.41227489526082</v>
      </c>
      <c r="O63"/>
      <c r="P63"/>
    </row>
    <row r="64" spans="1:16">
      <c r="A64">
        <f t="shared" si="9"/>
        <v>34</v>
      </c>
      <c r="B64">
        <f t="shared" si="11"/>
        <v>44</v>
      </c>
      <c r="C64" t="str">
        <f t="shared" si="0"/>
        <v>15.1005728676931-2.50830047024313i</v>
      </c>
      <c r="D64" t="str">
        <f t="shared" si="1"/>
        <v>1</v>
      </c>
      <c r="E64" t="str">
        <f t="shared" si="2"/>
        <v>15.1005728676931-2.50830047024313i</v>
      </c>
      <c r="F64" t="str">
        <f t="shared" si="3"/>
        <v>0.145367412140575</v>
      </c>
      <c r="G64" t="str">
        <f t="shared" si="5"/>
        <v>1279.62182637026-3298.3514610042i</v>
      </c>
      <c r="H64" t="str">
        <f t="shared" si="4"/>
        <v>2.19513119961673-0.364625148230231i</v>
      </c>
      <c r="I64" t="str">
        <f t="shared" si="6"/>
        <v>1606.27590439184-7706.89649747064i</v>
      </c>
      <c r="J64" s="4">
        <f t="shared" si="7"/>
        <v>77.922261770820597</v>
      </c>
      <c r="K64" s="4">
        <f t="shared" si="8"/>
        <v>101.7730802478322</v>
      </c>
      <c r="O64"/>
      <c r="P64"/>
    </row>
    <row r="65" spans="1:16">
      <c r="A65">
        <f t="shared" si="9"/>
        <v>35</v>
      </c>
      <c r="B65">
        <f t="shared" si="11"/>
        <v>45</v>
      </c>
      <c r="C65" t="str">
        <f t="shared" si="0"/>
        <v>15.0819565325302-2.56214472899695i</v>
      </c>
      <c r="D65" t="str">
        <f t="shared" si="1"/>
        <v>1</v>
      </c>
      <c r="E65" t="str">
        <f t="shared" si="2"/>
        <v>15.0819565325302-2.56214472899695i</v>
      </c>
      <c r="F65" t="str">
        <f t="shared" si="3"/>
        <v>0.145367412140575</v>
      </c>
      <c r="G65" t="str">
        <f t="shared" si="5"/>
        <v>1231.38856095897-3242.89332079359i</v>
      </c>
      <c r="H65" t="str">
        <f t="shared" si="4"/>
        <v>2.19242499115055-0.372452348783901i</v>
      </c>
      <c r="I65" t="str">
        <f t="shared" si="6"/>
        <v>1491.90382067816-7568.43392193786i</v>
      </c>
      <c r="J65" s="4">
        <f t="shared" si="7"/>
        <v>77.74567830245681</v>
      </c>
      <c r="K65" s="4">
        <f t="shared" si="8"/>
        <v>101.15128265882548</v>
      </c>
      <c r="O65"/>
      <c r="P65"/>
    </row>
    <row r="66" spans="1:16">
      <c r="A66">
        <f t="shared" si="9"/>
        <v>36</v>
      </c>
      <c r="B66">
        <f t="shared" si="11"/>
        <v>46</v>
      </c>
      <c r="C66" t="str">
        <f t="shared" si="0"/>
        <v>15.0629692531283-2.61578401216397i</v>
      </c>
      <c r="D66" t="str">
        <f t="shared" si="1"/>
        <v>1</v>
      </c>
      <c r="E66" t="str">
        <f t="shared" si="2"/>
        <v>15.0629692531283-2.61578401216397i</v>
      </c>
      <c r="F66" t="str">
        <f t="shared" si="3"/>
        <v>0.145367412140575</v>
      </c>
      <c r="G66" t="str">
        <f t="shared" si="5"/>
        <v>1185.78106221799-3188.89644318775i</v>
      </c>
      <c r="H66" t="str">
        <f t="shared" si="4"/>
        <v>2.18966485948031-0.380249752566967i</v>
      </c>
      <c r="I66" t="str">
        <f t="shared" si="6"/>
        <v>1383.88603949214-7433.50743767695i</v>
      </c>
      <c r="J66" s="4">
        <f t="shared" si="7"/>
        <v>77.571847022034007</v>
      </c>
      <c r="K66" s="4">
        <f t="shared" si="8"/>
        <v>100.54594743576882</v>
      </c>
      <c r="O66"/>
      <c r="P66"/>
    </row>
    <row r="67" spans="1:16">
      <c r="A67">
        <f t="shared" si="9"/>
        <v>37</v>
      </c>
      <c r="B67">
        <f t="shared" si="11"/>
        <v>47</v>
      </c>
      <c r="C67" t="str">
        <f t="shared" si="0"/>
        <v>15.0436140027295-2.6692146461886i</v>
      </c>
      <c r="D67" t="str">
        <f t="shared" si="1"/>
        <v>1</v>
      </c>
      <c r="E67" t="str">
        <f t="shared" si="2"/>
        <v>15.0436140027295-2.6692146461886i</v>
      </c>
      <c r="F67" t="str">
        <f t="shared" si="3"/>
        <v>0.145367412140575</v>
      </c>
      <c r="G67" t="str">
        <f t="shared" si="5"/>
        <v>1142.62105360512-3136.33068222351i</v>
      </c>
      <c r="H67" t="str">
        <f t="shared" si="4"/>
        <v>2.1868512368185-0.388016825564157i</v>
      </c>
      <c r="I67" t="str">
        <f t="shared" si="6"/>
        <v>1281.79318905538-7302.04482553492i</v>
      </c>
      <c r="J67" s="4">
        <f t="shared" si="7"/>
        <v>77.400692632682805</v>
      </c>
      <c r="K67" s="4">
        <f t="shared" si="8"/>
        <v>99.956204033235309</v>
      </c>
      <c r="O67"/>
      <c r="P67"/>
    </row>
    <row r="68" spans="1:16">
      <c r="A68">
        <f t="shared" si="9"/>
        <v>38</v>
      </c>
      <c r="B68">
        <f t="shared" si="11"/>
        <v>48</v>
      </c>
      <c r="C68" t="str">
        <f t="shared" si="0"/>
        <v>15.0238938004079-2.72243301071794i</v>
      </c>
      <c r="D68" t="str">
        <f t="shared" si="1"/>
        <v>1</v>
      </c>
      <c r="E68" t="str">
        <f t="shared" si="2"/>
        <v>15.0238938004079-2.72243301071794i</v>
      </c>
      <c r="F68" t="str">
        <f t="shared" si="3"/>
        <v>0.145367412140575</v>
      </c>
      <c r="G68" t="str">
        <f t="shared" si="5"/>
        <v>1101.74429824182-3085.16353635195i</v>
      </c>
      <c r="H68" t="str">
        <f t="shared" si="4"/>
        <v>2.18398456204012-0.395753041494141i</v>
      </c>
      <c r="I68" t="str">
        <f t="shared" si="6"/>
        <v>1185.22968565776-7173.96819173979i</v>
      </c>
      <c r="J68" s="4">
        <f t="shared" si="7"/>
        <v>77.232141488463199</v>
      </c>
      <c r="K68" s="4">
        <f t="shared" si="8"/>
        <v>99.381240977290361</v>
      </c>
      <c r="O68"/>
      <c r="P68"/>
    </row>
    <row r="69" spans="1:16">
      <c r="A69">
        <f t="shared" si="9"/>
        <v>39</v>
      </c>
      <c r="B69">
        <f t="shared" si="11"/>
        <v>49</v>
      </c>
      <c r="C69" t="str">
        <f t="shared" si="0"/>
        <v>15.0038117099442-2.77543553925876i</v>
      </c>
      <c r="D69" t="str">
        <f t="shared" si="1"/>
        <v>1</v>
      </c>
      <c r="E69" t="str">
        <f t="shared" si="2"/>
        <v>15.0038117099442-2.77543553925876i</v>
      </c>
      <c r="F69" t="str">
        <f t="shared" si="3"/>
        <v>0.145367412140575</v>
      </c>
      <c r="G69" t="str">
        <f t="shared" si="5"/>
        <v>1062.99938765571-3035.36080019378i</v>
      </c>
      <c r="H69" t="str">
        <f t="shared" si="4"/>
        <v>2.18106528051904-0.403457881905027i</v>
      </c>
      <c r="I69" t="str">
        <f t="shared" si="6"/>
        <v>1093.83081836514-7049.19553656106i</v>
      </c>
      <c r="J69" s="4">
        <f t="shared" si="7"/>
        <v>77.066121699985004</v>
      </c>
      <c r="K69" s="4">
        <f t="shared" si="8"/>
        <v>98.820301228149447</v>
      </c>
      <c r="O69"/>
      <c r="P69"/>
    </row>
    <row r="70" spans="1:16">
      <c r="A70">
        <f t="shared" si="9"/>
        <v>40</v>
      </c>
      <c r="B70">
        <f t="shared" si="11"/>
        <v>50</v>
      </c>
      <c r="C70" t="str">
        <f t="shared" si="0"/>
        <v>14.9833708386896-2.82821871980697i</v>
      </c>
      <c r="D70" t="str">
        <f t="shared" si="1"/>
        <v>1</v>
      </c>
      <c r="E70" t="str">
        <f t="shared" si="2"/>
        <v>14.9833708386896-2.82821871980697i</v>
      </c>
      <c r="F70" t="str">
        <f t="shared" si="3"/>
        <v>0.145367412140575</v>
      </c>
      <c r="G70" t="str">
        <f t="shared" si="5"/>
        <v>1026.24663794114-2986.88710233038i</v>
      </c>
      <c r="H70" t="str">
        <f t="shared" si="4"/>
        <v>2.17809384396286-0.411130836265869i</v>
      </c>
      <c r="I70" t="str">
        <f t="shared" si="6"/>
        <v>1007.26009227435-6927.64204866964i</v>
      </c>
      <c r="J70" s="4">
        <f t="shared" si="7"/>
        <v>76.902563208971003</v>
      </c>
      <c r="K70" s="4">
        <f t="shared" si="8"/>
        <v>98.272677942392235</v>
      </c>
      <c r="O70"/>
      <c r="P70"/>
    </row>
    <row r="71" spans="1:16">
      <c r="A71">
        <f t="shared" si="9"/>
        <v>41</v>
      </c>
      <c r="B71">
        <f t="shared" si="11"/>
        <v>51</v>
      </c>
      <c r="C71" t="str">
        <f t="shared" si="0"/>
        <v>14.9625743364222-2.88077909544971i</v>
      </c>
      <c r="D71" t="str">
        <f t="shared" si="1"/>
        <v>1</v>
      </c>
      <c r="E71" t="str">
        <f t="shared" si="2"/>
        <v>14.9625743364222-2.88077909544971i</v>
      </c>
      <c r="F71" t="str">
        <f t="shared" si="3"/>
        <v>0.145367412140575</v>
      </c>
      <c r="G71" t="str">
        <f t="shared" si="5"/>
        <v>991.357084626727-2939.70634761533i</v>
      </c>
      <c r="H71" t="str">
        <f t="shared" si="4"/>
        <v>2.17507071024668-0.418771402054191i</v>
      </c>
      <c r="I71" t="str">
        <f t="shared" si="6"/>
        <v>925.206809348656-6809.22116968984i</v>
      </c>
      <c r="J71" s="4">
        <f t="shared" si="7"/>
        <v>76.741397837234601</v>
      </c>
      <c r="K71" s="4">
        <f t="shared" si="8"/>
        <v>97.737710599158177</v>
      </c>
      <c r="O71"/>
      <c r="P71"/>
    </row>
    <row r="72" spans="1:16">
      <c r="A72">
        <f t="shared" si="9"/>
        <v>42</v>
      </c>
      <c r="B72">
        <f t="shared" si="11"/>
        <v>52</v>
      </c>
      <c r="C72" t="str">
        <f t="shared" si="0"/>
        <v>14.9414253941935-2.93311326493998i</v>
      </c>
      <c r="D72" t="str">
        <f t="shared" si="1"/>
        <v>1</v>
      </c>
      <c r="E72" t="str">
        <f t="shared" si="2"/>
        <v>14.9414253941935-2.93311326493998i</v>
      </c>
      <c r="F72" t="str">
        <f t="shared" si="3"/>
        <v>0.145367412140575</v>
      </c>
      <c r="G72" t="str">
        <f t="shared" si="5"/>
        <v>958.211567927794-2893.78207952294i</v>
      </c>
      <c r="H72" t="str">
        <f t="shared" si="4"/>
        <v>2.17199634324538-0.426379084839518i</v>
      </c>
      <c r="I72" t="str">
        <f t="shared" si="6"/>
        <v>847.383866802602-6693.84546628853i</v>
      </c>
      <c r="J72" s="4">
        <f t="shared" si="7"/>
        <v>76.582559314652201</v>
      </c>
      <c r="K72" s="4">
        <f t="shared" si="8"/>
        <v>97.214781457668948</v>
      </c>
      <c r="O72"/>
      <c r="P72"/>
    </row>
    <row r="73" spans="1:16">
      <c r="A73">
        <f t="shared" si="9"/>
        <v>43</v>
      </c>
      <c r="B73">
        <f t="shared" si="11"/>
        <v>53</v>
      </c>
      <c r="C73" t="str">
        <f t="shared" si="0"/>
        <v>14.9199272431687-2.98521788324346i</v>
      </c>
      <c r="D73" t="str">
        <f t="shared" si="1"/>
        <v>1</v>
      </c>
      <c r="E73" t="str">
        <f t="shared" si="2"/>
        <v>14.9199272431687-2.98521788324346i</v>
      </c>
      <c r="F73" t="str">
        <f t="shared" si="3"/>
        <v>0.145367412140575</v>
      </c>
      <c r="G73" t="str">
        <f t="shared" si="5"/>
        <v>926.699900536494-2849.07777555882i</v>
      </c>
      <c r="H73" t="str">
        <f t="shared" si="4"/>
        <v>2.1688712126651-0.433953398362867i</v>
      </c>
      <c r="I73" t="str">
        <f t="shared" si="6"/>
        <v>773.525754149346-6581.42734115379i</v>
      </c>
      <c r="J73" s="4">
        <f t="shared" si="7"/>
        <v>76.425983289966197</v>
      </c>
      <c r="K73" s="4">
        <f t="shared" si="8"/>
        <v>96.703312316242673</v>
      </c>
      <c r="O73"/>
      <c r="P73"/>
    </row>
    <row r="74" spans="1:16">
      <c r="A74">
        <f t="shared" si="9"/>
        <v>44</v>
      </c>
      <c r="B74">
        <f t="shared" si="11"/>
        <v>54</v>
      </c>
      <c r="C74" t="str">
        <f t="shared" si="0"/>
        <v>14.8980831534596-3.03708966205787i</v>
      </c>
      <c r="D74" t="str">
        <f t="shared" si="1"/>
        <v>1</v>
      </c>
      <c r="E74" t="str">
        <f t="shared" si="2"/>
        <v>14.8980831534596-3.03708966205787i</v>
      </c>
      <c r="F74" t="str">
        <f t="shared" si="3"/>
        <v>0.145367412140575</v>
      </c>
      <c r="G74" t="str">
        <f t="shared" si="5"/>
        <v>896.720110620307-2805.5570866687i</v>
      </c>
      <c r="H74" t="str">
        <f t="shared" si="4"/>
        <v>2.16569579387352-0.441493864612246i</v>
      </c>
      <c r="I74" t="str">
        <f t="shared" si="6"/>
        <v>703.386731268558-6471.87960918373i</v>
      </c>
      <c r="J74" s="4">
        <f t="shared" si="7"/>
        <v>76.271607327628601</v>
      </c>
      <c r="K74" s="4">
        <f t="shared" si="8"/>
        <v>96.202761545561501</v>
      </c>
      <c r="O74"/>
      <c r="P74"/>
    </row>
    <row r="75" spans="1:16">
      <c r="A75">
        <f t="shared" si="9"/>
        <v>45</v>
      </c>
      <c r="B75">
        <f t="shared" si="11"/>
        <v>55</v>
      </c>
      <c r="C75" t="str">
        <f t="shared" si="0"/>
        <v>14.875896432952-3.0887253703046i</v>
      </c>
      <c r="D75" t="str">
        <f t="shared" si="1"/>
        <v>1</v>
      </c>
      <c r="E75" t="str">
        <f t="shared" si="2"/>
        <v>14.875896432952-3.0887253703046i</v>
      </c>
      <c r="F75" t="str">
        <f t="shared" si="3"/>
        <v>0.145367412140575</v>
      </c>
      <c r="G75" t="str">
        <f t="shared" si="5"/>
        <v>868.177753235834-2763.18402982815i</v>
      </c>
      <c r="H75" t="str">
        <f t="shared" si="4"/>
        <v>2.16247056772944-0.449000013894119i</v>
      </c>
      <c r="I75" t="str">
        <f t="shared" si="6"/>
        <v>636.739171145116-6365.11596098885i</v>
      </c>
      <c r="J75" s="4">
        <f t="shared" si="7"/>
        <v>76.119370893371197</v>
      </c>
      <c r="K75" s="4">
        <f t="shared" si="8"/>
        <v>95.712621371415096</v>
      </c>
      <c r="O75"/>
      <c r="P75"/>
    </row>
    <row r="76" spans="1:16">
      <c r="A76">
        <f t="shared" si="9"/>
        <v>46</v>
      </c>
      <c r="B76">
        <f t="shared" si="11"/>
        <v>56</v>
      </c>
      <c r="C76" t="str">
        <f t="shared" si="0"/>
        <v>14.8533704261268-3.14012183459258i</v>
      </c>
      <c r="D76" t="str">
        <f t="shared" si="1"/>
        <v>1</v>
      </c>
      <c r="E76" t="str">
        <f t="shared" si="2"/>
        <v>14.8533704261268-3.14012183459258i</v>
      </c>
      <c r="F76" t="str">
        <f t="shared" si="3"/>
        <v>0.145367412140575</v>
      </c>
      <c r="G76" t="str">
        <f t="shared" si="5"/>
        <v>840.985283897946-2721.92314152644i</v>
      </c>
      <c r="H76" t="str">
        <f t="shared" si="4"/>
        <v>2.1591960204114-0.456471384900838i</v>
      </c>
      <c r="I76" t="str">
        <f t="shared" si="6"/>
        <v>573.372052210783-6261.0513322717i</v>
      </c>
      <c r="J76" s="4">
        <f t="shared" si="7"/>
        <v>75.969215330745996</v>
      </c>
      <c r="K76" s="4">
        <f t="shared" si="8"/>
        <v>95.232415384379465</v>
      </c>
      <c r="O76"/>
      <c r="P76"/>
    </row>
    <row r="77" spans="1:16">
      <c r="A77">
        <f t="shared" si="9"/>
        <v>47</v>
      </c>
      <c r="B77">
        <f t="shared" si="11"/>
        <v>57</v>
      </c>
      <c r="C77" t="str">
        <f t="shared" si="0"/>
        <v>14.8305085128782-3.19127593965453i</v>
      </c>
      <c r="D77" t="str">
        <f t="shared" si="1"/>
        <v>1</v>
      </c>
      <c r="E77" t="str">
        <f t="shared" si="2"/>
        <v>14.8305085128782-3.19127593965453i</v>
      </c>
      <c r="F77" t="str">
        <f t="shared" si="3"/>
        <v>0.145367412140575</v>
      </c>
      <c r="G77" t="str">
        <f t="shared" si="5"/>
        <v>815.061488562819-2681.73959862274i</v>
      </c>
      <c r="H77" t="str">
        <f t="shared" si="4"/>
        <v>2.15587264324587-0.463907524774061i</v>
      </c>
      <c r="I77" t="str">
        <f t="shared" si="6"/>
        <v>513.089586470179-6159.60219467776i</v>
      </c>
      <c r="J77" s="4">
        <f t="shared" si="7"/>
        <v>75.821083830506211</v>
      </c>
      <c r="K77" s="4">
        <f t="shared" si="8"/>
        <v>94.76169625597521</v>
      </c>
      <c r="O77"/>
      <c r="P77"/>
    </row>
    <row r="78" spans="1:16">
      <c r="A78">
        <f t="shared" si="9"/>
        <v>48</v>
      </c>
      <c r="B78">
        <f t="shared" si="11"/>
        <v>58</v>
      </c>
      <c r="C78" t="str">
        <f t="shared" si="0"/>
        <v>14.807314107326-3.24218462875566i</v>
      </c>
      <c r="D78" t="str">
        <f t="shared" si="1"/>
        <v>1</v>
      </c>
      <c r="E78" t="str">
        <f t="shared" si="2"/>
        <v>14.807314107326-3.24218462875566i</v>
      </c>
      <c r="F78" t="str">
        <f t="shared" si="3"/>
        <v>0.145367412140575</v>
      </c>
      <c r="G78" t="str">
        <f t="shared" si="5"/>
        <v>790.330964778159-2642.59931201844i</v>
      </c>
      <c r="H78" t="str">
        <f t="shared" si="4"/>
        <v>2.15250093253461-0.471307989164161i</v>
      </c>
      <c r="I78" t="str">
        <f t="shared" si="6"/>
        <v>455.709970781959-6060.68678121878i</v>
      </c>
      <c r="J78" s="4">
        <f t="shared" si="7"/>
        <v>75.674921394393792</v>
      </c>
      <c r="K78" s="4">
        <f t="shared" si="8"/>
        <v>94.300043642735503</v>
      </c>
      <c r="O78"/>
      <c r="P78"/>
    </row>
    <row r="79" spans="1:16">
      <c r="A79">
        <f t="shared" si="9"/>
        <v>49</v>
      </c>
      <c r="B79">
        <f t="shared" si="11"/>
        <v>59</v>
      </c>
      <c r="C79" t="str">
        <f t="shared" si="0"/>
        <v>14.7837906566268-3.29284490407463i</v>
      </c>
      <c r="D79" t="str">
        <f t="shared" si="1"/>
        <v>1</v>
      </c>
      <c r="E79" t="str">
        <f t="shared" si="2"/>
        <v>14.7837906566268-3.29284490407463i</v>
      </c>
      <c r="F79" t="str">
        <f t="shared" si="3"/>
        <v>0.145367412140575</v>
      </c>
      <c r="G79" t="str">
        <f t="shared" si="5"/>
        <v>766.72364922005-2604.46899771903i</v>
      </c>
      <c r="H79" t="str">
        <f t="shared" si="4"/>
        <v>2.14908138938185-0.478672342285609i</v>
      </c>
      <c r="I79" t="str">
        <f t="shared" si="6"/>
        <v>401.064249789327-5964.2252572779i</v>
      </c>
      <c r="J79" s="4">
        <f t="shared" si="7"/>
        <v>75.530674794630997</v>
      </c>
      <c r="K79" s="4">
        <f t="shared" si="8"/>
        <v>93.847062261354779</v>
      </c>
      <c r="O79"/>
      <c r="P79"/>
    </row>
    <row r="80" spans="1:16">
      <c r="A80">
        <f t="shared" si="9"/>
        <v>50</v>
      </c>
      <c r="B80">
        <f t="shared" si="11"/>
        <v>60</v>
      </c>
      <c r="C80" t="str">
        <f t="shared" si="0"/>
        <v>14.7599416397815-3.34325382705716i</v>
      </c>
      <c r="D80" t="str">
        <f t="shared" si="1"/>
        <v>1</v>
      </c>
      <c r="E80" t="str">
        <f t="shared" si="2"/>
        <v>14.7599416397815-3.34325382705716i</v>
      </c>
      <c r="F80" t="str">
        <f t="shared" si="3"/>
        <v>0.145367412140575</v>
      </c>
      <c r="G80" t="str">
        <f t="shared" si="5"/>
        <v>744.174387270678-2567.31622912894i</v>
      </c>
      <c r="H80" t="str">
        <f t="shared" si="4"/>
        <v>2.14561451952095-0.486000156968373i</v>
      </c>
      <c r="I80" t="str">
        <f t="shared" si="6"/>
        <v>348.995280039457-5870.13984644622i</v>
      </c>
      <c r="J80" s="4">
        <f t="shared" si="7"/>
        <v>75.388292530197006</v>
      </c>
      <c r="K80" s="4">
        <f t="shared" si="8"/>
        <v>93.402380119655874</v>
      </c>
      <c r="O80"/>
      <c r="P80"/>
    </row>
    <row r="81" spans="1:16">
      <c r="A81">
        <f t="shared" si="9"/>
        <v>51</v>
      </c>
      <c r="B81">
        <f t="shared" si="11"/>
        <v>61</v>
      </c>
      <c r="C81" t="str">
        <f t="shared" si="0"/>
        <v>14.7357705664413-3.39340851874224i</v>
      </c>
      <c r="D81" t="str">
        <f t="shared" si="1"/>
        <v>1</v>
      </c>
      <c r="E81" t="str">
        <f t="shared" si="2"/>
        <v>14.7357705664413-3.39340851874224i</v>
      </c>
      <c r="F81" t="str">
        <f t="shared" si="3"/>
        <v>0.145367412140575</v>
      </c>
      <c r="G81" t="str">
        <f t="shared" si="5"/>
        <v>722.622540693565-2531.10947380851i</v>
      </c>
      <c r="H81" t="str">
        <f t="shared" si="4"/>
        <v>2.14210083314083-0.493291014705341i</v>
      </c>
      <c r="I81" t="str">
        <f t="shared" si="6"/>
        <v>299.356785800728-5778.35491896354i</v>
      </c>
      <c r="J81" s="4">
        <f t="shared" si="7"/>
        <v>75.247724780785404</v>
      </c>
      <c r="K81" s="4">
        <f t="shared" si="8"/>
        <v>92.965646889548566</v>
      </c>
      <c r="O81"/>
      <c r="P81"/>
    </row>
    <row r="82" spans="1:16">
      <c r="A82">
        <f t="shared" si="9"/>
        <v>52</v>
      </c>
      <c r="B82">
        <f t="shared" si="11"/>
        <v>62</v>
      </c>
      <c r="C82" t="str">
        <f t="shared" si="0"/>
        <v>14.7112809757133-3.4433061600609i</v>
      </c>
      <c r="D82" t="str">
        <f t="shared" si="1"/>
        <v>1</v>
      </c>
      <c r="E82" t="str">
        <f t="shared" si="2"/>
        <v>14.7112809757133-3.4433061600609i</v>
      </c>
      <c r="F82" t="str">
        <f t="shared" si="3"/>
        <v>0.145367412140575</v>
      </c>
      <c r="G82" t="str">
        <f t="shared" si="5"/>
        <v>702.011629833399-2495.81811740681i</v>
      </c>
      <c r="H82" t="str">
        <f t="shared" si="4"/>
        <v>2.13854084471232-0.500544505695753i</v>
      </c>
      <c r="I82" t="str">
        <f t="shared" si="6"/>
        <v>252.012497977893-5688.7970492951i</v>
      </c>
      <c r="J82" s="4">
        <f t="shared" si="7"/>
        <v>75.108923359183009</v>
      </c>
      <c r="K82" s="4">
        <f t="shared" si="8"/>
        <v>92.536532409449279</v>
      </c>
      <c r="O82"/>
      <c r="P82"/>
    </row>
    <row r="83" spans="1:16">
      <c r="A83">
        <f t="shared" si="9"/>
        <v>53</v>
      </c>
      <c r="B83">
        <f t="shared" si="11"/>
        <v>63</v>
      </c>
      <c r="C83" t="str">
        <f t="shared" si="0"/>
        <v>14.686476434965-3.4929439921081i</v>
      </c>
      <c r="D83" t="str">
        <f t="shared" si="1"/>
        <v>1</v>
      </c>
      <c r="E83" t="str">
        <f t="shared" si="2"/>
        <v>14.686476434965-3.4929439921081i</v>
      </c>
      <c r="F83" t="str">
        <f t="shared" si="3"/>
        <v>0.145367412140575</v>
      </c>
      <c r="G83" t="str">
        <f t="shared" si="5"/>
        <v>682.289007106432-2461.41247704926i</v>
      </c>
      <c r="H83" t="str">
        <f t="shared" si="4"/>
        <v>2.1349350728144-0.507760228884723i</v>
      </c>
      <c r="I83" t="str">
        <f t="shared" si="6"/>
        <v>206.83536834099-5601.39504832933i</v>
      </c>
      <c r="J83" s="4">
        <f t="shared" si="7"/>
        <v>74.971841662680006</v>
      </c>
      <c r="K83" s="4">
        <f t="shared" si="8"/>
        <v>92.114725304803684</v>
      </c>
      <c r="O83"/>
      <c r="P83"/>
    </row>
    <row r="84" spans="1:16">
      <c r="A84">
        <f t="shared" si="9"/>
        <v>54</v>
      </c>
      <c r="B84">
        <f t="shared" si="11"/>
        <v>64</v>
      </c>
      <c r="C84" t="str">
        <f t="shared" si="0"/>
        <v>14.6613605386299-3.54231931638739i</v>
      </c>
      <c r="D84" t="str">
        <f t="shared" si="1"/>
        <v>1</v>
      </c>
      <c r="E84" t="str">
        <f t="shared" si="2"/>
        <v>14.6613605386299-3.54231931638739i</v>
      </c>
      <c r="F84" t="str">
        <f t="shared" si="3"/>
        <v>0.145367412140575</v>
      </c>
      <c r="G84" t="str">
        <f t="shared" si="5"/>
        <v>663.405558856712-2427.86380609397i</v>
      </c>
      <c r="H84" t="str">
        <f t="shared" si="4"/>
        <v>2.13128403996058-0.514937791998806i</v>
      </c>
      <c r="I84" t="str">
        <f t="shared" si="6"/>
        <v>163.706852028593-5516.07997480344i</v>
      </c>
      <c r="J84" s="4">
        <f t="shared" si="7"/>
        <v>74.836434624012398</v>
      </c>
      <c r="K84" s="4">
        <f t="shared" si="8"/>
        <v>91.69993171642075</v>
      </c>
      <c r="O84"/>
      <c r="P84"/>
    </row>
    <row r="85" spans="1:16">
      <c r="A85">
        <f t="shared" si="9"/>
        <v>55</v>
      </c>
      <c r="B85">
        <f t="shared" si="11"/>
        <v>65</v>
      </c>
      <c r="C85" t="str">
        <f t="shared" si="0"/>
        <v>14.6359369070131-3.59142949502894i</v>
      </c>
      <c r="D85" t="str">
        <f t="shared" si="1"/>
        <v>1</v>
      </c>
      <c r="E85" t="str">
        <f t="shared" si="2"/>
        <v>14.6359369070131-3.59142949502894i</v>
      </c>
      <c r="F85" t="str">
        <f t="shared" si="3"/>
        <v>0.145367412140575</v>
      </c>
      <c r="G85" t="str">
        <f t="shared" si="5"/>
        <v>645.315432934665-2395.14429186332i</v>
      </c>
      <c r="H85" t="str">
        <f t="shared" si="4"/>
        <v>2.12758827242523-0.522076811577689i</v>
      </c>
      <c r="I85" t="str">
        <f t="shared" si="6"/>
        <v>122.516251962299-5432.78512982304i</v>
      </c>
      <c r="J85" s="4">
        <f t="shared" si="7"/>
        <v>74.702658662245199</v>
      </c>
      <c r="K85" s="4">
        <f t="shared" si="8"/>
        <v>91.291874127281389</v>
      </c>
      <c r="O85"/>
      <c r="P85"/>
    </row>
    <row r="86" spans="1:16">
      <c r="A86">
        <f t="shared" si="9"/>
        <v>56</v>
      </c>
      <c r="B86">
        <f t="shared" si="11"/>
        <v>66</v>
      </c>
      <c r="C86" t="str">
        <f t="shared" si="0"/>
        <v>14.6102091851001-3.64027195098086i</v>
      </c>
      <c r="D86" t="str">
        <f t="shared" si="1"/>
        <v>1</v>
      </c>
      <c r="E86" t="str">
        <f t="shared" si="2"/>
        <v>14.6102091851001-3.64027195098086i</v>
      </c>
      <c r="F86" t="str">
        <f t="shared" si="3"/>
        <v>0.145367412140575</v>
      </c>
      <c r="G86" t="str">
        <f t="shared" si="5"/>
        <v>627.975789609654-2363.22704769785i</v>
      </c>
      <c r="H86" t="str">
        <f t="shared" si="4"/>
        <v>2.12384830007046-0.52917691300201i</v>
      </c>
      <c r="I86" t="str">
        <f t="shared" si="6"/>
        <v>83.1601194242667-5351.44603771925i</v>
      </c>
      <c r="J86" s="4">
        <f t="shared" si="7"/>
        <v>74.570471633927596</v>
      </c>
      <c r="K86" s="4">
        <f t="shared" si="8"/>
        <v>90.890290279362816</v>
      </c>
      <c r="O86"/>
      <c r="P86"/>
    </row>
    <row r="87" spans="1:16">
      <c r="A87">
        <f t="shared" si="9"/>
        <v>57</v>
      </c>
      <c r="B87">
        <f t="shared" si="11"/>
        <v>67</v>
      </c>
      <c r="C87" t="str">
        <f t="shared" si="0"/>
        <v>14.5841810413665-3.68884416817412i</v>
      </c>
      <c r="D87" t="str">
        <f t="shared" si="1"/>
        <v>1</v>
      </c>
      <c r="E87" t="str">
        <f t="shared" si="2"/>
        <v>14.5841810413665-3.68884416817412i</v>
      </c>
      <c r="F87" t="str">
        <f t="shared" si="3"/>
        <v>0.145367412140575</v>
      </c>
      <c r="G87" t="str">
        <f t="shared" si="5"/>
        <v>611.346573659044-2332.0861004618i</v>
      </c>
      <c r="H87" t="str">
        <f t="shared" si="4"/>
        <v>2.12006465617308-0.536237730517324i</v>
      </c>
      <c r="I87" t="str">
        <f t="shared" si="6"/>
        <v>45.5417056044198-5272.00041596003i</v>
      </c>
      <c r="J87" s="4">
        <f t="shared" si="7"/>
        <v>74.439832784788408</v>
      </c>
      <c r="K87" s="4">
        <f t="shared" si="8"/>
        <v>90.494932172792218</v>
      </c>
      <c r="O87"/>
      <c r="P87"/>
    </row>
    <row r="88" spans="1:16">
      <c r="A88">
        <f t="shared" si="9"/>
        <v>58</v>
      </c>
      <c r="B88">
        <f t="shared" si="11"/>
        <v>68</v>
      </c>
      <c r="C88" t="str">
        <f t="shared" si="0"/>
        <v>14.5578561665915-3.73714369166133i</v>
      </c>
      <c r="D88" t="str">
        <f t="shared" si="1"/>
        <v>1</v>
      </c>
      <c r="E88" t="str">
        <f t="shared" si="2"/>
        <v>14.5578561665915-3.73714369166133i</v>
      </c>
      <c r="F88" t="str">
        <f t="shared" si="3"/>
        <v>0.145367412140575</v>
      </c>
      <c r="G88" t="str">
        <f t="shared" si="5"/>
        <v>595.390305685167-2301.69637444514i</v>
      </c>
      <c r="H88" t="str">
        <f t="shared" si="4"/>
        <v>2.11623787725212-0.543258907254282i</v>
      </c>
      <c r="I88" t="str">
        <f t="shared" si="6"/>
        <v>9.57045942745935-5194.388136391i</v>
      </c>
      <c r="J88" s="4">
        <f t="shared" si="7"/>
        <v>74.310702702181999</v>
      </c>
      <c r="K88" s="4">
        <f t="shared" si="8"/>
        <v>90.105565140361719</v>
      </c>
      <c r="O88"/>
      <c r="P88"/>
    </row>
    <row r="89" spans="1:16">
      <c r="A89">
        <f t="shared" si="9"/>
        <v>59</v>
      </c>
      <c r="B89">
        <f t="shared" si="11"/>
        <v>69</v>
      </c>
      <c r="C89" t="str">
        <f t="shared" si="0"/>
        <v>14.5312382726747-3.78516812772956i</v>
      </c>
      <c r="D89" t="str">
        <f t="shared" si="1"/>
        <v>1</v>
      </c>
      <c r="E89" t="str">
        <f t="shared" si="2"/>
        <v>14.5312382726747-3.78516812772956i</v>
      </c>
      <c r="F89" t="str">
        <f t="shared" si="3"/>
        <v>0.145367412140575</v>
      </c>
      <c r="G89" t="str">
        <f t="shared" si="5"/>
        <v>580.071890900118-2272.0336724524i</v>
      </c>
      <c r="H89" t="str">
        <f t="shared" si="4"/>
        <v>2.1123685028968-0.550240095245032i</v>
      </c>
      <c r="I89" t="str">
        <f t="shared" si="6"/>
        <v>-24.8384325769305-5118.55117970724i</v>
      </c>
      <c r="J89" s="4">
        <f t="shared" si="7"/>
        <v>74.183043268454796</v>
      </c>
      <c r="K89" s="4">
        <f t="shared" si="8"/>
        <v>89.721966991071142</v>
      </c>
      <c r="O89"/>
      <c r="P89"/>
    </row>
    <row r="90" spans="1:16">
      <c r="A90">
        <f t="shared" si="9"/>
        <v>60</v>
      </c>
      <c r="B90">
        <f t="shared" si="11"/>
        <v>70</v>
      </c>
      <c r="C90" t="str">
        <f t="shared" si="0"/>
        <v>14.5043310914574-3.83291514398743i</v>
      </c>
      <c r="D90" t="str">
        <f t="shared" si="1"/>
        <v>1</v>
      </c>
      <c r="E90" t="str">
        <f t="shared" si="2"/>
        <v>14.5043310914574-3.83291514398743i</v>
      </c>
      <c r="F90" t="str">
        <f t="shared" si="3"/>
        <v>0.145367412140575</v>
      </c>
      <c r="G90" t="str">
        <f t="shared" si="5"/>
        <v>565.358443788311-2243.07465473758i</v>
      </c>
      <c r="H90" t="str">
        <f t="shared" si="4"/>
        <v>2.10845707559524-0.557180955435872i</v>
      </c>
      <c r="I90" t="str">
        <f t="shared" si="6"/>
        <v>-57.7644681876957-5044.43358474351i</v>
      </c>
      <c r="J90" s="4">
        <f t="shared" si="7"/>
        <v>74.056817615360401</v>
      </c>
      <c r="K90" s="4">
        <f t="shared" si="8"/>
        <v>89.34392721694546</v>
      </c>
      <c r="O90"/>
      <c r="P90"/>
    </row>
    <row r="91" spans="1:16">
      <c r="A91">
        <f t="shared" si="9"/>
        <v>61</v>
      </c>
      <c r="B91">
        <f t="shared" si="11"/>
        <v>71</v>
      </c>
      <c r="C91" t="str">
        <f t="shared" si="0"/>
        <v>14.4771383735484-3.88038246942689i</v>
      </c>
      <c r="D91" t="str">
        <f t="shared" si="1"/>
        <v>1</v>
      </c>
      <c r="E91" t="str">
        <f t="shared" si="2"/>
        <v>14.4771383735484-3.88038246942689i</v>
      </c>
      <c r="F91" t="str">
        <f t="shared" si="3"/>
        <v>0.145367412140575</v>
      </c>
      <c r="G91" t="str">
        <f t="shared" si="5"/>
        <v>551.219127210122-2214.79681633411i</v>
      </c>
      <c r="H91" t="str">
        <f t="shared" si="4"/>
        <v>2.10450414056374-0.564081157696241i</v>
      </c>
      <c r="I91" t="str">
        <f t="shared" si="6"/>
        <v>-89.282216648061-4971.98139390352i</v>
      </c>
      <c r="J91" s="4">
        <f t="shared" si="7"/>
        <v>73.931990079621798</v>
      </c>
      <c r="K91" s="4">
        <f t="shared" si="8"/>
        <v>88.971246257894023</v>
      </c>
      <c r="O91"/>
      <c r="P91"/>
    </row>
    <row r="92" spans="1:16">
      <c r="A92">
        <f t="shared" si="9"/>
        <v>62</v>
      </c>
      <c r="B92">
        <f t="shared" si="11"/>
        <v>72</v>
      </c>
      <c r="C92" t="str">
        <f t="shared" si="0"/>
        <v>14.4496638871554-3.92756789445983i</v>
      </c>
      <c r="D92" t="str">
        <f t="shared" si="1"/>
        <v>1</v>
      </c>
      <c r="E92" t="str">
        <f t="shared" si="2"/>
        <v>14.4496638871554-3.92756789445983i</v>
      </c>
      <c r="F92" t="str">
        <f t="shared" si="3"/>
        <v>0.145367412140575</v>
      </c>
      <c r="G92" t="str">
        <f t="shared" si="5"/>
        <v>537.62500464808-2187.17846323642i</v>
      </c>
      <c r="H92" t="str">
        <f t="shared" si="4"/>
        <v>2.1005102455769-0.570940380824032i</v>
      </c>
      <c r="I92" t="str">
        <f t="shared" si="6"/>
        <v>-119.461674188702-4901.14259582754i</v>
      </c>
      <c r="J92" s="4">
        <f t="shared" si="7"/>
        <v>73.808526159712201</v>
      </c>
      <c r="K92" s="4">
        <f t="shared" si="8"/>
        <v>88.603734819852122</v>
      </c>
      <c r="O92"/>
      <c r="P92"/>
    </row>
    <row r="93" spans="1:16">
      <c r="A93">
        <f t="shared" si="9"/>
        <v>63</v>
      </c>
      <c r="B93">
        <f t="shared" si="11"/>
        <v>73</v>
      </c>
      <c r="C93" t="str">
        <f t="shared" ref="C93:C156" si="12">IF(Modep,IMPRODUCT(Ro/(Rs*m*(1+Ro*T/(PI()*Q*L*uu))),IMDIV(IMSUM(1,IMPRODUCT(s,$B93/wz)),IMSUM(1,IMPRODUCT(s,$B93/wp)))),IMDIV(Ro*SQRT(Kt*(1-md/(mc+md)))/(Rs*m),IMSUM((2*(1-md/(mc+md))-md/(mc+md)+(2-md/(mc+md))*(L*uu*ms/(E*(1-md/(mc+md))))),IMPRODUCT(s,$B93,Co*uu,Ro,(1-md/(mc+md)),L*uu*ms/(E*(1-md/(mc+md)))+1))))</f>
        <v>14.4219114169226-3.97446927092982i</v>
      </c>
      <c r="D93" t="str">
        <f t="shared" ref="D93:D156" si="13">IMDIV(1,IMSUM(1,IMPRODUCT($B93/(wn*Q),s,Mode),IMPRODUCT($B93/wn,$B93/wn,s,s,Mode)))</f>
        <v>1</v>
      </c>
      <c r="E93" t="str">
        <f t="shared" ref="E93:E156" si="14">IMPRODUCT($C93,$D93)</f>
        <v>14.4219114169226-3.97446927092982i</v>
      </c>
      <c r="F93" t="str">
        <f t="shared" ref="F93:F156" si="15">IMPRODUCT((_Rf12*k/(_Rf12*k+_Rf11*k)),IMDIV(IMSUM(1,IMPRODUCT(s,$B93,_Rf11*k,Czz*p)),IMSUM(1,IMPRODUCT(s,$B93,Czz*p,(_Rf12*k*_Rf11*k/(_Rf12*k+_Rf11*k))))))</f>
        <v>0.145367412140575</v>
      </c>
      <c r="G93" t="str">
        <f t="shared" si="5"/>
        <v>524.548904421453-2160.19868781041i</v>
      </c>
      <c r="H93" t="str">
        <f t="shared" ref="H93:H156" si="16">IMPRODUCT($E93,$F93)</f>
        <v>2.09647594079865-0.577758312547306i</v>
      </c>
      <c r="I93" t="str">
        <f t="shared" si="6"/>
        <v>-148.36859074438-4831.86706620642i</v>
      </c>
      <c r="J93" s="4">
        <f t="shared" si="7"/>
        <v>73.686392473904206</v>
      </c>
      <c r="K93" s="4">
        <f t="shared" si="8"/>
        <v>88.241213241873311</v>
      </c>
      <c r="O93"/>
      <c r="P93"/>
    </row>
    <row r="94" spans="1:16">
      <c r="A94">
        <f t="shared" si="9"/>
        <v>64</v>
      </c>
      <c r="B94">
        <f t="shared" si="11"/>
        <v>74</v>
      </c>
      <c r="C94" t="str">
        <f t="shared" si="12"/>
        <v>14.3938847627745-4.02108451209949i</v>
      </c>
      <c r="D94" t="str">
        <f t="shared" si="13"/>
        <v>1</v>
      </c>
      <c r="E94" t="str">
        <f t="shared" si="14"/>
        <v>14.3938847627745-4.02108451209949i</v>
      </c>
      <c r="F94" t="str">
        <f t="shared" si="15"/>
        <v>0.145367412140575</v>
      </c>
      <c r="G94" t="str">
        <f t="shared" ref="G94:G157" si="17">IMDIV(IMDIV(IMPRODUCT(Gm,Rea,IMSUM(1,IMPRODUCT(Rz*k,Cz*p,$B94,s))),IMSUM(1,IMPRODUCT($B94,s,(Cz*p),(Rea+Rz*k)),IMPRODUCT($B94,s,Rea,(Cea+Cp*p)),IMPRODUCT(s,s,$B94,$B94,(Cea+Cp*p),(Cz*p),Rea,(Rz*k)))),IMSUM(1,IMPRODUCT(s,$B94,0.000000022)))</f>
        <v>511.965294807241-2133.83734374505i</v>
      </c>
      <c r="H94" t="str">
        <f t="shared" si="16"/>
        <v>2.09240177861418-0.584534649522449i</v>
      </c>
      <c r="I94" t="str">
        <f t="shared" ref="I94:I157" si="18">IMPRODUCT($G94,$H94)</f>
        <v>-176.064770420522-4764.10650749331i</v>
      </c>
      <c r="J94" s="4">
        <f t="shared" ref="J94:J157" si="19">-$F$9+$F$10+20*(IMREAL(IMLOG10($I94)))</f>
        <v>73.565556719621398</v>
      </c>
      <c r="K94" s="4">
        <f t="shared" ref="K94:K157" si="20">IF((180/PI())*IMARGUMENT($I94)&lt;0,180+(180/PI())*IMARGUMENT($I94),-180+(180/PI())*IMARGUMENT($I94))</f>
        <v>87.883510908222561</v>
      </c>
      <c r="O94"/>
      <c r="P94"/>
    </row>
    <row r="95" spans="1:16">
      <c r="A95">
        <f t="shared" ref="A95:A158" si="21">A94+1</f>
        <v>65</v>
      </c>
      <c r="B95">
        <f t="shared" ref="B95:B120" si="22">B94+1</f>
        <v>75</v>
      </c>
      <c r="C95" t="str">
        <f t="shared" si="12"/>
        <v>14.3655877387669-4.0674115926136i</v>
      </c>
      <c r="D95" t="str">
        <f t="shared" si="13"/>
        <v>1</v>
      </c>
      <c r="E95" t="str">
        <f t="shared" si="14"/>
        <v>14.3655877387669-4.0674115926136i</v>
      </c>
      <c r="F95" t="str">
        <f t="shared" si="15"/>
        <v>0.145367412140575</v>
      </c>
      <c r="G95" t="str">
        <f t="shared" si="17"/>
        <v>499.850169106443-2108.07502080095i</v>
      </c>
      <c r="H95" t="str">
        <f t="shared" si="16"/>
        <v>2.08828831346292-0.591269097328814i</v>
      </c>
      <c r="I95" t="str">
        <f t="shared" si="18"/>
        <v>-202.608348022949-4697.81438812895i</v>
      </c>
      <c r="J95" s="4">
        <f t="shared" si="19"/>
        <v>73.445987634105194</v>
      </c>
      <c r="K95" s="4">
        <f t="shared" si="20"/>
        <v>87.530465701873567</v>
      </c>
      <c r="O95"/>
      <c r="P95"/>
    </row>
    <row r="96" spans="1:16">
      <c r="A96">
        <f t="shared" si="21"/>
        <v>66</v>
      </c>
      <c r="B96">
        <f t="shared" si="22"/>
        <v>76</v>
      </c>
      <c r="C96" t="str">
        <f t="shared" si="12"/>
        <v>14.337024171946-4.11344854843841i</v>
      </c>
      <c r="D96" t="str">
        <f t="shared" si="13"/>
        <v>1</v>
      </c>
      <c r="E96" t="str">
        <f t="shared" si="14"/>
        <v>14.337024171946-4.11344854843841i</v>
      </c>
      <c r="F96" t="str">
        <f t="shared" si="15"/>
        <v>0.145367412140575</v>
      </c>
      <c r="G96" t="str">
        <f t="shared" si="17"/>
        <v>488.180939785415-2082.89301956524i</v>
      </c>
      <c r="H96" t="str">
        <f t="shared" si="16"/>
        <v>2.08413610167266-0.597961370459896i</v>
      </c>
      <c r="I96" t="str">
        <f t="shared" si="18"/>
        <v>-228.054043745311-4632.94588178438i</v>
      </c>
      <c r="J96" s="4">
        <f t="shared" si="19"/>
        <v>73.327654956407002</v>
      </c>
      <c r="K96" s="4">
        <f t="shared" si="20"/>
        <v>87.181923496127567</v>
      </c>
      <c r="O96"/>
      <c r="P96"/>
    </row>
    <row r="97" spans="1:16">
      <c r="A97">
        <f t="shared" si="21"/>
        <v>67</v>
      </c>
      <c r="B97">
        <f t="shared" si="22"/>
        <v>77</v>
      </c>
      <c r="C97" t="str">
        <f t="shared" si="12"/>
        <v>14.3081979012151-4.15919347677748i</v>
      </c>
      <c r="D97" t="str">
        <f t="shared" si="13"/>
        <v>1</v>
      </c>
      <c r="E97" t="str">
        <f t="shared" si="14"/>
        <v>14.3081979012151-4.15919347677748i</v>
      </c>
      <c r="F97" t="str">
        <f t="shared" si="15"/>
        <v>0.145367412140575</v>
      </c>
      <c r="G97" t="str">
        <f t="shared" si="17"/>
        <v>476.936340904031-2058.27332638251i</v>
      </c>
      <c r="H97" t="str">
        <f t="shared" si="16"/>
        <v>2.07994570129485-0.604611192311103i</v>
      </c>
      <c r="I97" t="str">
        <f t="shared" si="18"/>
        <v>-252.453397911635-4569.45780702963i</v>
      </c>
      <c r="J97" s="4">
        <f t="shared" si="19"/>
        <v>73.210529390697189</v>
      </c>
      <c r="K97" s="4">
        <f t="shared" si="20"/>
        <v>86.83773768135795</v>
      </c>
      <c r="O97"/>
      <c r="P97"/>
    </row>
    <row r="98" spans="1:16">
      <c r="A98">
        <f t="shared" si="21"/>
        <v>68</v>
      </c>
      <c r="B98">
        <f t="shared" si="22"/>
        <v>78</v>
      </c>
      <c r="C98" t="str">
        <f t="shared" si="12"/>
        <v>14.2791127762105-4.20464453596442i</v>
      </c>
      <c r="D98" t="str">
        <f t="shared" si="13"/>
        <v>1</v>
      </c>
      <c r="E98" t="str">
        <f t="shared" si="14"/>
        <v>14.2791127762105-4.20464453596442i</v>
      </c>
      <c r="F98" t="str">
        <f t="shared" si="15"/>
        <v>0.145367412140575</v>
      </c>
      <c r="G98" t="str">
        <f t="shared" si="17"/>
        <v>466.096338116079-2034.19858859859i</v>
      </c>
      <c r="H98" t="str">
        <f t="shared" si="16"/>
        <v>2.07571767194114-0.611218295164156i</v>
      </c>
      <c r="I98" t="str">
        <f t="shared" si="18"/>
        <v>-275.854987493965-4507.30856775738i</v>
      </c>
      <c r="J98" s="4">
        <f t="shared" si="19"/>
        <v>73.094582570879794</v>
      </c>
      <c r="K98" s="4">
        <f t="shared" si="20"/>
        <v>86.497768724142475</v>
      </c>
      <c r="O98"/>
      <c r="P98"/>
    </row>
    <row r="99" spans="1:16">
      <c r="A99">
        <f t="shared" si="21"/>
        <v>69</v>
      </c>
      <c r="B99">
        <f t="shared" si="22"/>
        <v>79</v>
      </c>
      <c r="C99" t="str">
        <f t="shared" si="12"/>
        <v>14.2497726561862-4.24979994533295i</v>
      </c>
      <c r="D99" t="str">
        <f t="shared" si="13"/>
        <v>1</v>
      </c>
      <c r="E99" t="str">
        <f t="shared" si="14"/>
        <v>14.2497726561862-4.24979994533295i</v>
      </c>
      <c r="F99" t="str">
        <f t="shared" si="15"/>
        <v>0.145367412140575</v>
      </c>
      <c r="G99" t="str">
        <f t="shared" si="17"/>
        <v>455.642045593889-2010.6520902258i</v>
      </c>
      <c r="H99" t="str">
        <f t="shared" si="16"/>
        <v>2.07145257462132-0.617782420168208i</v>
      </c>
      <c r="I99" t="str">
        <f t="shared" si="18"/>
        <v>-298.304625964775-4446.45809462336i</v>
      </c>
      <c r="J99" s="4">
        <f t="shared" si="19"/>
        <v>72.979787026492204</v>
      </c>
      <c r="K99" s="4">
        <f t="shared" si="20"/>
        <v>86.161883756282833</v>
      </c>
      <c r="O99"/>
      <c r="P99"/>
    </row>
    <row r="100" spans="1:16">
      <c r="A100">
        <f t="shared" si="21"/>
        <v>70</v>
      </c>
      <c r="B100">
        <f t="shared" si="22"/>
        <v>80</v>
      </c>
      <c r="C100" t="str">
        <f t="shared" si="12"/>
        <v>14.2201814089085-4.29465798506455i</v>
      </c>
      <c r="D100" t="str">
        <f t="shared" si="13"/>
        <v>1</v>
      </c>
      <c r="E100" t="str">
        <f t="shared" si="14"/>
        <v>14.2201814089085-4.29465798506455i</v>
      </c>
      <c r="F100" t="str">
        <f t="shared" si="15"/>
        <v>0.145367412140575</v>
      </c>
      <c r="G100" t="str">
        <f t="shared" si="17"/>
        <v>445.555649289087-1987.61772811526i</v>
      </c>
      <c r="H100" t="str">
        <f t="shared" si="16"/>
        <v>2.06715097158254-0.62430331731769i</v>
      </c>
      <c r="I100" t="str">
        <f t="shared" si="18"/>
        <v>-319.845547899782-4386.86778770895i</v>
      </c>
      <c r="J100" s="4">
        <f t="shared" si="19"/>
        <v>72.866116149866798</v>
      </c>
      <c r="K100" s="4">
        <f t="shared" si="20"/>
        <v>85.829956191422099</v>
      </c>
      <c r="O100"/>
      <c r="P100"/>
    </row>
    <row r="101" spans="1:16">
      <c r="A101">
        <f t="shared" si="21"/>
        <v>71</v>
      </c>
      <c r="B101">
        <f t="shared" si="22"/>
        <v>81</v>
      </c>
      <c r="C101" t="str">
        <f t="shared" si="12"/>
        <v>14.1903429095609-4.33921699601426i</v>
      </c>
      <c r="D101" t="str">
        <f t="shared" si="13"/>
        <v>1</v>
      </c>
      <c r="E101" t="str">
        <f t="shared" si="14"/>
        <v>14.1903429095609-4.33921699601426i</v>
      </c>
      <c r="F101" t="str">
        <f t="shared" si="15"/>
        <v>0.145367412140575</v>
      </c>
      <c r="G101" t="str">
        <f t="shared" si="17"/>
        <v>435.820335995441-1965.07998870206i</v>
      </c>
      <c r="H101" t="str">
        <f t="shared" si="16"/>
        <v>2.06281342615023-0.630780745426993i</v>
      </c>
      <c r="I101" t="str">
        <f t="shared" si="18"/>
        <v>-340.518579616453-4328.5004605652i</v>
      </c>
      <c r="J101" s="4">
        <f t="shared" si="19"/>
        <v>72.753544164527398</v>
      </c>
      <c r="K101" s="4">
        <f t="shared" si="20"/>
        <v>85.501865367166559</v>
      </c>
      <c r="O101"/>
      <c r="P101"/>
    </row>
    <row r="102" spans="1:16">
      <c r="A102">
        <f t="shared" si="21"/>
        <v>72</v>
      </c>
      <c r="B102">
        <f t="shared" si="22"/>
        <v>82</v>
      </c>
      <c r="C102" t="str">
        <f t="shared" si="12"/>
        <v>14.1602610396593-4.38347537951487i</v>
      </c>
      <c r="D102" t="str">
        <f t="shared" si="13"/>
        <v>1</v>
      </c>
      <c r="E102" t="str">
        <f t="shared" si="14"/>
        <v>14.1602610396593-4.38347537951487i</v>
      </c>
      <c r="F102" t="str">
        <f t="shared" si="15"/>
        <v>0.145367412140575</v>
      </c>
      <c r="G102" t="str">
        <f t="shared" si="17"/>
        <v>426.42022772857-1943.02392537301i</v>
      </c>
      <c r="H102" t="str">
        <f t="shared" si="16"/>
        <v>2.05844050257028-0.637214472102002i</v>
      </c>
      <c r="I102" t="str">
        <f t="shared" si="18"/>
        <v>-360.362297016391-4271.32028575657i</v>
      </c>
      <c r="J102" s="4">
        <f t="shared" si="19"/>
        <v>72.642046094784391</v>
      </c>
      <c r="K102" s="4">
        <f t="shared" si="20"/>
        <v>85.177496210790025</v>
      </c>
      <c r="O102"/>
      <c r="P102"/>
    </row>
    <row r="103" spans="1:16">
      <c r="A103">
        <f t="shared" si="21"/>
        <v>73</v>
      </c>
      <c r="B103">
        <f t="shared" si="22"/>
        <v>83</v>
      </c>
      <c r="C103" t="str">
        <f t="shared" si="12"/>
        <v>14.1299396859784-4.42743159716008i</v>
      </c>
      <c r="D103" t="str">
        <f t="shared" si="13"/>
        <v>1</v>
      </c>
      <c r="E103" t="str">
        <f t="shared" si="14"/>
        <v>14.1299396859784-4.42743159716008i</v>
      </c>
      <c r="F103" t="str">
        <f t="shared" si="15"/>
        <v>0.145367412140575</v>
      </c>
      <c r="G103" t="str">
        <f t="shared" si="17"/>
        <v>417.340320981313-1921.43513649275i</v>
      </c>
      <c r="H103" t="str">
        <f t="shared" si="16"/>
        <v>2.05403276585309-0.643604273708574i</v>
      </c>
      <c r="I103" t="str">
        <f t="shared" si="18"/>
        <v>-379.413171693288-4215.29274199199i</v>
      </c>
      <c r="J103" s="4">
        <f t="shared" si="19"/>
        <v>72.5315977365008</v>
      </c>
      <c r="K103" s="4">
        <f t="shared" si="20"/>
        <v>84.856738926765601</v>
      </c>
      <c r="O103"/>
      <c r="P103"/>
    </row>
    <row r="104" spans="1:16">
      <c r="A104">
        <f t="shared" si="21"/>
        <v>74</v>
      </c>
      <c r="B104">
        <f t="shared" si="22"/>
        <v>84</v>
      </c>
      <c r="C104" t="str">
        <f t="shared" si="12"/>
        <v>14.0993827394895-4.47108417056695i</v>
      </c>
      <c r="D104" t="str">
        <f t="shared" si="13"/>
        <v>1</v>
      </c>
      <c r="E104" t="str">
        <f t="shared" si="14"/>
        <v>14.0993827394895-4.47108417056695i</v>
      </c>
      <c r="F104" t="str">
        <f t="shared" si="15"/>
        <v>0.145367412140575</v>
      </c>
      <c r="G104" t="str">
        <f t="shared" si="17"/>
        <v>408.56643045335-1900.29974411302i</v>
      </c>
      <c r="H104" t="str">
        <f t="shared" si="16"/>
        <v>2.04959078161908-0.649949935338007i</v>
      </c>
      <c r="I104" t="str">
        <f t="shared" si="18"/>
        <v>-397.70570627289-4160.38456290158i</v>
      </c>
      <c r="J104" s="4">
        <f t="shared" si="19"/>
        <v>72.422175628990402</v>
      </c>
      <c r="K104" s="4">
        <f t="shared" si="20"/>
        <v>84.539488704507392</v>
      </c>
      <c r="O104"/>
      <c r="P104"/>
    </row>
    <row r="105" spans="1:16">
      <c r="A105">
        <f t="shared" si="21"/>
        <v>75</v>
      </c>
      <c r="B105">
        <f t="shared" si="22"/>
        <v>85</v>
      </c>
      <c r="C105" t="str">
        <f t="shared" si="12"/>
        <v>14.0685940943106-4.51443168111808i</v>
      </c>
      <c r="D105" t="str">
        <f t="shared" si="13"/>
        <v>1</v>
      </c>
      <c r="E105" t="str">
        <f t="shared" si="14"/>
        <v>14.0685940943106-4.51443168111808i</v>
      </c>
      <c r="F105" t="str">
        <f t="shared" si="15"/>
        <v>0.145367412140575</v>
      </c>
      <c r="G105" t="str">
        <f t="shared" si="17"/>
        <v>400.085136889582-1879.60437338035i</v>
      </c>
      <c r="H105" t="str">
        <f t="shared" si="16"/>
        <v>2.04511511594611-0.656251250769561i</v>
      </c>
      <c r="I105" t="str">
        <f t="shared" si="18"/>
        <v>-415.272559864539-4106.56368749667i</v>
      </c>
      <c r="J105" s="4">
        <f t="shared" si="19"/>
        <v>72.313757028013796</v>
      </c>
      <c r="K105" s="4">
        <f t="shared" si="20"/>
        <v>84.225645444843821</v>
      </c>
      <c r="O105"/>
      <c r="P105"/>
    </row>
    <row r="106" spans="1:16">
      <c r="A106">
        <f t="shared" si="21"/>
        <v>76</v>
      </c>
      <c r="B106">
        <f t="shared" si="22"/>
        <v>86</v>
      </c>
      <c r="C106" t="str">
        <f t="shared" si="12"/>
        <v>14.0375776466678-4.55747276968402i</v>
      </c>
      <c r="D106" t="str">
        <f t="shared" si="13"/>
        <v>1</v>
      </c>
      <c r="E106" t="str">
        <f t="shared" si="14"/>
        <v>14.0375776466678-4.55747276968402i</v>
      </c>
      <c r="F106" t="str">
        <f t="shared" si="15"/>
        <v>0.145367412140575</v>
      </c>
      <c r="G106" t="str">
        <f t="shared" si="17"/>
        <v>391.883738694325-1859.33613264973i</v>
      </c>
      <c r="H106" t="str">
        <f t="shared" si="16"/>
        <v>2.04060633521848-0.662508022430105i</v>
      </c>
      <c r="I106" t="str">
        <f t="shared" si="18"/>
        <v>-432.144664425869-4053.79921233056i</v>
      </c>
      <c r="J106" s="4">
        <f t="shared" si="19"/>
        <v>72.206319879833799</v>
      </c>
      <c r="K106" s="4">
        <f t="shared" si="20"/>
        <v>83.915113503858564</v>
      </c>
      <c r="O106"/>
      <c r="P106"/>
    </row>
    <row r="107" spans="1:16">
      <c r="A107">
        <f t="shared" si="21"/>
        <v>77</v>
      </c>
      <c r="B107">
        <f t="shared" si="22"/>
        <v>87</v>
      </c>
      <c r="C107" t="str">
        <f t="shared" si="12"/>
        <v>14.0063372938707-4.6002061363263i</v>
      </c>
      <c r="D107" t="str">
        <f t="shared" si="13"/>
        <v>1</v>
      </c>
      <c r="E107" t="str">
        <f t="shared" si="14"/>
        <v>14.0063372938707-4.6002061363263i</v>
      </c>
      <c r="F107" t="str">
        <f t="shared" si="15"/>
        <v>0.145367412140575</v>
      </c>
      <c r="G107" t="str">
        <f t="shared" si="17"/>
        <v>383.950207017729-1839.48259430554i</v>
      </c>
      <c r="H107" t="str">
        <f t="shared" si="16"/>
        <v>2.03606500597801-0.668720061350947i</v>
      </c>
      <c r="I107" t="str">
        <f t="shared" si="18"/>
        <v>-448.351332771189-4002.06134536376i</v>
      </c>
      <c r="J107" s="4">
        <f t="shared" si="19"/>
        <v>72.09984279629461</v>
      </c>
      <c r="K107" s="4">
        <f t="shared" si="20"/>
        <v>83.607801452851376</v>
      </c>
      <c r="O107"/>
      <c r="P107"/>
    </row>
    <row r="108" spans="1:16">
      <c r="A108">
        <f t="shared" si="21"/>
        <v>78</v>
      </c>
      <c r="B108">
        <f t="shared" si="22"/>
        <v>88</v>
      </c>
      <c r="C108" t="str">
        <f t="shared" si="12"/>
        <v>13.9748769332993-4.64263053998156i</v>
      </c>
      <c r="D108" t="str">
        <f t="shared" si="13"/>
        <v>1</v>
      </c>
      <c r="E108" t="str">
        <f t="shared" si="14"/>
        <v>13.9748769332993-4.64263053998156i</v>
      </c>
      <c r="F108" t="str">
        <f t="shared" si="15"/>
        <v>0.145367412140575</v>
      </c>
      <c r="G108" t="str">
        <f t="shared" si="17"/>
        <v>376.273144037538-1820.03177628588i</v>
      </c>
      <c r="H108" t="str">
        <f t="shared" si="16"/>
        <v>2.03149169477673-0.67488718712192i</v>
      </c>
      <c r="I108" t="str">
        <f t="shared" si="18"/>
        <v>-463.920358890302-3951.32136152352i</v>
      </c>
      <c r="J108" s="4">
        <f t="shared" si="19"/>
        <v>71.994305030887404</v>
      </c>
      <c r="K108" s="4">
        <f t="shared" si="20"/>
        <v>83.303621853264559</v>
      </c>
      <c r="O108"/>
      <c r="P108"/>
    </row>
    <row r="109" spans="1:16">
      <c r="A109">
        <f t="shared" si="21"/>
        <v>79</v>
      </c>
      <c r="B109">
        <f t="shared" si="22"/>
        <v>89</v>
      </c>
      <c r="C109" t="str">
        <f t="shared" si="12"/>
        <v>13.9432004614054-4.68474479812726i</v>
      </c>
      <c r="D109" t="str">
        <f t="shared" si="13"/>
        <v>1</v>
      </c>
      <c r="E109" t="str">
        <f t="shared" si="14"/>
        <v>13.9432004614054-4.68474479812726i</v>
      </c>
      <c r="F109" t="str">
        <f t="shared" si="15"/>
        <v>0.145367412140575</v>
      </c>
      <c r="G109" t="str">
        <f t="shared" si="17"/>
        <v>368.841744183308-1800.9721243022i</v>
      </c>
      <c r="H109" t="str">
        <f t="shared" si="16"/>
        <v>2.02688696803177-0.68100922784278i</v>
      </c>
      <c r="I109" t="str">
        <f t="shared" si="18"/>
        <v>-478.878111186157-3901.55155993908i</v>
      </c>
      <c r="J109" s="4">
        <f t="shared" si="19"/>
        <v>71.889686455765599</v>
      </c>
      <c r="K109" s="4">
        <f t="shared" si="20"/>
        <v>83.002491045518852</v>
      </c>
      <c r="O109"/>
      <c r="P109"/>
    </row>
    <row r="110" spans="1:16">
      <c r="A110">
        <f t="shared" si="21"/>
        <v>80</v>
      </c>
      <c r="B110">
        <f t="shared" si="22"/>
        <v>90</v>
      </c>
      <c r="C110" t="str">
        <f t="shared" si="12"/>
        <v>13.9113117727276-4.72654778642935i</v>
      </c>
      <c r="D110" t="str">
        <f t="shared" si="13"/>
        <v>1</v>
      </c>
      <c r="E110" t="str">
        <f t="shared" si="14"/>
        <v>13.9113117727276-4.72654778642935i</v>
      </c>
      <c r="F110" t="str">
        <f t="shared" si="15"/>
        <v>0.145367412140575</v>
      </c>
      <c r="G110" t="str">
        <f t="shared" si="17"/>
        <v>361.645758072167-1782.29249474292i</v>
      </c>
      <c r="H110" t="str">
        <f t="shared" si="16"/>
        <v>2.02225139188213-0.687086020071998i</v>
      </c>
      <c r="I110" t="str">
        <f t="shared" si="18"/>
        <v>-493.249619187398-3852.72522282467i</v>
      </c>
      <c r="J110" s="4">
        <f t="shared" si="19"/>
        <v>71.785967539674601</v>
      </c>
      <c r="K110" s="4">
        <f t="shared" si="20"/>
        <v>82.704328950780408</v>
      </c>
      <c r="O110"/>
      <c r="P110"/>
    </row>
    <row r="111" spans="1:16">
      <c r="A111">
        <f t="shared" si="21"/>
        <v>81</v>
      </c>
      <c r="B111">
        <f t="shared" si="22"/>
        <v>91</v>
      </c>
      <c r="C111" t="str">
        <f t="shared" si="12"/>
        <v>13.8792147589193-4.76803843837251i</v>
      </c>
      <c r="D111" t="str">
        <f t="shared" si="13"/>
        <v>1</v>
      </c>
      <c r="E111" t="str">
        <f t="shared" si="14"/>
        <v>13.8792147589193-4.76803843837251i</v>
      </c>
      <c r="F111" t="str">
        <f t="shared" si="15"/>
        <v>0.145367412140575</v>
      </c>
      <c r="G111" t="str">
        <f t="shared" si="17"/>
        <v>354.675458944955-1763.98213824699i</v>
      </c>
      <c r="H111" t="str">
        <f t="shared" si="16"/>
        <v>2.01758553204737-0.693117408773i</v>
      </c>
      <c r="I111" t="str">
        <f t="shared" si="18"/>
        <v>-507.058654244007-3804.81657597641i</v>
      </c>
      <c r="J111" s="4">
        <f t="shared" si="19"/>
        <v>71.683129326758007</v>
      </c>
      <c r="K111" s="4">
        <f t="shared" si="20"/>
        <v>82.409058884759204</v>
      </c>
      <c r="O111"/>
      <c r="P111"/>
    </row>
    <row r="112" spans="1:16">
      <c r="A112">
        <f t="shared" si="21"/>
        <v>82</v>
      </c>
      <c r="B112">
        <f t="shared" si="22"/>
        <v>92</v>
      </c>
      <c r="C112" t="str">
        <f t="shared" si="12"/>
        <v>13.8469133077923-4.80921574487331i</v>
      </c>
      <c r="D112" t="str">
        <f t="shared" si="13"/>
        <v>1</v>
      </c>
      <c r="E112" t="str">
        <f t="shared" si="14"/>
        <v>13.8469133077923-4.80921574487331i</v>
      </c>
      <c r="F112" t="str">
        <f t="shared" si="15"/>
        <v>0.145367412140575</v>
      </c>
      <c r="G112" t="str">
        <f t="shared" si="17"/>
        <v>347.921611409608-1746.03068393138i</v>
      </c>
      <c r="H112" t="str">
        <f t="shared" si="16"/>
        <v>2.01288995368866-0.699103247257941i</v>
      </c>
      <c r="I112" t="str">
        <f t="shared" si="18"/>
        <v>-520.327804670862-3757.80075084529i</v>
      </c>
      <c r="J112" s="4">
        <f t="shared" si="19"/>
        <v>71.581153416210199</v>
      </c>
      <c r="K112" s="4">
        <f t="shared" si="20"/>
        <v>82.116607382711464</v>
      </c>
      <c r="O112"/>
      <c r="P112"/>
    </row>
    <row r="113" spans="1:16">
      <c r="A113">
        <f t="shared" si="21"/>
        <v>83</v>
      </c>
      <c r="B113">
        <f t="shared" si="22"/>
        <v>93</v>
      </c>
      <c r="C113" t="str">
        <f t="shared" si="12"/>
        <v>13.8144113023738-4.85007875387675i</v>
      </c>
      <c r="D113" t="str">
        <f t="shared" si="13"/>
        <v>1</v>
      </c>
      <c r="E113" t="str">
        <f t="shared" si="14"/>
        <v>13.8144113023738-4.85007875387675i</v>
      </c>
      <c r="F113" t="str">
        <f t="shared" si="15"/>
        <v>0.145367412140575</v>
      </c>
      <c r="G113" t="str">
        <f t="shared" si="17"/>
        <v>341.375442314959-1728.42812425486i</v>
      </c>
      <c r="H113" t="str">
        <f t="shared" si="16"/>
        <v>2.00816522127159-0.705043397129048i</v>
      </c>
      <c r="I113" t="str">
        <f t="shared" si="18"/>
        <v>-533.078545764928-3711.65374814247i</v>
      </c>
      <c r="J113" s="4">
        <f t="shared" si="19"/>
        <v>71.4800219427364</v>
      </c>
      <c r="K113" s="4">
        <f t="shared" si="20"/>
        <v>81.826904034876165</v>
      </c>
      <c r="O113"/>
      <c r="P113"/>
    </row>
    <row r="114" spans="1:16">
      <c r="A114">
        <f t="shared" si="21"/>
        <v>84</v>
      </c>
      <c r="B114">
        <f t="shared" si="22"/>
        <v>94</v>
      </c>
      <c r="C114" t="str">
        <f t="shared" si="12"/>
        <v>13.7817126199795-4.89062656993686i</v>
      </c>
      <c r="D114" t="str">
        <f t="shared" si="13"/>
        <v>1</v>
      </c>
      <c r="E114" t="str">
        <f t="shared" si="14"/>
        <v>13.7817126199795-4.89062656993686i</v>
      </c>
      <c r="F114" t="str">
        <f t="shared" si="15"/>
        <v>0.145367412140575</v>
      </c>
      <c r="G114" t="str">
        <f t="shared" si="17"/>
        <v>335.028613593014-1711.16480049956i</v>
      </c>
      <c r="H114" t="str">
        <f t="shared" si="16"/>
        <v>2.00341189843152-0.710937728217658i</v>
      </c>
      <c r="I114" t="str">
        <f t="shared" si="18"/>
        <v>-545.331305085919-3666.35240293375i</v>
      </c>
      <c r="J114" s="4">
        <f t="shared" si="19"/>
        <v>71.379717557791395</v>
      </c>
      <c r="K114" s="4">
        <f t="shared" si="20"/>
        <v>81.539881331641368</v>
      </c>
      <c r="O114"/>
      <c r="P114"/>
    </row>
    <row r="115" spans="1:16">
      <c r="A115">
        <f t="shared" si="21"/>
        <v>85</v>
      </c>
      <c r="B115">
        <f t="shared" si="22"/>
        <v>95</v>
      </c>
      <c r="C115" t="str">
        <f t="shared" si="12"/>
        <v>13.7488211313004-4.93085835378161i</v>
      </c>
      <c r="D115" t="str">
        <f t="shared" si="13"/>
        <v>1</v>
      </c>
      <c r="E115" t="str">
        <f t="shared" si="14"/>
        <v>13.7488211313004-4.93085835378161i</v>
      </c>
      <c r="F115" t="str">
        <f t="shared" si="15"/>
        <v>0.145367412140575</v>
      </c>
      <c r="G115" t="str">
        <f t="shared" si="17"/>
        <v>328.873196921242-1694.23138885044i</v>
      </c>
      <c r="H115" t="str">
        <f t="shared" si="16"/>
        <v>1.99863054784079-0.716786118520968i</v>
      </c>
      <c r="I115" t="str">
        <f t="shared" si="18"/>
        <v>-557.105523357642-3621.87435117398i</v>
      </c>
      <c r="J115" s="4">
        <f t="shared" si="19"/>
        <v>71.280223411562602</v>
      </c>
      <c r="K115" s="4">
        <f t="shared" si="20"/>
        <v>81.255474517784279</v>
      </c>
      <c r="O115"/>
      <c r="P115"/>
    </row>
    <row r="116" spans="1:16">
      <c r="A116">
        <f t="shared" si="21"/>
        <v>86</v>
      </c>
      <c r="B116">
        <f t="shared" si="22"/>
        <v>96</v>
      </c>
      <c r="C116" t="str">
        <f t="shared" si="12"/>
        <v>13.7157406995061-4.97077332186269i</v>
      </c>
      <c r="D116" t="str">
        <f t="shared" si="13"/>
        <v>1</v>
      </c>
      <c r="E116" t="str">
        <f t="shared" si="14"/>
        <v>13.7157406995061-4.97077332186269i</v>
      </c>
      <c r="F116" t="str">
        <f t="shared" si="15"/>
        <v>0.145367412140575</v>
      </c>
      <c r="G116" t="str">
        <f t="shared" si="17"/>
        <v>322.901650068678-1677.61888705311i</v>
      </c>
      <c r="H116" t="str">
        <f t="shared" si="16"/>
        <v>1.99382173107836-0.722588454136589i</v>
      </c>
      <c r="I116" t="str">
        <f t="shared" si="18"/>
        <v>-568.419711318061-3578.19799763526i</v>
      </c>
      <c r="J116" s="4">
        <f t="shared" si="19"/>
        <v>71.181523135668598</v>
      </c>
      <c r="K116" s="4">
        <f t="shared" si="20"/>
        <v>80.973621455180506</v>
      </c>
      <c r="O116"/>
      <c r="P116"/>
    </row>
    <row r="117" spans="1:16">
      <c r="A117">
        <f t="shared" si="21"/>
        <v>87</v>
      </c>
      <c r="B117">
        <f t="shared" si="22"/>
        <v>97</v>
      </c>
      <c r="C117" t="str">
        <f t="shared" si="12"/>
        <v>13.6824751793629-5.01037074589072i</v>
      </c>
      <c r="D117" t="str">
        <f t="shared" si="13"/>
        <v>1</v>
      </c>
      <c r="E117" t="str">
        <f t="shared" si="14"/>
        <v>13.6824751793629-5.01037074589072i</v>
      </c>
      <c r="F117" t="str">
        <f t="shared" si="15"/>
        <v>0.145367412140575</v>
      </c>
      <c r="G117" t="str">
        <f t="shared" si="17"/>
        <v>317.106794800873-1661.31860162928i</v>
      </c>
      <c r="H117" t="str">
        <f t="shared" si="16"/>
        <v>1.98898600850163-0.728344629194976i</v>
      </c>
      <c r="I117" t="str">
        <f t="shared" si="18"/>
        <v>-579.29150281866-3535.30248517858i</v>
      </c>
      <c r="J117" s="4">
        <f t="shared" si="19"/>
        <v>71.083600826541996</v>
      </c>
      <c r="K117" s="4">
        <f t="shared" si="20"/>
        <v>80.694262493423722</v>
      </c>
      <c r="O117"/>
      <c r="P117"/>
    </row>
    <row r="118" spans="1:16">
      <c r="A118">
        <f t="shared" si="21"/>
        <v>88</v>
      </c>
      <c r="B118">
        <f t="shared" si="22"/>
        <v>98</v>
      </c>
      <c r="C118" t="str">
        <f t="shared" si="12"/>
        <v>13.6490284163682-5.04964995235629i</v>
      </c>
      <c r="D118" t="str">
        <f t="shared" si="13"/>
        <v>1</v>
      </c>
      <c r="E118" t="str">
        <f t="shared" si="14"/>
        <v>13.6490284163682-5.04964995235629i</v>
      </c>
      <c r="F118" t="str">
        <f t="shared" si="15"/>
        <v>0.145367412140575</v>
      </c>
      <c r="G118" t="str">
        <f t="shared" si="17"/>
        <v>311.481796228877-1645.32213562992i</v>
      </c>
      <c r="H118" t="str">
        <f t="shared" si="16"/>
        <v>1.98412393912062-0.734054545789812i</v>
      </c>
      <c r="I118" t="str">
        <f t="shared" si="18"/>
        <v>-589.737704449739-3493.16766532097i</v>
      </c>
      <c r="J118" s="4">
        <f t="shared" si="19"/>
        <v>70.986441029469191</v>
      </c>
      <c r="K118" s="4">
        <f t="shared" si="20"/>
        <v>80.417340347835079</v>
      </c>
      <c r="O118"/>
      <c r="P118"/>
    </row>
    <row r="119" spans="1:16">
      <c r="A119">
        <f t="shared" si="21"/>
        <v>89</v>
      </c>
      <c r="B119">
        <f t="shared" si="22"/>
        <v>99</v>
      </c>
      <c r="C119" t="str">
        <f t="shared" si="12"/>
        <v>13.6154042459004-5.08861032203736i</v>
      </c>
      <c r="D119" t="str">
        <f t="shared" si="13"/>
        <v>1</v>
      </c>
      <c r="E119" t="str">
        <f t="shared" si="14"/>
        <v>13.6154042459004-5.08861032203736i</v>
      </c>
      <c r="F119" t="str">
        <f t="shared" si="15"/>
        <v>0.145367412140575</v>
      </c>
      <c r="G119" t="str">
        <f t="shared" si="17"/>
        <v>306.020143496749-1629.62137690544i</v>
      </c>
      <c r="H119" t="str">
        <f t="shared" si="16"/>
        <v>1.97923608047434-0.739718113906389i</v>
      </c>
      <c r="I119" t="str">
        <f t="shared" si="18"/>
        <v>-599.774341945324-3451.7740700483i</v>
      </c>
      <c r="J119" s="4">
        <f t="shared" si="19"/>
        <v>70.890028723257203</v>
      </c>
      <c r="K119" s="4">
        <f t="shared" si="20"/>
        <v>80.142799984384098</v>
      </c>
      <c r="O119"/>
      <c r="P119"/>
    </row>
    <row r="120" spans="1:16">
      <c r="A120">
        <f t="shared" si="21"/>
        <v>90</v>
      </c>
      <c r="B120">
        <f t="shared" si="22"/>
        <v>100</v>
      </c>
      <c r="C120" t="str">
        <f t="shared" si="12"/>
        <v>13.5816064923852-5.12725128949352i</v>
      </c>
      <c r="D120" t="str">
        <f t="shared" si="13"/>
        <v>1</v>
      </c>
      <c r="E120" t="str">
        <f t="shared" si="14"/>
        <v>13.5816064923852-5.12725128949352i</v>
      </c>
      <c r="F120" t="str">
        <f t="shared" si="15"/>
        <v>0.145367412140575</v>
      </c>
      <c r="G120" t="str">
        <f t="shared" si="17"/>
        <v>300.71563171055-1614.20848687324i</v>
      </c>
      <c r="H120" t="str">
        <f t="shared" si="16"/>
        <v>1.97432298850967-0.745335251348099i</v>
      </c>
      <c r="I120" t="str">
        <f t="shared" si="18"/>
        <v>-609.416703601554-3411.10288482653i</v>
      </c>
      <c r="J120" s="4">
        <f t="shared" si="19"/>
        <v>70.794349305504198</v>
      </c>
      <c r="K120" s="4">
        <f t="shared" si="20"/>
        <v>79.870588511073564</v>
      </c>
      <c r="O120"/>
      <c r="P120"/>
    </row>
    <row r="121" spans="1:16">
      <c r="A121">
        <f t="shared" si="21"/>
        <v>91</v>
      </c>
      <c r="B121">
        <f t="shared" ref="B121:B152" si="23">B120+10</f>
        <v>110</v>
      </c>
      <c r="C121" t="str">
        <f t="shared" si="12"/>
        <v>13.2349138452345-5.49600682578286i</v>
      </c>
      <c r="D121" t="str">
        <f t="shared" si="13"/>
        <v>1</v>
      </c>
      <c r="E121" t="str">
        <f t="shared" si="14"/>
        <v>13.2349138452345-5.49600682578286i</v>
      </c>
      <c r="F121" t="str">
        <f t="shared" si="15"/>
        <v>0.145367412140575</v>
      </c>
      <c r="G121" t="str">
        <f t="shared" si="17"/>
        <v>255.136050439566-1474.36325742645i</v>
      </c>
      <c r="H121" t="str">
        <f t="shared" si="16"/>
        <v>1.92392517558521-0.79894028937099i</v>
      </c>
      <c r="I121" t="str">
        <f t="shared" si="18"/>
        <v>-687.065536886184-3040.40305888772i</v>
      </c>
      <c r="J121" s="4">
        <f t="shared" si="19"/>
        <v>69.874924146016397</v>
      </c>
      <c r="K121" s="4">
        <f t="shared" si="20"/>
        <v>77.266268587629952</v>
      </c>
      <c r="O121"/>
      <c r="P121"/>
    </row>
    <row r="122" spans="1:16">
      <c r="A122">
        <f t="shared" si="21"/>
        <v>92</v>
      </c>
      <c r="B122">
        <f t="shared" si="23"/>
        <v>120</v>
      </c>
      <c r="C122" t="str">
        <f t="shared" si="12"/>
        <v>12.874959112954-5.83257811962805i</v>
      </c>
      <c r="D122" t="str">
        <f t="shared" si="13"/>
        <v>1</v>
      </c>
      <c r="E122" t="str">
        <f t="shared" si="14"/>
        <v>12.874959112954-5.83257811962805i</v>
      </c>
      <c r="F122" t="str">
        <f t="shared" si="15"/>
        <v>0.145367412140575</v>
      </c>
      <c r="G122" t="str">
        <f t="shared" si="17"/>
        <v>220.181194645532-1356.35251511028i</v>
      </c>
      <c r="H122" t="str">
        <f t="shared" si="16"/>
        <v>1.87159948766584-0.847866787358071i</v>
      </c>
      <c r="I122" t="str">
        <f t="shared" si="18"/>
        <v>-737.915238419362-2725.23299451544i</v>
      </c>
      <c r="J122" s="4">
        <f t="shared" si="19"/>
        <v>69.015353527101993</v>
      </c>
      <c r="K122" s="4">
        <f t="shared" si="20"/>
        <v>74.849236352836016</v>
      </c>
      <c r="O122"/>
      <c r="P122"/>
    </row>
    <row r="123" spans="1:16">
      <c r="A123">
        <f t="shared" si="21"/>
        <v>93</v>
      </c>
      <c r="B123">
        <f t="shared" si="23"/>
        <v>130</v>
      </c>
      <c r="C123" t="str">
        <f t="shared" si="12"/>
        <v>12.505273841694-6.13719635494647i</v>
      </c>
      <c r="D123" t="str">
        <f t="shared" si="13"/>
        <v>1</v>
      </c>
      <c r="E123" t="str">
        <f t="shared" si="14"/>
        <v>12.505273841694-6.13719635494647i</v>
      </c>
      <c r="F123" t="str">
        <f t="shared" si="15"/>
        <v>0.145367412140575</v>
      </c>
      <c r="G123" t="str">
        <f t="shared" si="17"/>
        <v>192.804094317955-1255.52759764822i</v>
      </c>
      <c r="H123" t="str">
        <f t="shared" si="16"/>
        <v>1.81785929647628-0.892148351917138i</v>
      </c>
      <c r="I123" t="str">
        <f t="shared" si="18"/>
        <v>-769.626161773759-2454.38237035599i</v>
      </c>
      <c r="J123" s="4">
        <f t="shared" si="19"/>
        <v>68.206163212271193</v>
      </c>
      <c r="K123" s="4">
        <f t="shared" si="20"/>
        <v>72.590023705214222</v>
      </c>
      <c r="O123"/>
      <c r="P123"/>
    </row>
    <row r="124" spans="1:16">
      <c r="A124">
        <f t="shared" si="21"/>
        <v>94</v>
      </c>
      <c r="B124">
        <f t="shared" si="23"/>
        <v>140</v>
      </c>
      <c r="C124" t="str">
        <f t="shared" si="12"/>
        <v>12.1291419789392-6.41049513852189i</v>
      </c>
      <c r="D124" t="str">
        <f t="shared" si="13"/>
        <v>1</v>
      </c>
      <c r="E124" t="str">
        <f t="shared" si="14"/>
        <v>12.1291419789392-6.41049513852189i</v>
      </c>
      <c r="F124" t="str">
        <f t="shared" si="15"/>
        <v>0.145367412140575</v>
      </c>
      <c r="G124" t="str">
        <f t="shared" si="17"/>
        <v>170.971898283683-1168.44748022626i</v>
      </c>
      <c r="H124" t="str">
        <f t="shared" si="16"/>
        <v>1.763181980964-0.931877088826664i</v>
      </c>
      <c r="I124" t="str">
        <f t="shared" si="18"/>
        <v>-787.394866015099-2219.5103376815i</v>
      </c>
      <c r="J124" s="4">
        <f t="shared" si="19"/>
        <v>67.439968431227598</v>
      </c>
      <c r="K124" s="4">
        <f t="shared" si="20"/>
        <v>70.467318960223395</v>
      </c>
      <c r="O124"/>
      <c r="P124"/>
    </row>
    <row r="125" spans="1:16">
      <c r="A125">
        <f t="shared" si="21"/>
        <v>95</v>
      </c>
      <c r="B125">
        <f t="shared" si="23"/>
        <v>150</v>
      </c>
      <c r="C125" t="str">
        <f t="shared" si="12"/>
        <v>11.7495623961915-6.65344254164269i</v>
      </c>
      <c r="D125" t="str">
        <f t="shared" si="13"/>
        <v>1</v>
      </c>
      <c r="E125" t="str">
        <f t="shared" si="14"/>
        <v>11.7495623961915-6.65344254164269i</v>
      </c>
      <c r="F125" t="str">
        <f t="shared" si="15"/>
        <v>0.145367412140575</v>
      </c>
      <c r="G125" t="str">
        <f t="shared" si="17"/>
        <v>153.287826342362-1092.51817351991i</v>
      </c>
      <c r="H125" t="str">
        <f t="shared" si="16"/>
        <v>1.70800347931857-0.967193724104608i</v>
      </c>
      <c r="I125" t="str">
        <f t="shared" si="18"/>
        <v>-794.860580168751-2014.28386521075i</v>
      </c>
      <c r="J125" s="4">
        <f t="shared" si="19"/>
        <v>66.710934615746794</v>
      </c>
      <c r="K125" s="4">
        <f t="shared" si="20"/>
        <v>68.465213085603722</v>
      </c>
      <c r="O125"/>
      <c r="P125"/>
    </row>
    <row r="126" spans="1:16">
      <c r="A126">
        <f t="shared" si="21"/>
        <v>96</v>
      </c>
      <c r="B126">
        <f t="shared" si="23"/>
        <v>160</v>
      </c>
      <c r="C126" t="str">
        <f t="shared" si="12"/>
        <v>11.3692264468275-6.8672737343964i</v>
      </c>
      <c r="D126" t="str">
        <f t="shared" si="13"/>
        <v>1</v>
      </c>
      <c r="E126" t="str">
        <f t="shared" si="14"/>
        <v>11.3692264468275-6.8672737343964i</v>
      </c>
      <c r="F126" t="str">
        <f t="shared" si="15"/>
        <v>0.145367412140575</v>
      </c>
      <c r="G126" t="str">
        <f t="shared" si="17"/>
        <v>138.767286842493-1025.7513120615i</v>
      </c>
      <c r="H126" t="str">
        <f t="shared" si="16"/>
        <v>1.6527150266155-0.998277811230147i</v>
      </c>
      <c r="I126" t="str">
        <f t="shared" si="18"/>
        <v>-794.641994503954-1833.80291039408i</v>
      </c>
      <c r="J126" s="4">
        <f t="shared" si="19"/>
        <v>66.014394857900996</v>
      </c>
      <c r="K126" s="4">
        <f t="shared" si="20"/>
        <v>66.571463266508459</v>
      </c>
      <c r="O126"/>
      <c r="P126"/>
    </row>
    <row r="127" spans="1:16">
      <c r="A127">
        <f t="shared" si="21"/>
        <v>97</v>
      </c>
      <c r="B127">
        <f t="shared" si="23"/>
        <v>170</v>
      </c>
      <c r="C127" t="str">
        <f t="shared" si="12"/>
        <v>10.9905086421697-7.05342695555887i</v>
      </c>
      <c r="D127" t="str">
        <f t="shared" si="13"/>
        <v>1</v>
      </c>
      <c r="E127" t="str">
        <f t="shared" si="14"/>
        <v>10.9905086421697-7.05342695555887i</v>
      </c>
      <c r="F127" t="str">
        <f t="shared" si="15"/>
        <v>0.145367412140575</v>
      </c>
      <c r="G127" t="str">
        <f t="shared" si="17"/>
        <v>126.700523443902-966.599475873974i</v>
      </c>
      <c r="H127" t="str">
        <f t="shared" si="16"/>
        <v>1.59766179942083-1.02533842325217i</v>
      </c>
      <c r="I127" t="str">
        <f t="shared" si="18"/>
        <v>-788.666996236049-1674.20997287724i</v>
      </c>
      <c r="J127" s="4">
        <f t="shared" si="19"/>
        <v>65.346573632082197</v>
      </c>
      <c r="K127" s="4">
        <f t="shared" si="20"/>
        <v>64.77636869282837</v>
      </c>
      <c r="O127"/>
      <c r="P127"/>
    </row>
    <row r="128" spans="1:16">
      <c r="A128">
        <f t="shared" si="21"/>
        <v>98</v>
      </c>
      <c r="B128">
        <f t="shared" si="23"/>
        <v>180</v>
      </c>
      <c r="C128" t="str">
        <f t="shared" si="12"/>
        <v>10.6154682312262-7.21348477985775i</v>
      </c>
      <c r="D128" t="str">
        <f t="shared" si="13"/>
        <v>1</v>
      </c>
      <c r="E128" t="str">
        <f t="shared" si="14"/>
        <v>10.6154682312262-7.21348477985775i</v>
      </c>
      <c r="F128" t="str">
        <f t="shared" si="15"/>
        <v>0.145367412140575</v>
      </c>
      <c r="G128" t="str">
        <f t="shared" si="17"/>
        <v>116.565690441215-913.841742415262i</v>
      </c>
      <c r="H128" t="str">
        <f t="shared" si="16"/>
        <v>1.54314314543384-1.04860561496335i</v>
      </c>
      <c r="I128" t="str">
        <f t="shared" si="18"/>
        <v>-778.382036087411-1532.42005832817i</v>
      </c>
      <c r="J128" s="4">
        <f t="shared" si="19"/>
        <v>64.704383986115801</v>
      </c>
      <c r="K128" s="4">
        <f t="shared" si="20"/>
        <v>63.072026634145899</v>
      </c>
      <c r="O128"/>
      <c r="P128"/>
    </row>
    <row r="129" spans="1:16">
      <c r="A129">
        <f t="shared" si="21"/>
        <v>99</v>
      </c>
      <c r="B129">
        <f t="shared" si="23"/>
        <v>190</v>
      </c>
      <c r="C129" t="str">
        <f t="shared" si="12"/>
        <v>10.2458593951051-7.34912192217132i</v>
      </c>
      <c r="D129" t="str">
        <f t="shared" si="13"/>
        <v>1</v>
      </c>
      <c r="E129" t="str">
        <f t="shared" si="14"/>
        <v>10.2458593951051-7.34912192217132i</v>
      </c>
      <c r="F129" t="str">
        <f t="shared" si="15"/>
        <v>0.145367412140575</v>
      </c>
      <c r="G129" t="str">
        <f t="shared" si="17"/>
        <v>107.972310552524-866.502718785528i</v>
      </c>
      <c r="H129" t="str">
        <f t="shared" si="16"/>
        <v>1.48941406542263-1.06832283533161i</v>
      </c>
      <c r="I129" t="str">
        <f t="shared" si="18"/>
        <v>-764.889163342395-1405.93062203289i</v>
      </c>
      <c r="J129" s="4">
        <f t="shared" si="19"/>
        <v>64.085276488282005</v>
      </c>
      <c r="K129" s="4">
        <f t="shared" si="20"/>
        <v>61.45183115231201</v>
      </c>
      <c r="O129"/>
      <c r="P129"/>
    </row>
    <row r="130" spans="1:16">
      <c r="A130">
        <f t="shared" si="21"/>
        <v>100</v>
      </c>
      <c r="B130">
        <f t="shared" si="23"/>
        <v>200</v>
      </c>
      <c r="C130" t="str">
        <f t="shared" si="12"/>
        <v>9.8831478611154-7.46206019789634i</v>
      </c>
      <c r="D130" t="str">
        <f t="shared" si="13"/>
        <v>1</v>
      </c>
      <c r="E130" t="str">
        <f t="shared" si="14"/>
        <v>9.8831478611154-7.46206019789634i</v>
      </c>
      <c r="F130" t="str">
        <f t="shared" si="15"/>
        <v>0.145367412140575</v>
      </c>
      <c r="G130" t="str">
        <f t="shared" si="17"/>
        <v>100.623586060941-823.794295458666i</v>
      </c>
      <c r="H130" t="str">
        <f t="shared" si="16"/>
        <v>1.436687628373-1.08474038020538i</v>
      </c>
      <c r="I130" t="str">
        <f t="shared" si="18"/>
        <v>-749.038276050577-1292.68553961109i</v>
      </c>
      <c r="J130" s="4">
        <f t="shared" si="19"/>
        <v>63.4871252740028</v>
      </c>
      <c r="K130" s="4">
        <f t="shared" si="20"/>
        <v>59.910130149023587</v>
      </c>
      <c r="O130"/>
      <c r="P130"/>
    </row>
    <row r="131" spans="1:16">
      <c r="A131">
        <f t="shared" si="21"/>
        <v>101</v>
      </c>
      <c r="B131">
        <f t="shared" si="23"/>
        <v>210</v>
      </c>
      <c r="C131" t="str">
        <f t="shared" si="12"/>
        <v>9.5285319494383-7.55403076060788i</v>
      </c>
      <c r="D131" t="str">
        <f t="shared" si="13"/>
        <v>1</v>
      </c>
      <c r="E131" t="str">
        <f t="shared" si="14"/>
        <v>9.5285319494383-7.55403076060788i</v>
      </c>
      <c r="F131" t="str">
        <f t="shared" si="15"/>
        <v>0.145367412140575</v>
      </c>
      <c r="G131" t="str">
        <f t="shared" si="17"/>
        <v>94.2907216077554-785.073089894194i</v>
      </c>
      <c r="H131" t="str">
        <f t="shared" si="16"/>
        <v>1.38513803098863-1.09810990289987i</v>
      </c>
      <c r="I131" t="str">
        <f t="shared" si="18"/>
        <v>-731.490870044751-1190.97616906725i</v>
      </c>
      <c r="J131" s="4">
        <f t="shared" si="19"/>
        <v>62.908141110194194</v>
      </c>
      <c r="K131" s="4">
        <f t="shared" si="20"/>
        <v>58.441987686397511</v>
      </c>
      <c r="O131"/>
      <c r="P131"/>
    </row>
    <row r="132" spans="1:16">
      <c r="A132">
        <f t="shared" si="21"/>
        <v>102</v>
      </c>
      <c r="B132">
        <f t="shared" si="23"/>
        <v>220</v>
      </c>
      <c r="C132" t="str">
        <f t="shared" si="12"/>
        <v>9.18296633857669-7.62674336500112i</v>
      </c>
      <c r="D132" t="str">
        <f t="shared" si="13"/>
        <v>1</v>
      </c>
      <c r="E132" t="str">
        <f t="shared" si="14"/>
        <v>9.18296633857669-7.62674336500112i</v>
      </c>
      <c r="F132" t="str">
        <f t="shared" si="15"/>
        <v>0.145367412140575</v>
      </c>
      <c r="G132" t="str">
        <f t="shared" si="17"/>
        <v>88.7950829966943-749.808903668315i</v>
      </c>
      <c r="H132" t="str">
        <f t="shared" si="16"/>
        <v>1.3349040524129-1.10867994603051i</v>
      </c>
      <c r="I132" t="str">
        <f t="shared" si="18"/>
        <v>-712.765178725556-1099.36827186666i</v>
      </c>
      <c r="J132" s="4">
        <f t="shared" si="19"/>
        <v>62.346804415915003</v>
      </c>
      <c r="K132" s="4">
        <f t="shared" si="20"/>
        <v>57.043017384701386</v>
      </c>
      <c r="O132"/>
      <c r="P132"/>
    </row>
    <row r="133" spans="1:16">
      <c r="A133">
        <f t="shared" si="21"/>
        <v>103</v>
      </c>
      <c r="B133">
        <f t="shared" si="23"/>
        <v>230</v>
      </c>
      <c r="C133" t="str">
        <f t="shared" si="12"/>
        <v>8.84718713541181-7.68186214568111i</v>
      </c>
      <c r="D133" t="str">
        <f t="shared" si="13"/>
        <v>1</v>
      </c>
      <c r="E133" t="str">
        <f t="shared" si="14"/>
        <v>8.84718713541181-7.68186214568111i</v>
      </c>
      <c r="F133" t="str">
        <f t="shared" si="15"/>
        <v>0.145367412140575</v>
      </c>
      <c r="G133" t="str">
        <f t="shared" si="17"/>
        <v>83.9955782820913-717.561030306885i</v>
      </c>
      <c r="H133" t="str">
        <f t="shared" si="16"/>
        <v>1.2860926985982-1.11669242053831i</v>
      </c>
      <c r="I133" t="str">
        <f t="shared" si="18"/>
        <v>-693.268863874228-1016.64722750263i</v>
      </c>
      <c r="J133" s="4">
        <f t="shared" si="19"/>
        <v>61.801813209918599</v>
      </c>
      <c r="K133" s="4">
        <f t="shared" si="20"/>
        <v>55.709264411502943</v>
      </c>
      <c r="O133"/>
      <c r="P133"/>
    </row>
    <row r="134" spans="1:16">
      <c r="A134">
        <f t="shared" si="21"/>
        <v>104</v>
      </c>
      <c r="B134">
        <f t="shared" si="23"/>
        <v>240</v>
      </c>
      <c r="C134" t="str">
        <f t="shared" si="12"/>
        <v>8.52173713270629-7.72098724436889i</v>
      </c>
      <c r="D134" t="str">
        <f t="shared" si="13"/>
        <v>1</v>
      </c>
      <c r="E134" t="str">
        <f t="shared" si="14"/>
        <v>8.52173713270629-7.72098724436889i</v>
      </c>
      <c r="F134" t="str">
        <f t="shared" si="15"/>
        <v>0.145367412140575</v>
      </c>
      <c r="G134" t="str">
        <f t="shared" si="17"/>
        <v>79.7795872432815-687.960240105098i</v>
      </c>
      <c r="H134" t="str">
        <f t="shared" si="16"/>
        <v>1.23878287392376-1.12237993488429i</v>
      </c>
      <c r="I134" t="str">
        <f t="shared" si="18"/>
        <v>-673.323183126457-941.776371317883i</v>
      </c>
      <c r="J134" s="4">
        <f t="shared" si="19"/>
        <v>61.272042347476798</v>
      </c>
      <c r="K134" s="4">
        <f t="shared" si="20"/>
        <v>54.437121023900559</v>
      </c>
      <c r="O134"/>
      <c r="P134"/>
    </row>
    <row r="135" spans="1:16">
      <c r="A135">
        <f t="shared" si="21"/>
        <v>105</v>
      </c>
      <c r="B135">
        <f t="shared" si="23"/>
        <v>250</v>
      </c>
      <c r="C135" t="str">
        <f t="shared" si="12"/>
        <v>8.20699041191796-7.74564154026254i</v>
      </c>
      <c r="D135" t="str">
        <f t="shared" si="13"/>
        <v>1</v>
      </c>
      <c r="E135" t="str">
        <f t="shared" si="14"/>
        <v>8.20699041191796-7.74564154026254i</v>
      </c>
      <c r="F135" t="str">
        <f t="shared" si="15"/>
        <v>0.145367412140575</v>
      </c>
      <c r="G135" t="str">
        <f t="shared" si="17"/>
        <v>76.0563447319955-660.694925238239i</v>
      </c>
      <c r="H135" t="str">
        <f t="shared" si="16"/>
        <v>1.19302895764303-1.1259638660765i</v>
      </c>
      <c r="I135" t="str">
        <f t="shared" si="18"/>
        <v>-653.18119064062-873.864873931101i</v>
      </c>
      <c r="J135" s="4">
        <f t="shared" si="19"/>
        <v>60.756511378573599</v>
      </c>
      <c r="K135" s="4">
        <f t="shared" si="20"/>
        <v>53.223265464170765</v>
      </c>
      <c r="O135"/>
      <c r="P135"/>
    </row>
    <row r="136" spans="1:16">
      <c r="A136">
        <f t="shared" si="21"/>
        <v>106</v>
      </c>
      <c r="B136">
        <f t="shared" si="23"/>
        <v>260</v>
      </c>
      <c r="C136" t="str">
        <f t="shared" si="12"/>
        <v>7.90317569096857-7.75726172127447i</v>
      </c>
      <c r="D136" t="str">
        <f t="shared" si="13"/>
        <v>1</v>
      </c>
      <c r="E136" t="str">
        <f t="shared" si="14"/>
        <v>7.90317569096857-7.75726172127447i</v>
      </c>
      <c r="F136" t="str">
        <f t="shared" si="15"/>
        <v>0.145367412140575</v>
      </c>
      <c r="G136" t="str">
        <f t="shared" si="17"/>
        <v>72.7520485281278-635.500331770977i</v>
      </c>
      <c r="H136" t="str">
        <f t="shared" si="16"/>
        <v>1.1488641978884-1.12765306171881i</v>
      </c>
      <c r="I136" t="str">
        <f t="shared" si="18"/>
        <v>-633.041670967856-812.142649186934i</v>
      </c>
      <c r="J136" s="4">
        <f t="shared" si="19"/>
        <v>60.254359046223996</v>
      </c>
      <c r="K136" s="4">
        <f t="shared" si="20"/>
        <v>52.064617211793475</v>
      </c>
      <c r="O136"/>
      <c r="P136"/>
    </row>
    <row r="137" spans="1:16">
      <c r="A137">
        <f t="shared" si="21"/>
        <v>107</v>
      </c>
      <c r="B137">
        <f t="shared" si="23"/>
        <v>270</v>
      </c>
      <c r="C137" t="str">
        <f t="shared" si="12"/>
        <v>7.61039802016406-7.75719296002809i</v>
      </c>
      <c r="D137" t="str">
        <f t="shared" si="13"/>
        <v>1</v>
      </c>
      <c r="E137" t="str">
        <f t="shared" si="14"/>
        <v>7.61039802016406-7.75719296002809i</v>
      </c>
      <c r="F137" t="str">
        <f t="shared" si="15"/>
        <v>0.145367412140575</v>
      </c>
      <c r="G137" t="str">
        <f t="shared" si="17"/>
        <v>69.8061971586322-612.150108740927i</v>
      </c>
      <c r="H137" t="str">
        <f t="shared" si="16"/>
        <v>1.106303865551-1.12764306607437i</v>
      </c>
      <c r="I137" t="str">
        <f t="shared" si="18"/>
        <v>-613.059959762368-755.940505792504i</v>
      </c>
      <c r="J137" s="4">
        <f t="shared" si="19"/>
        <v>59.764822937220202</v>
      </c>
      <c r="K137" s="4">
        <f t="shared" si="20"/>
        <v>50.95830374837783</v>
      </c>
      <c r="O137"/>
      <c r="P137"/>
    </row>
    <row r="138" spans="1:16">
      <c r="A138">
        <f t="shared" si="21"/>
        <v>108</v>
      </c>
      <c r="B138">
        <f t="shared" si="23"/>
        <v>280</v>
      </c>
      <c r="C138" t="str">
        <f t="shared" si="12"/>
        <v>7.32865859428628-7.74668651288516i</v>
      </c>
      <c r="D138" t="str">
        <f t="shared" si="13"/>
        <v>1</v>
      </c>
      <c r="E138" t="str">
        <f t="shared" si="14"/>
        <v>7.32865859428628-7.74668651288516i</v>
      </c>
      <c r="F138" t="str">
        <f t="shared" si="15"/>
        <v>0.145367412140575</v>
      </c>
      <c r="G138" t="str">
        <f t="shared" si="17"/>
        <v>67.1688169626159-590.449615299039i</v>
      </c>
      <c r="H138" t="str">
        <f t="shared" si="16"/>
        <v>1.06534813431318-1.12611577104241i</v>
      </c>
      <c r="I138" t="str">
        <f t="shared" si="18"/>
        <v>-593.356449959025-704.674260168629i</v>
      </c>
      <c r="J138" s="4">
        <f t="shared" si="19"/>
        <v>59.287223157224801</v>
      </c>
      <c r="K138" s="4">
        <f t="shared" si="20"/>
        <v>49.901635459570457</v>
      </c>
      <c r="O138"/>
      <c r="P138"/>
    </row>
    <row r="139" spans="1:16">
      <c r="A139">
        <f t="shared" si="21"/>
        <v>109</v>
      </c>
      <c r="B139">
        <f t="shared" si="23"/>
        <v>290</v>
      </c>
      <c r="C139" t="str">
        <f t="shared" si="12"/>
        <v>7.05787257741165-7.72689963093263i</v>
      </c>
      <c r="D139" t="str">
        <f t="shared" si="13"/>
        <v>1</v>
      </c>
      <c r="E139" t="str">
        <f t="shared" si="14"/>
        <v>7.05787257741165-7.72689963093263i</v>
      </c>
      <c r="F139" t="str">
        <f t="shared" si="15"/>
        <v>0.145367412140575</v>
      </c>
      <c r="G139" t="str">
        <f t="shared" si="17"/>
        <v>64.7983401887564-570.230575218601i</v>
      </c>
      <c r="H139" t="str">
        <f t="shared" si="16"/>
        <v>1.02598467179626-1.12323940321864i</v>
      </c>
      <c r="I139" t="str">
        <f t="shared" si="18"/>
        <v>-574.02334721406-657.831878527026i</v>
      </c>
      <c r="J139" s="4">
        <f t="shared" si="19"/>
        <v>58.820949167448404</v>
      </c>
      <c r="K139" s="4">
        <f t="shared" si="20"/>
        <v>48.892086309080383</v>
      </c>
      <c r="O139"/>
      <c r="P139"/>
    </row>
    <row r="140" spans="1:16">
      <c r="A140">
        <f t="shared" si="21"/>
        <v>110</v>
      </c>
      <c r="B140">
        <f t="shared" si="23"/>
        <v>300</v>
      </c>
      <c r="C140" t="str">
        <f t="shared" si="12"/>
        <v>6.79788493336222-7.6988972497367i</v>
      </c>
      <c r="D140" t="str">
        <f t="shared" si="13"/>
        <v>1</v>
      </c>
      <c r="E140" t="str">
        <f t="shared" si="14"/>
        <v>6.79788493336222-7.6988972497367i</v>
      </c>
      <c r="F140" t="str">
        <f t="shared" si="15"/>
        <v>0.145367412140575</v>
      </c>
      <c r="G140" t="str">
        <f t="shared" si="17"/>
        <v>62.6599652967398-551.346773752605i</v>
      </c>
      <c r="H140" t="str">
        <f t="shared" si="16"/>
        <v>0.988190940792271-1.11916876953041i</v>
      </c>
      <c r="I140" t="str">
        <f t="shared" si="18"/>
        <v>-555.130080308668-614.962963317341i</v>
      </c>
      <c r="J140" s="4">
        <f t="shared" si="19"/>
        <v>58.365449118092201</v>
      </c>
      <c r="K140" s="4">
        <f t="shared" si="20"/>
        <v>47.92727862263601</v>
      </c>
      <c r="O140"/>
      <c r="P140"/>
    </row>
    <row r="141" spans="1:16">
      <c r="A141">
        <f t="shared" si="21"/>
        <v>111</v>
      </c>
      <c r="B141">
        <f t="shared" si="23"/>
        <v>310</v>
      </c>
      <c r="C141" t="str">
        <f t="shared" si="12"/>
        <v>6.54848432370822-7.66365500329706i</v>
      </c>
      <c r="D141" t="str">
        <f t="shared" si="13"/>
        <v>1</v>
      </c>
      <c r="E141" t="str">
        <f t="shared" si="14"/>
        <v>6.54848432370822-7.66365500329706i</v>
      </c>
      <c r="F141" t="str">
        <f t="shared" si="15"/>
        <v>0.145367412140575</v>
      </c>
      <c r="G141" t="str">
        <f t="shared" si="17"/>
        <v>60.7243782914233-533.670567975428i</v>
      </c>
      <c r="H141" t="str">
        <f t="shared" si="16"/>
        <v>0.951936219580587-1.11404569536746i</v>
      </c>
      <c r="I141" t="str">
        <f t="shared" si="18"/>
        <v>-536.727663890214-575.670075219379i</v>
      </c>
      <c r="J141" s="4">
        <f t="shared" si="19"/>
        <v>57.920221162861992</v>
      </c>
      <c r="K141" s="4">
        <f t="shared" si="20"/>
        <v>47.004970811328491</v>
      </c>
      <c r="O141"/>
      <c r="P141"/>
    </row>
    <row r="142" spans="1:16">
      <c r="A142">
        <f t="shared" si="21"/>
        <v>112</v>
      </c>
      <c r="B142">
        <f t="shared" si="23"/>
        <v>320</v>
      </c>
      <c r="C142" t="str">
        <f t="shared" si="12"/>
        <v>6.3094151818781-7.62206318267218i</v>
      </c>
      <c r="D142" t="str">
        <f t="shared" si="13"/>
        <v>1</v>
      </c>
      <c r="E142" t="str">
        <f t="shared" si="14"/>
        <v>6.3094151818781-7.62206318267218i</v>
      </c>
      <c r="F142" t="str">
        <f t="shared" si="15"/>
        <v>0.145367412140575</v>
      </c>
      <c r="G142" t="str">
        <f t="shared" si="17"/>
        <v>58.9667470971649-517.090037235442i</v>
      </c>
      <c r="H142" t="str">
        <f t="shared" si="16"/>
        <v>0.917183357110075-1.10799960003701i</v>
      </c>
      <c r="I142" t="str">
        <f t="shared" si="18"/>
        <v>-518.852235379554-539.601508478919i</v>
      </c>
      <c r="J142" s="4">
        <f t="shared" si="19"/>
        <v>57.484806352225803</v>
      </c>
      <c r="K142" s="4">
        <f t="shared" si="20"/>
        <v>46.123047209529147</v>
      </c>
      <c r="O142"/>
      <c r="P142"/>
    </row>
    <row r="143" spans="1:16">
      <c r="A143">
        <f t="shared" si="21"/>
        <v>113</v>
      </c>
      <c r="B143">
        <f t="shared" si="23"/>
        <v>330</v>
      </c>
      <c r="C143" t="str">
        <f t="shared" si="12"/>
        <v>6.08038810084139-7.57493132854791i</v>
      </c>
      <c r="D143" t="str">
        <f t="shared" si="13"/>
        <v>1</v>
      </c>
      <c r="E143" t="str">
        <f t="shared" si="14"/>
        <v>6.08038810084139-7.57493132854791i</v>
      </c>
      <c r="F143" t="str">
        <f t="shared" si="15"/>
        <v>0.145367412140575</v>
      </c>
      <c r="G143" t="str">
        <f t="shared" si="17"/>
        <v>57.3659243714081-501.506641195301i</v>
      </c>
      <c r="H143" t="str">
        <f t="shared" si="16"/>
        <v>0.883890283029658-1.10114816437358i</v>
      </c>
      <c r="I143" t="str">
        <f t="shared" si="18"/>
        <v>-501.527934244463-506.445229346537i</v>
      </c>
      <c r="J143" s="4">
        <f t="shared" si="19"/>
        <v>57.058782789907198</v>
      </c>
      <c r="K143" s="4">
        <f t="shared" si="20"/>
        <v>45.279509446435128</v>
      </c>
      <c r="O143"/>
      <c r="P143"/>
    </row>
    <row r="144" spans="1:16">
      <c r="A144">
        <f t="shared" si="21"/>
        <v>114</v>
      </c>
      <c r="B144">
        <f t="shared" si="23"/>
        <v>340</v>
      </c>
      <c r="C144" t="str">
        <f t="shared" si="12"/>
        <v>5.86108868714755-7.52299320819898i</v>
      </c>
      <c r="D144" t="str">
        <f t="shared" si="13"/>
        <v>1</v>
      </c>
      <c r="E144" t="str">
        <f t="shared" si="14"/>
        <v>5.86108868714755-7.52299320819898i</v>
      </c>
      <c r="F144" t="str">
        <f t="shared" si="15"/>
        <v>0.145367412140575</v>
      </c>
      <c r="G144" t="str">
        <f t="shared" si="17"/>
        <v>55.9038108431424-486.833283301883i</v>
      </c>
      <c r="H144" t="str">
        <f t="shared" si="16"/>
        <v>0.85201129477704-1.09359805422701i</v>
      </c>
      <c r="I144" t="str">
        <f t="shared" si="18"/>
        <v>-484.76925309245-475.92375480853i</v>
      </c>
      <c r="J144" s="4">
        <f t="shared" si="19"/>
        <v>56.641760804073201</v>
      </c>
      <c r="K144" s="4">
        <f t="shared" si="20"/>
        <v>44.472468942656604</v>
      </c>
      <c r="O144"/>
      <c r="P144"/>
    </row>
    <row r="145" spans="1:16">
      <c r="A145">
        <f t="shared" si="21"/>
        <v>115</v>
      </c>
      <c r="B145">
        <f t="shared" si="23"/>
        <v>350</v>
      </c>
      <c r="C145" t="str">
        <f t="shared" si="12"/>
        <v>5.65118503934927-7.46691198036511i</v>
      </c>
      <c r="D145" t="str">
        <f t="shared" si="13"/>
        <v>1</v>
      </c>
      <c r="E145" t="str">
        <f t="shared" si="14"/>
        <v>5.65118503934927-7.46691198036511i</v>
      </c>
      <c r="F145" t="str">
        <f t="shared" si="15"/>
        <v>0.145367412140575</v>
      </c>
      <c r="G145" t="str">
        <f t="shared" si="17"/>
        <v>54.5648432968045-472.992700306033i</v>
      </c>
      <c r="H145" t="str">
        <f t="shared" si="16"/>
        <v>0.821498144697737-1.08544567126713i</v>
      </c>
      <c r="I145" t="str">
        <f t="shared" si="18"/>
        <v>-468.582961554087-447.789798716865i</v>
      </c>
      <c r="J145" s="4">
        <f t="shared" si="19"/>
        <v>56.233378936611402</v>
      </c>
      <c r="K145" s="4">
        <f t="shared" si="20"/>
        <v>43.70014024509004</v>
      </c>
      <c r="O145"/>
      <c r="P145"/>
    </row>
    <row r="146" spans="1:16">
      <c r="A146">
        <f t="shared" si="21"/>
        <v>116</v>
      </c>
      <c r="B146">
        <f t="shared" si="23"/>
        <v>360</v>
      </c>
      <c r="C146" t="str">
        <f t="shared" si="12"/>
        <v>5.45033400689705-7.40728539665208i</v>
      </c>
      <c r="D146" t="str">
        <f t="shared" si="13"/>
        <v>1</v>
      </c>
      <c r="E146" t="str">
        <f t="shared" si="14"/>
        <v>5.45033400689705-7.40728539665208i</v>
      </c>
      <c r="F146" t="str">
        <f t="shared" si="15"/>
        <v>0.145367412140575</v>
      </c>
      <c r="G146" t="str">
        <f t="shared" si="17"/>
        <v>53.3355800921073-459.916115686697i</v>
      </c>
      <c r="H146" t="str">
        <f t="shared" si="16"/>
        <v>0.792300949884395-1.07677790909799i</v>
      </c>
      <c r="I146" t="str">
        <f t="shared" si="18"/>
        <v>-452.969682639979-421.822549737819i</v>
      </c>
      <c r="J146" s="4">
        <f t="shared" si="19"/>
        <v>55.833300594404996</v>
      </c>
      <c r="K146" s="4">
        <f t="shared" si="20"/>
        <v>42.960834999349998</v>
      </c>
      <c r="O146"/>
      <c r="P146"/>
    </row>
    <row r="147" spans="1:16">
      <c r="A147">
        <f t="shared" si="21"/>
        <v>117</v>
      </c>
      <c r="B147">
        <f t="shared" si="23"/>
        <v>370</v>
      </c>
      <c r="C147" t="str">
        <f t="shared" si="12"/>
        <v>5.25818637877363-7.34465092568369i</v>
      </c>
      <c r="D147" t="str">
        <f t="shared" si="13"/>
        <v>1</v>
      </c>
      <c r="E147" t="str">
        <f t="shared" si="14"/>
        <v>5.25818637877363-7.34465092568369i</v>
      </c>
      <c r="F147" t="str">
        <f t="shared" si="15"/>
        <v>0.145367412140575</v>
      </c>
      <c r="G147" t="str">
        <f t="shared" si="17"/>
        <v>52.2043635631462-447.542107980774i</v>
      </c>
      <c r="H147" t="str">
        <f t="shared" si="16"/>
        <v>0.764368946435144-1.06767289814252i</v>
      </c>
      <c r="I147" t="str">
        <f t="shared" si="18"/>
        <v>-437.925185092566-397.824473703778i</v>
      </c>
      <c r="J147" s="4">
        <f t="shared" si="19"/>
        <v>55.441211238241401</v>
      </c>
      <c r="K147" s="4">
        <f t="shared" si="20"/>
        <v>42.252956419640924</v>
      </c>
      <c r="O147"/>
      <c r="P147"/>
    </row>
    <row r="148" spans="1:16">
      <c r="A148">
        <f t="shared" si="21"/>
        <v>118</v>
      </c>
      <c r="B148">
        <f t="shared" si="23"/>
        <v>380</v>
      </c>
      <c r="C148" t="str">
        <f t="shared" si="12"/>
        <v>5.07439114122498-7.2794907170919i</v>
      </c>
      <c r="D148" t="str">
        <f t="shared" si="13"/>
        <v>1</v>
      </c>
      <c r="E148" t="str">
        <f t="shared" si="14"/>
        <v>5.07439114122498-7.2794907170919i</v>
      </c>
      <c r="F148" t="str">
        <f t="shared" si="15"/>
        <v>0.145367412140575</v>
      </c>
      <c r="G148" t="str">
        <f t="shared" si="17"/>
        <v>51.16104343146-435.815655125587i</v>
      </c>
      <c r="H148" t="str">
        <f t="shared" si="16"/>
        <v>0.737651108388934-1.05820072724499i</v>
      </c>
      <c r="I148" t="str">
        <f t="shared" si="18"/>
        <v>-423.441442805097-375.618554422422i</v>
      </c>
      <c r="J148" s="4">
        <f t="shared" si="19"/>
        <v>55.056816009957799</v>
      </c>
      <c r="K148" s="4">
        <f t="shared" si="20"/>
        <v>41.574994158463369</v>
      </c>
      <c r="O148"/>
      <c r="P148"/>
    </row>
    <row r="149" spans="1:16">
      <c r="A149">
        <f t="shared" si="21"/>
        <v>119</v>
      </c>
      <c r="B149">
        <f t="shared" si="23"/>
        <v>390</v>
      </c>
      <c r="C149" t="str">
        <f t="shared" si="12"/>
        <v>4.89859893228683-7.21223634735765i</v>
      </c>
      <c r="D149" t="str">
        <f t="shared" si="13"/>
        <v>1</v>
      </c>
      <c r="E149" t="str">
        <f t="shared" si="14"/>
        <v>4.89859893228683-7.21223634735765i</v>
      </c>
      <c r="F149" t="str">
        <f t="shared" si="15"/>
        <v>0.145367412140575</v>
      </c>
      <c r="G149" t="str">
        <f t="shared" si="17"/>
        <v>50.1967489560778-424.687323745864i</v>
      </c>
      <c r="H149" t="str">
        <f t="shared" si="16"/>
        <v>0.71209664990112-1.04842413356157i</v>
      </c>
      <c r="I149" t="str">
        <f t="shared" si="18"/>
        <v>-409.507502665289-355.045903526786i</v>
      </c>
      <c r="J149" s="4">
        <f t="shared" si="19"/>
        <v>54.679837718134998</v>
      </c>
      <c r="K149" s="4">
        <f t="shared" si="20"/>
        <v>40.925519508239262</v>
      </c>
      <c r="O149"/>
      <c r="P149"/>
    </row>
    <row r="150" spans="1:16">
      <c r="A150">
        <f t="shared" si="21"/>
        <v>120</v>
      </c>
      <c r="B150">
        <f t="shared" si="23"/>
        <v>400</v>
      </c>
      <c r="C150" t="str">
        <f t="shared" si="12"/>
        <v>4.73046480839232-7.14327330933406i</v>
      </c>
      <c r="D150" t="str">
        <f t="shared" si="13"/>
        <v>1</v>
      </c>
      <c r="E150" t="str">
        <f t="shared" si="14"/>
        <v>4.73046480839232-7.14327330933406i</v>
      </c>
      <c r="F150" t="str">
        <f t="shared" si="15"/>
        <v>0.145367412140575</v>
      </c>
      <c r="G150" t="str">
        <f t="shared" si="17"/>
        <v>49.3037002527918-414.112578417991i</v>
      </c>
      <c r="H150" t="str">
        <f t="shared" si="16"/>
        <v>0.687655427418053-1.03839915519073i</v>
      </c>
      <c r="I150" t="str">
        <f t="shared" si="18"/>
        <v>-396.110194512472-335.963682801492i</v>
      </c>
      <c r="J150" s="4">
        <f t="shared" si="19"/>
        <v>54.3100151182582</v>
      </c>
      <c r="K150" s="4">
        <f t="shared" si="20"/>
        <v>40.303180887501611</v>
      </c>
      <c r="O150"/>
      <c r="P150"/>
    </row>
    <row r="151" spans="1:16">
      <c r="A151">
        <f t="shared" si="21"/>
        <v>121</v>
      </c>
      <c r="B151">
        <f t="shared" si="23"/>
        <v>410</v>
      </c>
      <c r="C151" t="str">
        <f t="shared" si="12"/>
        <v>4.56965042586906-7.0729452227911i</v>
      </c>
      <c r="D151" t="str">
        <f t="shared" si="13"/>
        <v>1</v>
      </c>
      <c r="E151" t="str">
        <f t="shared" si="14"/>
        <v>4.56965042586906-7.0729452227911i</v>
      </c>
      <c r="F151" t="str">
        <f t="shared" si="15"/>
        <v>0.145367412140575</v>
      </c>
      <c r="G151" t="str">
        <f t="shared" si="17"/>
        <v>48.4750512761435-404.05119073235i</v>
      </c>
      <c r="H151" t="str">
        <f t="shared" si="16"/>
        <v>0.664278256795662-1.02817574324918i</v>
      </c>
      <c r="I151" t="str">
        <f t="shared" si="18"/>
        <v>-383.234710782153-318.243292510788i</v>
      </c>
      <c r="J151" s="4">
        <f t="shared" si="19"/>
        <v>53.947101435677602</v>
      </c>
      <c r="K151" s="4">
        <f t="shared" si="20"/>
        <v>39.706699578429237</v>
      </c>
      <c r="O151"/>
      <c r="P151"/>
    </row>
    <row r="152" spans="1:16">
      <c r="A152">
        <f t="shared" si="21"/>
        <v>122</v>
      </c>
      <c r="B152">
        <f t="shared" si="23"/>
        <v>420</v>
      </c>
      <c r="C152" t="str">
        <f t="shared" si="12"/>
        <v>4.41582572807261-7.00155775524489i</v>
      </c>
      <c r="D152" t="str">
        <f t="shared" si="13"/>
        <v>1</v>
      </c>
      <c r="E152" t="str">
        <f t="shared" si="14"/>
        <v>4.41582572807261-7.00155775524489i</v>
      </c>
      <c r="F152" t="str">
        <f t="shared" si="15"/>
        <v>0.145367412140575</v>
      </c>
      <c r="G152" t="str">
        <f t="shared" si="17"/>
        <v>47.7047585372293-394.466731755548i</v>
      </c>
      <c r="H152" t="str">
        <f t="shared" si="16"/>
        <v>0.641917158553686-1.01779833183272i</v>
      </c>
      <c r="I152" t="str">
        <f t="shared" si="18"/>
        <v>-370.865078494594-301.768787252155i</v>
      </c>
      <c r="J152" s="4">
        <f t="shared" si="19"/>
        <v>53.590863089576601</v>
      </c>
      <c r="K152" s="4">
        <f t="shared" si="20"/>
        <v>39.134865692094991</v>
      </c>
      <c r="O152"/>
      <c r="P152"/>
    </row>
    <row r="153" spans="1:16">
      <c r="A153">
        <f t="shared" si="21"/>
        <v>123</v>
      </c>
      <c r="B153">
        <f t="shared" ref="B153:B184" si="24">B152+10</f>
        <v>430</v>
      </c>
      <c r="C153" t="str">
        <f t="shared" si="12"/>
        <v>4.26867021755676-6.92938225132242i</v>
      </c>
      <c r="D153" t="str">
        <f t="shared" si="13"/>
        <v>1</v>
      </c>
      <c r="E153" t="str">
        <f t="shared" si="14"/>
        <v>4.26867021755676-6.92938225132242i</v>
      </c>
      <c r="F153" t="str">
        <f t="shared" si="15"/>
        <v>0.145367412140575</v>
      </c>
      <c r="G153" t="str">
        <f t="shared" si="17"/>
        <v>46.9874708493678-385.326134498013i</v>
      </c>
      <c r="H153" t="str">
        <f t="shared" si="16"/>
        <v>0.620525542807772-1.00730636560757i</v>
      </c>
      <c r="I153" t="str">
        <f t="shared" si="18"/>
        <v>-358.984542260839-286.435487257768i</v>
      </c>
      <c r="J153" s="4">
        <f t="shared" si="19"/>
        <v>53.241078584061</v>
      </c>
      <c r="K153" s="4">
        <f t="shared" si="20"/>
        <v>38.586534344233371</v>
      </c>
      <c r="O153"/>
      <c r="P153"/>
    </row>
    <row r="154" spans="1:16">
      <c r="A154">
        <f t="shared" si="21"/>
        <v>124</v>
      </c>
      <c r="B154">
        <f t="shared" si="24"/>
        <v>440</v>
      </c>
      <c r="C154" t="str">
        <f t="shared" si="12"/>
        <v>4.12787388222473-6.85665907552447i</v>
      </c>
      <c r="D154" t="str">
        <f t="shared" si="13"/>
        <v>1</v>
      </c>
      <c r="E154" t="str">
        <f t="shared" si="14"/>
        <v>4.12787388222473-6.85665907552447i</v>
      </c>
      <c r="F154" t="str">
        <f t="shared" si="15"/>
        <v>0.145367412140575</v>
      </c>
      <c r="G154" t="str">
        <f t="shared" si="17"/>
        <v>46.3184363404219-376.599315392039i</v>
      </c>
      <c r="H154" t="str">
        <f t="shared" si="16"/>
        <v>0.600058343901678-0.99673478573918i</v>
      </c>
      <c r="I154" t="str">
        <f t="shared" si="18"/>
        <v>-347.575873734257-272.148758230197i</v>
      </c>
      <c r="J154" s="4">
        <f t="shared" si="19"/>
        <v>52.897537538801799</v>
      </c>
      <c r="K154" s="4">
        <f t="shared" si="20"/>
        <v>38.060622028552217</v>
      </c>
      <c r="O154"/>
      <c r="P154"/>
    </row>
    <row r="155" spans="1:16">
      <c r="A155">
        <f t="shared" si="21"/>
        <v>125</v>
      </c>
      <c r="B155">
        <f t="shared" si="24"/>
        <v>450</v>
      </c>
      <c r="C155" t="str">
        <f t="shared" si="12"/>
        <v>3.99313783492552-6.78360067796609i</v>
      </c>
      <c r="D155" t="str">
        <f t="shared" si="13"/>
        <v>1</v>
      </c>
      <c r="E155" t="str">
        <f t="shared" si="14"/>
        <v>3.99313783492552-6.78360067796609i</v>
      </c>
      <c r="F155" t="str">
        <f t="shared" si="15"/>
        <v>0.145367412140575</v>
      </c>
      <c r="G155" t="str">
        <f t="shared" si="17"/>
        <v>45.6934237105031-368.258845712581i</v>
      </c>
      <c r="H155" t="str">
        <f t="shared" si="16"/>
        <v>0.580472113383741-0.986114475550981i</v>
      </c>
      <c r="I155" t="str">
        <f t="shared" si="18"/>
        <v>-336.621620277897-258.82293700145i</v>
      </c>
      <c r="J155" s="4">
        <f t="shared" si="19"/>
        <v>52.560039836745396</v>
      </c>
      <c r="K155" s="4">
        <f t="shared" si="20"/>
        <v>37.556103177344596</v>
      </c>
      <c r="O155"/>
      <c r="P155"/>
    </row>
    <row r="156" spans="1:16">
      <c r="A156">
        <f t="shared" si="21"/>
        <v>126</v>
      </c>
      <c r="B156">
        <f t="shared" si="24"/>
        <v>460</v>
      </c>
      <c r="C156" t="str">
        <f t="shared" si="12"/>
        <v>3.86417471747272-6.7103943958952i</v>
      </c>
      <c r="D156" t="str">
        <f t="shared" si="13"/>
        <v>1</v>
      </c>
      <c r="E156" t="str">
        <f t="shared" si="14"/>
        <v>3.86417471747272-6.7103943958952i</v>
      </c>
      <c r="F156" t="str">
        <f t="shared" si="15"/>
        <v>0.145367412140575</v>
      </c>
      <c r="G156" t="str">
        <f t="shared" si="17"/>
        <v>45.1086552955157-360.279665429084i</v>
      </c>
      <c r="H156" t="str">
        <f t="shared" si="16"/>
        <v>0.561725078738047-0.975472667773902i</v>
      </c>
      <c r="I156" t="str">
        <f t="shared" si="18"/>
        <v>-326.104303433156-246.380383751679i</v>
      </c>
      <c r="J156" s="4">
        <f t="shared" si="19"/>
        <v>52.228394870494</v>
      </c>
      <c r="K156" s="4">
        <f t="shared" si="20"/>
        <v>37.07200690085773</v>
      </c>
      <c r="O156"/>
      <c r="P156"/>
    </row>
    <row r="157" spans="1:16">
      <c r="A157">
        <f t="shared" si="21"/>
        <v>127</v>
      </c>
      <c r="B157">
        <f t="shared" si="24"/>
        <v>470</v>
      </c>
      <c r="C157" t="str">
        <f t="shared" ref="C157:C220" si="25">IF(Modep,IMPRODUCT(Ro/(Rs*m*(1+Ro*T/(PI()*Q*L*uu))),IMDIV(IMSUM(1,IMPRODUCT(s,$B157/wz)),IMSUM(1,IMPRODUCT(s,$B157/wp)))),IMDIV(Ro*SQRT(Kt*(1-md/(mc+md)))/(Rs*m),IMSUM((2*(1-md/(mc+md))-md/(mc+md)+(2-md/(mc+md))*(L*uu*ms/(E*(1-md/(mc+md))))),IMPRODUCT(s,$B157,Co*uu,Ro,(1-md/(mc+md)),L*uu*ms/(E*(1-md/(mc+md)))+1))))</f>
        <v>3.74070891254566-6.63720500584732i</v>
      </c>
      <c r="D157" t="str">
        <f t="shared" ref="D157:D220" si="26">IMDIV(1,IMSUM(1,IMPRODUCT($B157/(wn*Q),s,Mode),IMPRODUCT($B157/wn,$B157/wn,s,s,Mode)))</f>
        <v>1</v>
      </c>
      <c r="E157" t="str">
        <f t="shared" ref="E157:E220" si="27">IMPRODUCT($C157,$D157)</f>
        <v>3.74070891254566-6.63720500584732i</v>
      </c>
      <c r="F157" t="str">
        <f t="shared" ref="F157:F220" si="28">IMPRODUCT((_Rf12*k/(_Rf12*k+_Rf11*k)),IMDIV(IMSUM(1,IMPRODUCT(s,$B157,_Rf11*k,Czz*p)),IMSUM(1,IMPRODUCT(s,$B157,Czz*p,(_Rf12*k*_Rf11*k/(_Rf12*k+_Rf11*k))))))</f>
        <v>0.145367412140575</v>
      </c>
      <c r="G157" t="str">
        <f t="shared" si="17"/>
        <v>44.560749956939-352.638833238924i</v>
      </c>
      <c r="H157" t="str">
        <f t="shared" ref="H157:H220" si="29">IMPRODUCT($E157,$F157)</f>
        <v>0.543777174187947-0.964833315546495i</v>
      </c>
      <c r="I157" t="str">
        <f t="shared" si="18"/>
        <v>-316.006575973079-234.750644371789i</v>
      </c>
      <c r="J157" s="4">
        <f t="shared" si="19"/>
        <v>51.902420872250801</v>
      </c>
      <c r="K157" s="4">
        <f t="shared" si="20"/>
        <v>36.607413897904678</v>
      </c>
      <c r="O157"/>
      <c r="P157"/>
    </row>
    <row r="158" spans="1:16">
      <c r="A158">
        <f t="shared" si="21"/>
        <v>128</v>
      </c>
      <c r="B158">
        <f t="shared" si="24"/>
        <v>480</v>
      </c>
      <c r="C158" t="str">
        <f t="shared" si="25"/>
        <v>3.62247660033314-6.56417704246053i</v>
      </c>
      <c r="D158" t="str">
        <f t="shared" si="26"/>
        <v>1</v>
      </c>
      <c r="E158" t="str">
        <f t="shared" si="27"/>
        <v>3.62247660033314-6.56417704246053i</v>
      </c>
      <c r="F158" t="str">
        <f t="shared" si="28"/>
        <v>0.145367412140575</v>
      </c>
      <c r="G158" t="str">
        <f t="shared" ref="G158:G221" si="30">IMDIV(IMDIV(IMPRODUCT(Gm,Rea,IMSUM(1,IMPRODUCT(Rz*k,Cz*p,$B158,s))),IMSUM(1,IMPRODUCT($B158,s,(Cz*p),(Rea+Rz*k)),IMPRODUCT($B158,s,Rea,(Cea+Cp*p)),IMPRODUCT(s,s,$B158,$B158,(Cea+Cp*p),(Cz*p),Rea,(Rz*k)))),IMSUM(1,IMPRODUCT(s,$B158,0.000000022)))</f>
        <v>44.0466741838525-345.315307561951i</v>
      </c>
      <c r="H158" t="str">
        <f t="shared" si="29"/>
        <v>0.526590048930217-0.95421742949506i</v>
      </c>
      <c r="I158" t="str">
        <f t="shared" ref="I158:I221" si="31">IMPRODUCT($G158,$H158)</f>
        <v>-306.311344833373-223.869708922923i</v>
      </c>
      <c r="J158" s="4">
        <f t="shared" ref="J158:J221" si="32">-$F$9+$F$10+20*(IMREAL(IMLOG10($I158)))</f>
        <v>51.581944314898003</v>
      </c>
      <c r="K158" s="4">
        <f t="shared" ref="K158:K221" si="33">IF((180/PI())*IMARGUMENT($I158)&lt;0,180+(180/PI())*IMARGUMENT($I158),-180+(180/PI())*IMARGUMENT($I158))</f>
        <v>36.161453530803641</v>
      </c>
      <c r="O158"/>
      <c r="P158"/>
    </row>
    <row r="159" spans="1:16">
      <c r="A159">
        <f t="shared" ref="A159:A222" si="34">A158+1</f>
        <v>129</v>
      </c>
      <c r="B159">
        <f t="shared" si="24"/>
        <v>490</v>
      </c>
      <c r="C159" t="str">
        <f t="shared" si="25"/>
        <v>3.50922569102857-6.49143690046802i</v>
      </c>
      <c r="D159" t="str">
        <f t="shared" si="26"/>
        <v>1</v>
      </c>
      <c r="E159" t="str">
        <f t="shared" si="27"/>
        <v>3.50922569102857-6.49143690046802i</v>
      </c>
      <c r="F159" t="str">
        <f t="shared" si="28"/>
        <v>0.145367412140575</v>
      </c>
      <c r="G159" t="str">
        <f t="shared" si="30"/>
        <v>43.5637000853269-338.289754117991i</v>
      </c>
      <c r="H159" t="str">
        <f t="shared" si="29"/>
        <v>0.510127057322044-0.943643383294871i</v>
      </c>
      <c r="I159" t="str">
        <f t="shared" si="31"/>
        <v>-297.001865979303-213.679354127769i</v>
      </c>
      <c r="J159" s="4">
        <f t="shared" si="32"/>
        <v>51.266799373930397</v>
      </c>
      <c r="K159" s="4">
        <f t="shared" si="33"/>
        <v>35.733301058048255</v>
      </c>
      <c r="O159"/>
      <c r="P159"/>
    </row>
    <row r="160" spans="1:16">
      <c r="A160">
        <f t="shared" si="34"/>
        <v>130</v>
      </c>
      <c r="B160">
        <f t="shared" si="24"/>
        <v>500</v>
      </c>
      <c r="C160" t="str">
        <f t="shared" si="25"/>
        <v>3.40071565930495-6.41909473638049i</v>
      </c>
      <c r="D160" t="str">
        <f t="shared" si="26"/>
        <v>1</v>
      </c>
      <c r="E160" t="str">
        <f t="shared" si="27"/>
        <v>3.40071565930495-6.41909473638049i</v>
      </c>
      <c r="F160" t="str">
        <f t="shared" si="28"/>
        <v>0.145367412140575</v>
      </c>
      <c r="G160" t="str">
        <f t="shared" si="30"/>
        <v>43.1093691858617-331.544376401906i</v>
      </c>
      <c r="H160" t="str">
        <f t="shared" si="29"/>
        <v>0.49435323481909-0.933127190112818i</v>
      </c>
      <c r="I160" t="str">
        <f t="shared" si="31"/>
        <v>-288.061816241576-204.126559496299i</v>
      </c>
      <c r="J160" s="4">
        <f t="shared" si="32"/>
        <v>50.956827441725203</v>
      </c>
      <c r="K160" s="4">
        <f t="shared" si="33"/>
        <v>35.322175018278529</v>
      </c>
      <c r="O160"/>
      <c r="P160"/>
    </row>
    <row r="161" spans="1:16">
      <c r="A161">
        <f t="shared" si="34"/>
        <v>131</v>
      </c>
      <c r="B161">
        <f t="shared" si="24"/>
        <v>510</v>
      </c>
      <c r="C161" t="str">
        <f t="shared" si="25"/>
        <v>3.29671730261178-6.3472461860078i</v>
      </c>
      <c r="D161" t="str">
        <f t="shared" si="26"/>
        <v>1</v>
      </c>
      <c r="E161" t="str">
        <f t="shared" si="27"/>
        <v>3.29671730261178-6.3472461860078i</v>
      </c>
      <c r="F161" t="str">
        <f t="shared" si="28"/>
        <v>0.145367412140575</v>
      </c>
      <c r="G161" t="str">
        <f t="shared" si="30"/>
        <v>42.6814611257782-325.062765942697i</v>
      </c>
      <c r="H161" t="str">
        <f t="shared" si="29"/>
        <v>0.479235262839731-0.922682752279089i</v>
      </c>
      <c r="I161" t="str">
        <f t="shared" si="31"/>
        <v>-279.475346302465-195.162988098784i</v>
      </c>
      <c r="J161" s="4">
        <f t="shared" si="32"/>
        <v>50.651876687058397</v>
      </c>
      <c r="K161" s="4">
        <f t="shared" si="33"/>
        <v>34.927334759207639</v>
      </c>
      <c r="O161"/>
      <c r="P161"/>
    </row>
    <row r="162" spans="1:16">
      <c r="A162">
        <f t="shared" si="34"/>
        <v>132</v>
      </c>
      <c r="B162">
        <f t="shared" si="24"/>
        <v>520</v>
      </c>
      <c r="C162" t="str">
        <f t="shared" si="25"/>
        <v>3.19701244146208-6.2759739133555i</v>
      </c>
      <c r="D162" t="str">
        <f t="shared" si="26"/>
        <v>1</v>
      </c>
      <c r="E162" t="str">
        <f t="shared" si="27"/>
        <v>3.19701244146208-6.2759739133555i</v>
      </c>
      <c r="F162" t="str">
        <f t="shared" si="28"/>
        <v>0.145367412140575</v>
      </c>
      <c r="G162" t="str">
        <f t="shared" si="30"/>
        <v>42.2779665218038-318.829769707263i</v>
      </c>
      <c r="H162" t="str">
        <f t="shared" si="29"/>
        <v>0.464741425196564-0.912322086446246i</v>
      </c>
      <c r="I162" t="str">
        <f t="shared" si="31"/>
        <v>-271.227118304751-186.744524196722i</v>
      </c>
      <c r="J162" s="4">
        <f t="shared" si="32"/>
        <v>50.351801653945401</v>
      </c>
      <c r="K162" s="4">
        <f t="shared" si="33"/>
        <v>34.548078105198414</v>
      </c>
      <c r="O162"/>
      <c r="P162"/>
    </row>
    <row r="163" spans="1:16">
      <c r="A163">
        <f t="shared" si="34"/>
        <v>133</v>
      </c>
      <c r="B163">
        <f t="shared" si="24"/>
        <v>530</v>
      </c>
      <c r="C163" t="str">
        <f t="shared" si="25"/>
        <v>3.10139357674642-6.20534900565208i</v>
      </c>
      <c r="D163" t="str">
        <f t="shared" si="26"/>
        <v>1</v>
      </c>
      <c r="E163" t="str">
        <f t="shared" si="27"/>
        <v>3.10139357674642-6.20534900565208i</v>
      </c>
      <c r="F163" t="str">
        <f t="shared" si="28"/>
        <v>0.145367412140575</v>
      </c>
      <c r="G163" t="str">
        <f t="shared" si="30"/>
        <v>41.8970633679094-312.831372403895i</v>
      </c>
      <c r="H163" t="str">
        <f t="shared" si="29"/>
        <v>0.450841558281029-0.902055526380733i</v>
      </c>
      <c r="I163" t="str">
        <f t="shared" si="31"/>
        <v>-263.302330966015-178.830860963911i</v>
      </c>
      <c r="J163" s="4">
        <f t="shared" si="32"/>
        <v>50.056462894836798</v>
      </c>
      <c r="K163" s="4">
        <f t="shared" si="33"/>
        <v>34.18373915723177</v>
      </c>
      <c r="O163"/>
      <c r="P163"/>
    </row>
    <row r="164" spans="1:16">
      <c r="A164">
        <f t="shared" si="34"/>
        <v>134</v>
      </c>
      <c r="B164">
        <f t="shared" si="24"/>
        <v>540</v>
      </c>
      <c r="C164" t="str">
        <f t="shared" si="25"/>
        <v>3.00966351645073-6.1354322283821i</v>
      </c>
      <c r="D164" t="str">
        <f t="shared" si="26"/>
        <v>1</v>
      </c>
      <c r="E164" t="str">
        <f t="shared" si="27"/>
        <v>3.00966351645073-6.1354322283821i</v>
      </c>
      <c r="F164" t="str">
        <f t="shared" si="28"/>
        <v>0.145367412140575</v>
      </c>
      <c r="G164" t="str">
        <f t="shared" si="30"/>
        <v>41.5370964584302-307.054591770005i</v>
      </c>
      <c r="H164" t="str">
        <f t="shared" si="29"/>
        <v>0.437506996800345-0.891891905403787i</v>
      </c>
      <c r="I164" t="str">
        <f t="shared" si="31"/>
        <v>-255.686734589398-171.385132404301i</v>
      </c>
      <c r="J164" s="4">
        <f t="shared" si="32"/>
        <v>49.765726633989004</v>
      </c>
      <c r="K164" s="4">
        <f t="shared" si="33"/>
        <v>33.833686219057114</v>
      </c>
      <c r="O164"/>
      <c r="P164"/>
    </row>
    <row r="165" spans="1:16">
      <c r="A165">
        <f t="shared" si="34"/>
        <v>135</v>
      </c>
      <c r="B165">
        <f t="shared" si="24"/>
        <v>550</v>
      </c>
      <c r="C165" t="str">
        <f t="shared" si="25"/>
        <v>2.92163498190395-6.0662751532651i</v>
      </c>
      <c r="D165" t="str">
        <f t="shared" si="26"/>
        <v>1</v>
      </c>
      <c r="E165" t="str">
        <f t="shared" si="27"/>
        <v>2.92163498190395-6.0662751532651i</v>
      </c>
      <c r="F165" t="str">
        <f t="shared" si="28"/>
        <v>0.145367412140575</v>
      </c>
      <c r="G165" t="str">
        <f t="shared" si="30"/>
        <v>41.1965593992243-301.487385204705i</v>
      </c>
      <c r="H165" t="str">
        <f t="shared" si="29"/>
        <v>0.424710516538753-0.881838720362818i</v>
      </c>
      <c r="I165" t="str">
        <f t="shared" si="31"/>
        <v>-248.366637952385-164.373584324171i</v>
      </c>
      <c r="J165" s="4">
        <f t="shared" si="32"/>
        <v>49.479464457466406</v>
      </c>
      <c r="K165" s="4">
        <f t="shared" si="33"/>
        <v>33.497319843395786</v>
      </c>
      <c r="O165"/>
      <c r="P165"/>
    </row>
    <row r="166" spans="1:16">
      <c r="A166">
        <f t="shared" si="34"/>
        <v>136</v>
      </c>
      <c r="B166">
        <f t="shared" si="24"/>
        <v>560</v>
      </c>
      <c r="C166" t="str">
        <f t="shared" si="25"/>
        <v>2.83713020178566-5.99792117116969i</v>
      </c>
      <c r="D166" t="str">
        <f t="shared" si="26"/>
        <v>1</v>
      </c>
      <c r="E166" t="str">
        <f t="shared" si="27"/>
        <v>2.83713020178566-5.99792117116969i</v>
      </c>
      <c r="F166" t="str">
        <f t="shared" si="28"/>
        <v>0.145367412140575</v>
      </c>
      <c r="G166" t="str">
        <f t="shared" si="30"/>
        <v>40.8740788415301-296.118566338993i</v>
      </c>
      <c r="H166" t="str">
        <f t="shared" si="29"/>
        <v>0.412426275339449-0.871902278876105i</v>
      </c>
      <c r="I166" t="str">
        <f t="shared" si="31"/>
        <v>-241.32890871395-157.76527986294i</v>
      </c>
      <c r="J166" s="4">
        <f t="shared" si="32"/>
        <v>49.197553026773598</v>
      </c>
      <c r="K166" s="4">
        <f t="shared" si="33"/>
        <v>33.174070992163166</v>
      </c>
      <c r="O166"/>
      <c r="P166"/>
    </row>
    <row r="167" spans="1:16">
      <c r="A167">
        <f t="shared" si="34"/>
        <v>137</v>
      </c>
      <c r="B167">
        <f t="shared" si="24"/>
        <v>570</v>
      </c>
      <c r="C167" t="str">
        <f t="shared" si="25"/>
        <v>2.75598050053018-5.93040640100894i</v>
      </c>
      <c r="D167" t="str">
        <f t="shared" si="26"/>
        <v>1</v>
      </c>
      <c r="E167" t="str">
        <f t="shared" si="27"/>
        <v>2.75598050053018-5.93040640100894i</v>
      </c>
      <c r="F167" t="str">
        <f t="shared" si="28"/>
        <v>0.145367412140575</v>
      </c>
      <c r="G167" t="str">
        <f t="shared" si="30"/>
        <v>40.5684006302012-290.937730332116i</v>
      </c>
      <c r="H167" t="str">
        <f t="shared" si="29"/>
        <v>0.400629753271959-0.862087831456571i</v>
      </c>
      <c r="I167" t="str">
        <f t="shared" si="31"/>
        <v>-234.560968695795-151.531835645411i</v>
      </c>
      <c r="J167" s="4">
        <f t="shared" si="32"/>
        <v>48.919873813550801</v>
      </c>
      <c r="K167" s="4">
        <f t="shared" si="33"/>
        <v>32.863399304812731</v>
      </c>
      <c r="O167"/>
      <c r="P167"/>
    </row>
    <row r="168" spans="1:16">
      <c r="A168">
        <f t="shared" si="34"/>
        <v>138</v>
      </c>
      <c r="B168">
        <f t="shared" si="24"/>
        <v>580</v>
      </c>
      <c r="C168" t="str">
        <f t="shared" si="25"/>
        <v>2.67802588643072-5.86376050474923i</v>
      </c>
      <c r="D168" t="str">
        <f t="shared" si="26"/>
        <v>1</v>
      </c>
      <c r="E168" t="str">
        <f t="shared" si="27"/>
        <v>2.67802588643072-5.86376050474923i</v>
      </c>
      <c r="F168" t="str">
        <f t="shared" si="28"/>
        <v>0.145367412140575</v>
      </c>
      <c r="G168" t="str">
        <f t="shared" si="30"/>
        <v>40.2783776052595-285.93518684846i</v>
      </c>
      <c r="H168" t="str">
        <f t="shared" si="29"/>
        <v>0.389297692755903-0.852399689987507i</v>
      </c>
      <c r="I168" t="str">
        <f t="shared" si="31"/>
        <v>-228.050785156469-145.647185101756i</v>
      </c>
      <c r="J168" s="4">
        <f t="shared" si="32"/>
        <v>48.6463128531324</v>
      </c>
      <c r="K168" s="4">
        <f t="shared" si="33"/>
        <v>32.564791469043257</v>
      </c>
      <c r="O168"/>
      <c r="P168"/>
    </row>
    <row r="169" spans="1:16">
      <c r="A169">
        <f t="shared" si="34"/>
        <v>139</v>
      </c>
      <c r="B169">
        <f t="shared" si="24"/>
        <v>590</v>
      </c>
      <c r="C169" t="str">
        <f t="shared" si="25"/>
        <v>2.60311464363543-5.79800741778951i</v>
      </c>
      <c r="D169" t="str">
        <f t="shared" si="26"/>
        <v>1</v>
      </c>
      <c r="E169" t="str">
        <f t="shared" si="27"/>
        <v>2.60311464363543-5.79800741778951i</v>
      </c>
      <c r="F169" t="str">
        <f t="shared" si="28"/>
        <v>0.145367412140575</v>
      </c>
      <c r="G169" t="str">
        <f t="shared" si="30"/>
        <v>40.0029588350912-281.101899809975i</v>
      </c>
      <c r="H169" t="str">
        <f t="shared" si="29"/>
        <v>0.378408039250518-0.842841333895919i</v>
      </c>
      <c r="I169" t="str">
        <f t="shared" si="31"/>
        <v>-221.78685897951-140.08736592104i</v>
      </c>
      <c r="J169" s="4">
        <f t="shared" si="32"/>
        <v>48.376760515076796</v>
      </c>
      <c r="K169" s="4">
        <f t="shared" si="33"/>
        <v>32.277759688297408</v>
      </c>
      <c r="O169"/>
      <c r="P169"/>
    </row>
    <row r="170" spans="1:16">
      <c r="A170">
        <f t="shared" si="34"/>
        <v>140</v>
      </c>
      <c r="B170">
        <f t="shared" si="24"/>
        <v>600</v>
      </c>
      <c r="C170" t="str">
        <f t="shared" si="25"/>
        <v>2.53110293130317-5.73316600314161i</v>
      </c>
      <c r="D170" t="str">
        <f t="shared" si="26"/>
        <v>1</v>
      </c>
      <c r="E170" t="str">
        <f t="shared" si="27"/>
        <v>2.53110293130317-5.73316600314161i</v>
      </c>
      <c r="F170" t="str">
        <f t="shared" si="28"/>
        <v>0.145367412140575</v>
      </c>
      <c r="G170" t="str">
        <f t="shared" si="30"/>
        <v>39.741180092474-276.429433138876i</v>
      </c>
      <c r="H170" t="str">
        <f t="shared" si="29"/>
        <v>0.367939882984965-0.83341550524902i</v>
      </c>
      <c r="I170" t="str">
        <f t="shared" si="31"/>
        <v>-215.758210532227-134.83032896868i</v>
      </c>
      <c r="J170" s="4">
        <f t="shared" si="32"/>
        <v>48.1111112890244</v>
      </c>
      <c r="K170" s="4">
        <f t="shared" si="33"/>
        <v>32.001840240653991</v>
      </c>
      <c r="O170"/>
      <c r="P170"/>
    </row>
    <row r="171" spans="1:16">
      <c r="A171">
        <f t="shared" si="34"/>
        <v>141</v>
      </c>
      <c r="B171">
        <f t="shared" si="24"/>
        <v>610</v>
      </c>
      <c r="C171" t="str">
        <f t="shared" si="25"/>
        <v>2.46185439242259-5.66925063706889i</v>
      </c>
      <c r="D171" t="str">
        <f t="shared" si="26"/>
        <v>1</v>
      </c>
      <c r="E171" t="str">
        <f t="shared" si="27"/>
        <v>2.46185439242259-5.66925063706889i</v>
      </c>
      <c r="F171" t="str">
        <f t="shared" si="28"/>
        <v>0.145367412140575</v>
      </c>
      <c r="G171" t="str">
        <f t="shared" si="30"/>
        <v>39.4921554121856-271.909901807623i</v>
      </c>
      <c r="H171" t="str">
        <f t="shared" si="29"/>
        <v>0.35787340209338-0.824124293887011i</v>
      </c>
      <c r="I171" t="str">
        <f t="shared" si="31"/>
        <v>-209.954363814734-129.855766315914i</v>
      </c>
      <c r="J171" s="4">
        <f t="shared" si="32"/>
        <v>47.849263584463799</v>
      </c>
      <c r="K171" s="4">
        <f t="shared" si="33"/>
        <v>31.736592123934628</v>
      </c>
      <c r="O171"/>
      <c r="P171"/>
    </row>
    <row r="172" spans="1:16">
      <c r="A172">
        <f t="shared" si="34"/>
        <v>142</v>
      </c>
      <c r="B172">
        <f t="shared" si="24"/>
        <v>620</v>
      </c>
      <c r="C172" t="str">
        <f t="shared" si="25"/>
        <v>2.39523977416766-5.60627173312112i</v>
      </c>
      <c r="D172" t="str">
        <f t="shared" si="26"/>
        <v>1</v>
      </c>
      <c r="E172" t="str">
        <f t="shared" si="27"/>
        <v>2.39523977416766-5.60627173312112i</v>
      </c>
      <c r="F172" t="str">
        <f t="shared" si="28"/>
        <v>0.145367412140575</v>
      </c>
      <c r="G172" t="str">
        <f t="shared" si="30"/>
        <v>39.2550695920905-267.535927600672i</v>
      </c>
      <c r="H172" t="str">
        <f t="shared" si="29"/>
        <v>0.348189807426928-0.814969213600674i</v>
      </c>
      <c r="I172" t="str">
        <f t="shared" si="31"/>
        <v>-204.365329404846-125.144956306368i</v>
      </c>
      <c r="J172" s="4">
        <f t="shared" si="32"/>
        <v>47.591119543153802</v>
      </c>
      <c r="K172" s="4">
        <f t="shared" si="33"/>
        <v>31.481595782042604</v>
      </c>
      <c r="O172"/>
      <c r="P172"/>
    </row>
    <row r="173" spans="1:16">
      <c r="A173">
        <f t="shared" si="34"/>
        <v>143</v>
      </c>
      <c r="B173">
        <f t="shared" si="24"/>
        <v>630</v>
      </c>
      <c r="C173" t="str">
        <f t="shared" si="25"/>
        <v>2.33113656114606-5.54423621084036i</v>
      </c>
      <c r="D173" t="str">
        <f t="shared" si="26"/>
        <v>1</v>
      </c>
      <c r="E173" t="str">
        <f t="shared" si="27"/>
        <v>2.33113656114606-5.54423621084036i</v>
      </c>
      <c r="F173" t="str">
        <f t="shared" si="28"/>
        <v>0.145367412140575</v>
      </c>
      <c r="G173" t="str">
        <f t="shared" si="30"/>
        <v>39.0291715191338-263.300599067607i</v>
      </c>
      <c r="H173" t="str">
        <f t="shared" si="29"/>
        <v>0.338871289240082-0.80595127026593i</v>
      </c>
      <c r="I173" t="str">
        <f t="shared" si="31"/>
        <v>-198.981586609657-120.680623826999i</v>
      </c>
      <c r="J173" s="4">
        <f t="shared" si="32"/>
        <v>47.3365848631136</v>
      </c>
      <c r="K173" s="4">
        <f t="shared" si="33"/>
        <v>31.236451907780776</v>
      </c>
      <c r="O173"/>
      <c r="P173"/>
    </row>
    <row r="174" spans="1:16">
      <c r="A174">
        <f t="shared" si="34"/>
        <v>144</v>
      </c>
      <c r="B174">
        <f t="shared" si="24"/>
        <v>640</v>
      </c>
      <c r="C174" t="str">
        <f t="shared" si="25"/>
        <v>2.26942862247509-5.48314791480275i</v>
      </c>
      <c r="D174" t="str">
        <f t="shared" si="26"/>
        <v>1</v>
      </c>
      <c r="E174" t="str">
        <f t="shared" si="27"/>
        <v>2.26942862247509-5.48314791480275i</v>
      </c>
      <c r="F174" t="str">
        <f t="shared" si="28"/>
        <v>0.145367412140575</v>
      </c>
      <c r="G174" t="str">
        <f t="shared" si="30"/>
        <v>38.8137682181569-259.197435211862i</v>
      </c>
      <c r="H174" t="str">
        <f t="shared" si="29"/>
        <v>0.329900965886954-0.797071022758866i</v>
      </c>
      <c r="I174" t="str">
        <f t="shared" si="31"/>
        <v>-193.794065155911-116.446814162586i</v>
      </c>
      <c r="J174" s="4">
        <f t="shared" si="32"/>
        <v>47.085568633213995</v>
      </c>
      <c r="K174" s="4">
        <f t="shared" si="33"/>
        <v>31.000780317612112</v>
      </c>
      <c r="O174"/>
      <c r="P174"/>
    </row>
    <row r="175" spans="1:16">
      <c r="A175">
        <f t="shared" si="34"/>
        <v>145</v>
      </c>
      <c r="B175">
        <f t="shared" si="24"/>
        <v>650</v>
      </c>
      <c r="C175" t="str">
        <f t="shared" si="25"/>
        <v>2.21000587327694-5.42300798910304i</v>
      </c>
      <c r="D175" t="str">
        <f t="shared" si="26"/>
        <v>1</v>
      </c>
      <c r="E175" t="str">
        <f t="shared" si="27"/>
        <v>2.21000587327694-5.42300798910304i</v>
      </c>
      <c r="F175" t="str">
        <f t="shared" si="28"/>
        <v>0.145367412140575</v>
      </c>
      <c r="G175" t="str">
        <f t="shared" si="30"/>
        <v>38.6082195354598-255.22035251501i</v>
      </c>
      <c r="H175" t="str">
        <f t="shared" si="29"/>
        <v>0.32126283461374-0.788328637393572i</v>
      </c>
      <c r="I175" t="str">
        <f t="shared" si="31"/>
        <v>-188.794126685914-112.428778998671i</v>
      </c>
      <c r="J175" s="4">
        <f t="shared" si="32"/>
        <v>46.837983177515994</v>
      </c>
      <c r="K175" s="4">
        <f t="shared" si="33"/>
        <v>30.774218894052012</v>
      </c>
      <c r="O175"/>
      <c r="P175"/>
    </row>
    <row r="176" spans="1:16">
      <c r="A176">
        <f t="shared" si="34"/>
        <v>146</v>
      </c>
      <c r="B176">
        <f t="shared" si="24"/>
        <v>660</v>
      </c>
      <c r="C176" t="str">
        <f t="shared" si="25"/>
        <v>2.15276395090994-5.3638152118809i</v>
      </c>
      <c r="D176" t="str">
        <f t="shared" si="26"/>
        <v>1</v>
      </c>
      <c r="E176" t="str">
        <f t="shared" si="27"/>
        <v>2.15276395090994-5.3638152118809i</v>
      </c>
      <c r="F176" t="str">
        <f t="shared" si="28"/>
        <v>0.145367412140575</v>
      </c>
      <c r="G176" t="str">
        <f t="shared" si="30"/>
        <v>38.411933380909-251.363634944752i</v>
      </c>
      <c r="H176" t="str">
        <f t="shared" si="29"/>
        <v>0.312941724493298-0.779723936551376i</v>
      </c>
      <c r="I176" t="str">
        <f t="shared" si="31"/>
        <v>-183.973546271642-108.612873300826i</v>
      </c>
      <c r="J176" s="4">
        <f t="shared" si="32"/>
        <v>46.593743908594398</v>
      </c>
      <c r="K176" s="4">
        <f t="shared" si="33"/>
        <v>30.556422591595862</v>
      </c>
      <c r="O176"/>
      <c r="P176"/>
    </row>
    <row r="177" spans="1:16">
      <c r="A177">
        <f t="shared" si="34"/>
        <v>147</v>
      </c>
      <c r="B177">
        <f t="shared" si="24"/>
        <v>670</v>
      </c>
      <c r="C177" t="str">
        <f t="shared" si="25"/>
        <v>2.09760390603174-5.3055662940258i</v>
      </c>
      <c r="D177" t="str">
        <f t="shared" si="26"/>
        <v>1</v>
      </c>
      <c r="E177" t="str">
        <f t="shared" si="27"/>
        <v>2.09760390603174-5.3055662940258i</v>
      </c>
      <c r="F177" t="str">
        <f t="shared" si="28"/>
        <v>0.145367412140575</v>
      </c>
      <c r="G177" t="str">
        <f t="shared" si="30"/>
        <v>38.2243614625365-247.62190663653i</v>
      </c>
      <c r="H177" t="str">
        <f t="shared" si="29"/>
        <v>0.304923251515796-0.771256442102792i</v>
      </c>
      <c r="I177" t="str">
        <f t="shared" si="31"/>
        <v>-179.324494114928-104.986461941399i</v>
      </c>
      <c r="J177" s="4">
        <f t="shared" si="32"/>
        <v>46.352769189172406</v>
      </c>
      <c r="K177" s="4">
        <f t="shared" si="33"/>
        <v>30.347062502310109</v>
      </c>
      <c r="O177"/>
      <c r="P177"/>
    </row>
    <row r="178" spans="1:16">
      <c r="A178">
        <f t="shared" si="34"/>
        <v>148</v>
      </c>
      <c r="B178">
        <f t="shared" si="24"/>
        <v>680</v>
      </c>
      <c r="C178" t="str">
        <f t="shared" si="25"/>
        <v>2.04443190841575-5.24825614577833i</v>
      </c>
      <c r="D178" t="str">
        <f t="shared" si="26"/>
        <v>1</v>
      </c>
      <c r="E178" t="str">
        <f t="shared" si="27"/>
        <v>2.04443190841575-5.24825614577833i</v>
      </c>
      <c r="F178" t="str">
        <f t="shared" si="28"/>
        <v>0.145367412140575</v>
      </c>
      <c r="G178" t="str">
        <f t="shared" si="30"/>
        <v>38.0449954562313-243.990106974937i</v>
      </c>
      <c r="H178" t="str">
        <f t="shared" si="29"/>
        <v>0.297193775824015-0.762925414162664i</v>
      </c>
      <c r="I178" t="str">
        <f t="shared" si="31"/>
        <v>-174.839517564602-101.537835070849i</v>
      </c>
      <c r="J178" s="4">
        <f t="shared" si="32"/>
        <v>46.114980201450408</v>
      </c>
      <c r="K178" s="4">
        <f t="shared" si="33"/>
        <v>30.145824977421029</v>
      </c>
      <c r="O178"/>
      <c r="P178"/>
    </row>
    <row r="179" spans="1:16">
      <c r="A179">
        <f t="shared" si="34"/>
        <v>149</v>
      </c>
      <c r="B179">
        <f t="shared" si="24"/>
        <v>690</v>
      </c>
      <c r="C179" t="str">
        <f t="shared" si="25"/>
        <v>1.99315896730642-5.19187811456756i</v>
      </c>
      <c r="D179" t="str">
        <f t="shared" si="26"/>
        <v>1</v>
      </c>
      <c r="E179" t="str">
        <f t="shared" si="27"/>
        <v>1.99315896730642-5.19187811456756i</v>
      </c>
      <c r="F179" t="str">
        <f t="shared" si="28"/>
        <v>0.145367412140575</v>
      </c>
      <c r="G179" t="str">
        <f t="shared" si="30"/>
        <v>37.8733635605376-240.463467832669i</v>
      </c>
      <c r="H179" t="str">
        <f t="shared" si="29"/>
        <v>0.289740361062115-0.754729885663974i</v>
      </c>
      <c r="I179" t="str">
        <f t="shared" si="31"/>
        <v>-170.511523551046-98.2561313418404i</v>
      </c>
      <c r="J179" s="4">
        <f t="shared" si="32"/>
        <v>45.880300823585202</v>
      </c>
      <c r="K179" s="4">
        <f t="shared" si="33"/>
        <v>29.9524108014474</v>
      </c>
      <c r="O179"/>
      <c r="P179"/>
    </row>
    <row r="180" spans="1:16">
      <c r="A180">
        <f t="shared" si="34"/>
        <v>150</v>
      </c>
      <c r="B180">
        <f t="shared" si="24"/>
        <v>700</v>
      </c>
      <c r="C180" t="str">
        <f t="shared" si="25"/>
        <v>1.94370066599334-5.13642419708151i</v>
      </c>
      <c r="D180" t="str">
        <f t="shared" si="26"/>
        <v>1</v>
      </c>
      <c r="E180" t="str">
        <f t="shared" si="27"/>
        <v>1.94370066599334-5.13642419708151i</v>
      </c>
      <c r="F180" t="str">
        <f t="shared" si="28"/>
        <v>0.145367412140575</v>
      </c>
      <c r="G180" t="str">
        <f t="shared" si="30"/>
        <v>37.7090273929486-237.037492752309i</v>
      </c>
      <c r="H180" t="str">
        <f t="shared" si="29"/>
        <v>0.282550735791364-0.74666869318597i</v>
      </c>
      <c r="I180" t="str">
        <f t="shared" si="31"/>
        <v>-166.333761513591-95.1312681921119i</v>
      </c>
      <c r="J180" s="4">
        <f t="shared" si="32"/>
        <v>45.648657512819604</v>
      </c>
      <c r="K180" s="4">
        <f t="shared" si="33"/>
        <v>29.766534415612512</v>
      </c>
      <c r="O180"/>
      <c r="P180"/>
    </row>
    <row r="181" spans="1:16">
      <c r="A181">
        <f t="shared" si="34"/>
        <v>151</v>
      </c>
      <c r="B181">
        <f t="shared" si="24"/>
        <v>710</v>
      </c>
      <c r="C181" t="str">
        <f t="shared" si="25"/>
        <v>1.89597691020592-5.08188522826006i</v>
      </c>
      <c r="D181" t="str">
        <f t="shared" si="26"/>
        <v>1</v>
      </c>
      <c r="E181" t="str">
        <f t="shared" si="27"/>
        <v>1.89597691020592-5.08188522826006i</v>
      </c>
      <c r="F181" t="str">
        <f t="shared" si="28"/>
        <v>0.145367412140575</v>
      </c>
      <c r="G181" t="str">
        <f t="shared" si="30"/>
        <v>37.5515791895533-233.707937880283i</v>
      </c>
      <c r="H181" t="str">
        <f t="shared" si="29"/>
        <v>0.275613256914918-0.73874050442758i</v>
      </c>
      <c r="I181" t="str">
        <f t="shared" si="31"/>
        <v>-162.299806875679-92.153878478597i</v>
      </c>
      <c r="J181" s="4">
        <f t="shared" si="32"/>
        <v>45.419979194813806</v>
      </c>
      <c r="K181" s="4">
        <f t="shared" si="33"/>
        <v>29.587923187474331</v>
      </c>
      <c r="O181"/>
      <c r="P181"/>
    </row>
    <row r="182" spans="1:16">
      <c r="A182">
        <f t="shared" si="34"/>
        <v>152</v>
      </c>
      <c r="B182">
        <f t="shared" si="24"/>
        <v>720</v>
      </c>
      <c r="C182" t="str">
        <f t="shared" si="25"/>
        <v>1.84991168987198-5.02825104962178i</v>
      </c>
      <c r="D182" t="str">
        <f t="shared" si="26"/>
        <v>1</v>
      </c>
      <c r="E182" t="str">
        <f t="shared" si="27"/>
        <v>1.84991168987198-5.02825104962178i</v>
      </c>
      <c r="F182" t="str">
        <f t="shared" si="28"/>
        <v>0.145367412140575</v>
      </c>
      <c r="G182" t="str">
        <f t="shared" si="30"/>
        <v>37.400639274629-230.47079448342i</v>
      </c>
      <c r="H182" t="str">
        <f t="shared" si="29"/>
        <v>0.268916875045288-0.730943842676648i</v>
      </c>
      <c r="I182" t="str">
        <f t="shared" si="31"/>
        <v>-158.403545106022-89.3152528316466i</v>
      </c>
      <c r="J182" s="4">
        <f t="shared" si="32"/>
        <v>45.194197158765803</v>
      </c>
      <c r="K182" s="4">
        <f t="shared" si="33"/>
        <v>29.416316723886666</v>
      </c>
      <c r="O182"/>
      <c r="P182"/>
    </row>
    <row r="183" spans="1:16">
      <c r="A183">
        <f t="shared" si="34"/>
        <v>153</v>
      </c>
      <c r="B183">
        <f t="shared" si="24"/>
        <v>730</v>
      </c>
      <c r="C183" t="str">
        <f t="shared" si="25"/>
        <v>1.8054328537434-4.97551065908671i</v>
      </c>
      <c r="D183" t="str">
        <f t="shared" si="26"/>
        <v>1</v>
      </c>
      <c r="E183" t="str">
        <f t="shared" si="27"/>
        <v>1.8054328537434-4.97551065908671i</v>
      </c>
      <c r="F183" t="str">
        <f t="shared" si="28"/>
        <v>0.145367412140575</v>
      </c>
      <c r="G183" t="str">
        <f t="shared" si="30"/>
        <v>37.2558537708457-227.322272897005i</v>
      </c>
      <c r="H183" t="str">
        <f t="shared" si="29"/>
        <v>0.262451101742251-0.723277108589282i</v>
      </c>
      <c r="I183" t="str">
        <f t="shared" si="31"/>
        <v>-154.639156390383-86.607287165774i</v>
      </c>
      <c r="J183" s="4">
        <f t="shared" si="32"/>
        <v>44.9712449579484</v>
      </c>
      <c r="K183" s="4">
        <f t="shared" si="33"/>
        <v>29.251466224582543</v>
      </c>
      <c r="O183"/>
      <c r="P183"/>
    </row>
    <row r="184" spans="1:16">
      <c r="A184">
        <f t="shared" si="34"/>
        <v>154</v>
      </c>
      <c r="B184">
        <f t="shared" si="24"/>
        <v>740</v>
      </c>
      <c r="C184" t="str">
        <f t="shared" si="25"/>
        <v>1.76247189636529-4.92365234423276i</v>
      </c>
      <c r="D184" t="str">
        <f t="shared" si="26"/>
        <v>1</v>
      </c>
      <c r="E184" t="str">
        <f t="shared" si="27"/>
        <v>1.76247189636529-4.92365234423276i</v>
      </c>
      <c r="F184" t="str">
        <f t="shared" si="28"/>
        <v>0.145367412140575</v>
      </c>
      <c r="G184" t="str">
        <f t="shared" si="30"/>
        <v>37.1168925242935-224.258787769537i</v>
      </c>
      <c r="H184" t="str">
        <f t="shared" si="29"/>
        <v>0.256205978545114-0.715738599560992i</v>
      </c>
      <c r="I184" t="str">
        <f t="shared" si="31"/>
        <v>-151.001100927674-84.022434843229i</v>
      </c>
      <c r="J184" s="4">
        <f t="shared" si="32"/>
        <v>44.751058315318204</v>
      </c>
      <c r="K184" s="4">
        <f t="shared" si="33"/>
        <v>29.093133873837957</v>
      </c>
      <c r="O184"/>
      <c r="P184"/>
    </row>
    <row r="185" spans="1:16">
      <c r="A185">
        <f t="shared" si="34"/>
        <v>155</v>
      </c>
      <c r="B185">
        <f t="shared" ref="B185:B210" si="35">B184+10</f>
        <v>750</v>
      </c>
      <c r="C185" t="str">
        <f t="shared" si="25"/>
        <v>1.7209637568499-4.87266380072245i</v>
      </c>
      <c r="D185" t="str">
        <f t="shared" si="26"/>
        <v>1</v>
      </c>
      <c r="E185" t="str">
        <f t="shared" si="27"/>
        <v>1.7209637568499-4.87266380072245i</v>
      </c>
      <c r="F185" t="str">
        <f t="shared" si="28"/>
        <v>0.145367412140575</v>
      </c>
      <c r="G185" t="str">
        <f t="shared" si="30"/>
        <v>36.9834472216032-221.276944483616i</v>
      </c>
      <c r="H185" t="str">
        <f t="shared" si="29"/>
        <v>0.250172047720992-0.708326526942081i</v>
      </c>
      <c r="I185" t="str">
        <f t="shared" si="31"/>
        <v>-147.484104855226-81.5536630397344i</v>
      </c>
      <c r="J185" s="4">
        <f t="shared" si="32"/>
        <v>44.5335750338796</v>
      </c>
      <c r="K185" s="4">
        <f t="shared" si="33"/>
        <v>28.941092267828708</v>
      </c>
      <c r="O185"/>
      <c r="P185"/>
    </row>
    <row r="186" spans="1:16">
      <c r="A186">
        <f t="shared" si="34"/>
        <v>156</v>
      </c>
      <c r="B186">
        <f t="shared" si="35"/>
        <v>760</v>
      </c>
      <c r="C186" t="str">
        <f t="shared" si="25"/>
        <v>1.68084662891037-4.8225322374556i</v>
      </c>
      <c r="D186" t="str">
        <f t="shared" si="26"/>
        <v>1</v>
      </c>
      <c r="E186" t="str">
        <f t="shared" si="27"/>
        <v>1.68084662891037-4.8225322374556i</v>
      </c>
      <c r="F186" t="str">
        <f t="shared" si="28"/>
        <v>0.145367412140575</v>
      </c>
      <c r="G186" t="str">
        <f t="shared" si="30"/>
        <v>36.8552296791118-218.373526645118i</v>
      </c>
      <c r="H186" t="str">
        <f t="shared" si="29"/>
        <v>0.24434032464991-0.701039031323417i</v>
      </c>
      <c r="I186" t="str">
        <f t="shared" si="31"/>
        <v>-144.083146801131-79.1944129088605i</v>
      </c>
      <c r="J186" s="4">
        <f t="shared" si="32"/>
        <v>44.318734911517197</v>
      </c>
      <c r="K186" s="4">
        <f t="shared" si="33"/>
        <v>28.795123875448155</v>
      </c>
      <c r="O186"/>
      <c r="P186"/>
    </row>
    <row r="187" spans="1:16">
      <c r="A187">
        <f t="shared" si="34"/>
        <v>157</v>
      </c>
      <c r="B187">
        <f t="shared" si="35"/>
        <v>770</v>
      </c>
      <c r="C187" t="str">
        <f t="shared" si="25"/>
        <v>1.64206178161-4.77324446984194i</v>
      </c>
      <c r="D187" t="str">
        <f t="shared" si="26"/>
        <v>1</v>
      </c>
      <c r="E187" t="str">
        <f t="shared" si="27"/>
        <v>1.64206178161-4.77324446984194i</v>
      </c>
      <c r="F187" t="str">
        <f t="shared" si="28"/>
        <v>0.145367412140575</v>
      </c>
      <c r="G187" t="str">
        <f t="shared" si="30"/>
        <v>36.7319702863337-215.545484543892i</v>
      </c>
      <c r="H187" t="str">
        <f t="shared" si="29"/>
        <v>0.238702271767588-0.693874196095234i</v>
      </c>
      <c r="I187" t="str">
        <f t="shared" si="31"/>
        <v>-140.793445056003-76.9385631832964i</v>
      </c>
      <c r="J187" s="4">
        <f t="shared" si="32"/>
        <v>44.106479660024796</v>
      </c>
      <c r="K187" s="4">
        <f t="shared" si="33"/>
        <v>28.655020530486809</v>
      </c>
      <c r="O187"/>
      <c r="P187"/>
    </row>
    <row r="188" spans="1:16">
      <c r="A188">
        <f t="shared" si="34"/>
        <v>158</v>
      </c>
      <c r="B188">
        <f t="shared" si="35"/>
        <v>780</v>
      </c>
      <c r="C188" t="str">
        <f t="shared" si="25"/>
        <v>1.60455339028977-4.72478700244251i</v>
      </c>
      <c r="D188" t="str">
        <f t="shared" si="26"/>
        <v>1</v>
      </c>
      <c r="E188" t="str">
        <f t="shared" si="27"/>
        <v>1.60455339028977-4.72478700244251i</v>
      </c>
      <c r="F188" t="str">
        <f t="shared" si="28"/>
        <v>0.145367412140575</v>
      </c>
      <c r="G188" t="str">
        <f t="shared" si="30"/>
        <v>36.6134165880452-212.789924499145i</v>
      </c>
      <c r="H188" t="str">
        <f t="shared" si="29"/>
        <v>0.23324977398781-0.686830059460492i</v>
      </c>
      <c r="I188" t="str">
        <f t="shared" si="31"/>
        <v>-137.610445352258-74.7803968885276i</v>
      </c>
      <c r="J188" s="4">
        <f t="shared" si="32"/>
        <v>43.896752828084999</v>
      </c>
      <c r="K188" s="4">
        <f t="shared" si="33"/>
        <v>28.520582953216945</v>
      </c>
      <c r="O188"/>
      <c r="P188"/>
    </row>
    <row r="189" spans="1:16">
      <c r="A189">
        <f t="shared" si="34"/>
        <v>159</v>
      </c>
      <c r="B189">
        <f t="shared" si="35"/>
        <v>790</v>
      </c>
      <c r="C189" t="str">
        <f t="shared" si="25"/>
        <v>1.56826837714701-4.67714610209825i</v>
      </c>
      <c r="D189" t="str">
        <f t="shared" si="26"/>
        <v>1</v>
      </c>
      <c r="E189" t="str">
        <f t="shared" si="27"/>
        <v>1.56826837714701-4.67714610209825i</v>
      </c>
      <c r="F189" t="str">
        <f t="shared" si="28"/>
        <v>0.145367412140575</v>
      </c>
      <c r="G189" t="str">
        <f t="shared" si="30"/>
        <v>36.4993319910455-210.10409901141i</v>
      </c>
      <c r="H189" t="str">
        <f t="shared" si="29"/>
        <v>0.22797511552776-0.6799046250654i</v>
      </c>
      <c r="I189" t="str">
        <f t="shared" si="31"/>
        <v>-134.529809235712-72.7145708774915i</v>
      </c>
      <c r="J189" s="4">
        <f t="shared" si="32"/>
        <v>43.689499727969604</v>
      </c>
      <c r="K189" s="4">
        <f t="shared" si="33"/>
        <v>28.391620299542268</v>
      </c>
      <c r="O189"/>
      <c r="P189"/>
    </row>
    <row r="190" spans="1:16">
      <c r="A190">
        <f t="shared" si="34"/>
        <v>160</v>
      </c>
      <c r="B190">
        <f t="shared" si="35"/>
        <v>800</v>
      </c>
      <c r="C190" t="str">
        <f t="shared" si="25"/>
        <v>1.53315626095286-4.63030786254808i</v>
      </c>
      <c r="D190" t="str">
        <f t="shared" si="26"/>
        <v>1</v>
      </c>
      <c r="E190" t="str">
        <f t="shared" si="27"/>
        <v>1.53315626095286-4.63030786254808i</v>
      </c>
      <c r="F190" t="str">
        <f t="shared" si="28"/>
        <v>0.145367412140575</v>
      </c>
      <c r="G190" t="str">
        <f t="shared" si="30"/>
        <v>36.3894945832321-207.485397650779i</v>
      </c>
      <c r="H190" t="str">
        <f t="shared" si="29"/>
        <v>0.222870958061837-0.673095871392772i</v>
      </c>
      <c r="I190" t="str">
        <f t="shared" si="31"/>
        <v>-131.547403011876-70.7360879243135i</v>
      </c>
      <c r="J190" s="4">
        <f t="shared" si="32"/>
        <v>43.484667365746397</v>
      </c>
      <c r="K190" s="4">
        <f t="shared" si="33"/>
        <v>28.26794973599857</v>
      </c>
      <c r="O190"/>
      <c r="P190"/>
    </row>
    <row r="191" spans="1:16">
      <c r="A191">
        <f t="shared" si="34"/>
        <v>161</v>
      </c>
      <c r="B191">
        <f t="shared" si="35"/>
        <v>810</v>
      </c>
      <c r="C191" t="str">
        <f t="shared" si="25"/>
        <v>1.49916901541204-4.58425826143418i</v>
      </c>
      <c r="D191" t="str">
        <f t="shared" si="26"/>
        <v>1</v>
      </c>
      <c r="E191" t="str">
        <f t="shared" si="27"/>
        <v>1.49916901541204-4.58425826143418i</v>
      </c>
      <c r="F191" t="str">
        <f t="shared" si="28"/>
        <v>0.145367412140575</v>
      </c>
      <c r="G191" t="str">
        <f t="shared" si="30"/>
        <v>36.2836960539729-204.931338618003i</v>
      </c>
      <c r="H191" t="str">
        <f t="shared" si="29"/>
        <v>0.217930320131782-0.666401760048738i</v>
      </c>
      <c r="I191" t="str">
        <f t="shared" si="31"/>
        <v>-128.659287247574-68.840271141497i</v>
      </c>
      <c r="J191" s="4">
        <f t="shared" si="32"/>
        <v>43.282204374795</v>
      </c>
      <c r="K191" s="4">
        <f t="shared" si="33"/>
        <v>28.149396038991853</v>
      </c>
      <c r="O191"/>
      <c r="P191"/>
    </row>
    <row r="192" spans="1:16">
      <c r="A192">
        <f t="shared" si="34"/>
        <v>162</v>
      </c>
      <c r="B192">
        <f t="shared" si="35"/>
        <v>820</v>
      </c>
      <c r="C192" t="str">
        <f t="shared" si="25"/>
        <v>1.46626093568717-4.53898321049863i</v>
      </c>
      <c r="D192" t="str">
        <f t="shared" si="26"/>
        <v>1</v>
      </c>
      <c r="E192" t="str">
        <f t="shared" si="27"/>
        <v>1.46626093568717-4.53898321049863i</v>
      </c>
      <c r="F192" t="str">
        <f t="shared" si="28"/>
        <v>0.145367412140575</v>
      </c>
      <c r="G192" t="str">
        <f t="shared" si="30"/>
        <v>36.1817407059707-202.439560921212i</v>
      </c>
      <c r="H192" t="str">
        <f t="shared" si="29"/>
        <v>0.213146557743662-0.659820243059705i</v>
      </c>
      <c r="I192" t="str">
        <f t="shared" si="31"/>
        <v>-125.861706807283-67.0227405084315i</v>
      </c>
      <c r="J192" s="4">
        <f t="shared" si="32"/>
        <v>43.082060952446206</v>
      </c>
      <c r="K192" s="4">
        <f t="shared" si="33"/>
        <v>28.03579121677501</v>
      </c>
      <c r="O192"/>
      <c r="P192"/>
    </row>
    <row r="193" spans="1:16">
      <c r="A193">
        <f t="shared" si="34"/>
        <v>163</v>
      </c>
      <c r="B193">
        <f t="shared" si="35"/>
        <v>830</v>
      </c>
      <c r="C193" t="str">
        <f t="shared" si="25"/>
        <v>1.43438851262907-4.49446859969216i</v>
      </c>
      <c r="D193" t="str">
        <f t="shared" si="26"/>
        <v>1</v>
      </c>
      <c r="E193" t="str">
        <f t="shared" si="27"/>
        <v>1.43438851262907-4.49446859969216i</v>
      </c>
      <c r="F193" t="str">
        <f t="shared" si="28"/>
        <v>0.145367412140575</v>
      </c>
      <c r="G193" t="str">
        <f t="shared" si="30"/>
        <v>36.083444549868-200.007817116514i</v>
      </c>
      <c r="H193" t="str">
        <f t="shared" si="29"/>
        <v>0.208513346085056-0.653349269284323i</v>
      </c>
      <c r="I193" t="str">
        <f t="shared" si="31"/>
        <v>-123.151081402859-65.2793913200499i</v>
      </c>
      <c r="J193" s="4">
        <f t="shared" si="32"/>
        <v>42.884188799572399</v>
      </c>
      <c r="K193" s="4">
        <f t="shared" si="33"/>
        <v>27.926974152758362</v>
      </c>
      <c r="O193"/>
      <c r="P193"/>
    </row>
    <row r="194" spans="1:16">
      <c r="A194">
        <f t="shared" si="34"/>
        <v>164</v>
      </c>
      <c r="B194">
        <f t="shared" si="35"/>
        <v>840</v>
      </c>
      <c r="C194" t="str">
        <f t="shared" si="25"/>
        <v>1.40351031427424-4.45070033584051i</v>
      </c>
      <c r="D194" t="str">
        <f t="shared" si="26"/>
        <v>1</v>
      </c>
      <c r="E194" t="str">
        <f t="shared" si="27"/>
        <v>1.40351031427424-4.45070033584051i</v>
      </c>
      <c r="F194" t="str">
        <f t="shared" si="28"/>
        <v>0.145367412140575</v>
      </c>
      <c r="G194" t="str">
        <f t="shared" si="30"/>
        <v>35.9886344737623-197.633966565645i</v>
      </c>
      <c r="H194" t="str">
        <f t="shared" si="29"/>
        <v>0.204024662298651-0.646986790034323i</v>
      </c>
      <c r="I194" t="str">
        <f t="shared" si="31"/>
        <v>-120.523996634958-63.6063743831967i</v>
      </c>
      <c r="J194" s="4">
        <f t="shared" si="32"/>
        <v>42.688541062968795</v>
      </c>
      <c r="K194" s="4">
        <f t="shared" si="33"/>
        <v>27.822790268828754</v>
      </c>
      <c r="O194"/>
      <c r="P194"/>
    </row>
    <row r="195" spans="1:16">
      <c r="A195">
        <f t="shared" si="34"/>
        <v>165</v>
      </c>
      <c r="B195">
        <f t="shared" si="35"/>
        <v>850</v>
      </c>
      <c r="C195" t="str">
        <f t="shared" si="25"/>
        <v>1.3735868741916-4.40766437644699i</v>
      </c>
      <c r="D195" t="str">
        <f t="shared" si="26"/>
        <v>1</v>
      </c>
      <c r="E195" t="str">
        <f t="shared" si="27"/>
        <v>1.3735868741916-4.40766437644699i</v>
      </c>
      <c r="F195" t="str">
        <f t="shared" si="28"/>
        <v>0.145367412140575</v>
      </c>
      <c r="G195" t="str">
        <f t="shared" si="30"/>
        <v>35.8971474806406-195.315969168213i</v>
      </c>
      <c r="H195" t="str">
        <f t="shared" si="29"/>
        <v>0.199674769251494-0.6407307639883i</v>
      </c>
      <c r="I195" t="str">
        <f t="shared" si="31"/>
        <v>-117.977195504281-62.0000778050664i</v>
      </c>
      <c r="J195" s="4">
        <f t="shared" si="32"/>
        <v>42.495072280374401</v>
      </c>
      <c r="K195" s="4">
        <f t="shared" si="33"/>
        <v>27.723091207459987</v>
      </c>
      <c r="O195"/>
      <c r="P195"/>
    </row>
    <row r="196" spans="1:16">
      <c r="A196">
        <f t="shared" si="34"/>
        <v>166</v>
      </c>
      <c r="B196">
        <f t="shared" si="35"/>
        <v>860</v>
      </c>
      <c r="C196" t="str">
        <f t="shared" si="25"/>
        <v>1.34458058628051-4.36534675914957i</v>
      </c>
      <c r="D196" t="str">
        <f t="shared" si="26"/>
        <v>1</v>
      </c>
      <c r="E196" t="str">
        <f t="shared" si="27"/>
        <v>1.34458058628051-4.36534675914957i</v>
      </c>
      <c r="F196" t="str">
        <f t="shared" si="28"/>
        <v>0.145367412140575</v>
      </c>
      <c r="G196" t="str">
        <f t="shared" si="30"/>
        <v>35.808829987452-193.051879530036i</v>
      </c>
      <c r="H196" t="str">
        <f t="shared" si="29"/>
        <v>0.195458200242055-0.634579161473819i</v>
      </c>
      <c r="I196" t="str">
        <f t="shared" si="31"/>
        <v>-115.507570370994-60.4571102330827i</v>
      </c>
      <c r="J196" s="4">
        <f t="shared" si="32"/>
        <v>42.303738327989997</v>
      </c>
      <c r="K196" s="4">
        <f t="shared" si="33"/>
        <v>27.627734531455985</v>
      </c>
      <c r="O196"/>
      <c r="P196"/>
    </row>
    <row r="197" spans="1:16">
      <c r="A197">
        <f t="shared" si="34"/>
        <v>167</v>
      </c>
      <c r="B197">
        <f t="shared" si="35"/>
        <v>870</v>
      </c>
      <c r="C197" t="str">
        <f t="shared" si="25"/>
        <v>1.31645560564247-4.32373362729725i</v>
      </c>
      <c r="D197" t="str">
        <f t="shared" si="26"/>
        <v>1</v>
      </c>
      <c r="E197" t="str">
        <f t="shared" si="27"/>
        <v>1.31645560564247-4.32373362729725i</v>
      </c>
      <c r="F197" t="str">
        <f t="shared" si="28"/>
        <v>0.145367412140575</v>
      </c>
      <c r="G197" t="str">
        <f t="shared" si="30"/>
        <v>35.7235371801943-190.839841532596i</v>
      </c>
      <c r="H197" t="str">
        <f t="shared" si="29"/>
        <v>0.191369744590199-0.628529968185383i</v>
      </c>
      <c r="I197" t="str">
        <f t="shared" si="31"/>
        <v>-113.112155340954-58.9742854190638i</v>
      </c>
      <c r="J197" s="4">
        <f t="shared" si="32"/>
        <v>42.114496370363803</v>
      </c>
      <c r="K197" s="4">
        <f t="shared" si="33"/>
        <v>27.536583440250809</v>
      </c>
      <c r="O197"/>
      <c r="P197"/>
    </row>
    <row r="198" spans="1:16">
      <c r="A198">
        <f t="shared" si="34"/>
        <v>168</v>
      </c>
      <c r="B198">
        <f t="shared" si="35"/>
        <v>880</v>
      </c>
      <c r="C198" t="str">
        <f t="shared" si="25"/>
        <v>1.28917775516881-4.28281125206202i</v>
      </c>
      <c r="D198" t="str">
        <f t="shared" si="26"/>
        <v>1</v>
      </c>
      <c r="E198" t="str">
        <f t="shared" si="27"/>
        <v>1.28917775516881-4.28281125206202i</v>
      </c>
      <c r="F198" t="str">
        <f t="shared" si="28"/>
        <v>0.145367412140575</v>
      </c>
      <c r="G198" t="str">
        <f t="shared" si="30"/>
        <v>35.6411324199561-188.67808327179i</v>
      </c>
      <c r="H198" t="str">
        <f t="shared" si="29"/>
        <v>0.187404434058086-0.622581188398792i</v>
      </c>
      <c r="I198" t="str">
        <f t="shared" si="31"/>
        <v>-110.788119057806-57.5486079926092i</v>
      </c>
      <c r="J198" s="4">
        <f t="shared" si="32"/>
        <v>41.927304812519793</v>
      </c>
      <c r="K198" s="4">
        <f t="shared" si="33"/>
        <v>27.449506501765995</v>
      </c>
      <c r="O198"/>
      <c r="P198"/>
    </row>
    <row r="199" spans="1:16">
      <c r="A199">
        <f t="shared" si="34"/>
        <v>169</v>
      </c>
      <c r="B199">
        <f t="shared" si="35"/>
        <v>890</v>
      </c>
      <c r="C199" t="str">
        <f t="shared" si="25"/>
        <v>1.26271443750577-4.24256605145953i</v>
      </c>
      <c r="D199" t="str">
        <f t="shared" si="26"/>
        <v>1</v>
      </c>
      <c r="E199" t="str">
        <f t="shared" si="27"/>
        <v>1.26271443750577-4.24256605145953i</v>
      </c>
      <c r="F199" t="str">
        <f t="shared" si="28"/>
        <v>0.145367412140575</v>
      </c>
      <c r="G199" t="str">
        <f t="shared" si="30"/>
        <v>35.561486695365-186.564912337016i</v>
      </c>
      <c r="H199" t="str">
        <f t="shared" si="29"/>
        <v>0.183557530052756-0.616730847736129i</v>
      </c>
      <c r="I199" t="str">
        <f t="shared" si="31"/>
        <v>-108.532757880619-56.1772603394811i</v>
      </c>
      <c r="J199" s="4">
        <f t="shared" si="32"/>
        <v>41.742123254210199</v>
      </c>
      <c r="K199" s="4">
        <f t="shared" si="33"/>
        <v>27.36637739887712</v>
      </c>
      <c r="O199"/>
      <c r="P199"/>
    </row>
    <row r="200" spans="1:16">
      <c r="A200">
        <f t="shared" si="34"/>
        <v>170</v>
      </c>
      <c r="B200">
        <f t="shared" si="35"/>
        <v>900</v>
      </c>
      <c r="C200" t="str">
        <f t="shared" si="25"/>
        <v>1.23703455207723-4.20298460661329i</v>
      </c>
      <c r="D200" t="str">
        <f t="shared" si="26"/>
        <v>1</v>
      </c>
      <c r="E200" t="str">
        <f t="shared" si="27"/>
        <v>1.23703455207723-4.20298460661329i</v>
      </c>
      <c r="F200" t="str">
        <f t="shared" si="28"/>
        <v>0.145367412140575</v>
      </c>
      <c r="G200" t="str">
        <f t="shared" si="30"/>
        <v>35.4844781173437-184.498711404217i</v>
      </c>
      <c r="H200" t="str">
        <f t="shared" si="29"/>
        <v>0.179824511563942-0.610976995530047i</v>
      </c>
      <c r="I200" t="str">
        <f t="shared" si="31"/>
        <v>-106.343489427361-54.8575904905264i</v>
      </c>
      <c r="J200" s="4">
        <f t="shared" si="32"/>
        <v>41.558912446185403</v>
      </c>
      <c r="K200" s="4">
        <f t="shared" si="33"/>
        <v>27.287074689613007</v>
      </c>
      <c r="O200"/>
      <c r="P200"/>
    </row>
    <row r="201" spans="1:16">
      <c r="A201">
        <f t="shared" si="34"/>
        <v>171</v>
      </c>
      <c r="B201">
        <f t="shared" si="35"/>
        <v>910</v>
      </c>
      <c r="C201" t="str">
        <f t="shared" si="25"/>
        <v>1.21210841686335-4.16405367556204i</v>
      </c>
      <c r="D201" t="str">
        <f t="shared" si="26"/>
        <v>1</v>
      </c>
      <c r="E201" t="str">
        <f t="shared" si="27"/>
        <v>1.21210841686335-4.16405367556204i</v>
      </c>
      <c r="F201" t="str">
        <f t="shared" si="28"/>
        <v>0.145367412140575</v>
      </c>
      <c r="G201" t="str">
        <f t="shared" si="30"/>
        <v>35.4099914524816-182.477934118782i</v>
      </c>
      <c r="H201" t="str">
        <f t="shared" si="29"/>
        <v>0.176201063793234-0.605317706830903i</v>
      </c>
      <c r="I201" t="str">
        <f t="shared" si="31"/>
        <v>-104.217846465185-53.5871009354391i</v>
      </c>
      <c r="J201" s="4">
        <f t="shared" si="32"/>
        <v>41.377634248377397</v>
      </c>
      <c r="K201" s="4">
        <f t="shared" si="33"/>
        <v>27.211481580264063</v>
      </c>
      <c r="O201"/>
      <c r="P201"/>
    </row>
    <row r="202" spans="1:16">
      <c r="A202">
        <f t="shared" si="34"/>
        <v>172</v>
      </c>
      <c r="B202">
        <f t="shared" si="35"/>
        <v>920</v>
      </c>
      <c r="C202" t="str">
        <f t="shared" si="25"/>
        <v>1.18790769465065-4.12576020487914i</v>
      </c>
      <c r="D202" t="str">
        <f t="shared" si="26"/>
        <v>1</v>
      </c>
      <c r="E202" t="str">
        <f t="shared" si="27"/>
        <v>1.18790769465065-4.12576020487914i</v>
      </c>
      <c r="F202" t="str">
        <f t="shared" si="28"/>
        <v>0.145367412140575</v>
      </c>
      <c r="G202" t="str">
        <f t="shared" si="30"/>
        <v>35.337917691683-180.501101246307i</v>
      </c>
      <c r="H202" t="str">
        <f t="shared" si="29"/>
        <v>0.172683067433241-0.599751084095849i</v>
      </c>
      <c r="I202" t="str">
        <f t="shared" si="31"/>
        <v>-102.153471129264-52.3634382835671i</v>
      </c>
      <c r="J202" s="4">
        <f t="shared" si="32"/>
        <v>41.198251589899201</v>
      </c>
      <c r="K202" s="4">
        <f t="shared" si="33"/>
        <v>27.13948571062835</v>
      </c>
      <c r="O202"/>
      <c r="P202"/>
    </row>
    <row r="203" spans="1:16">
      <c r="A203">
        <f t="shared" si="34"/>
        <v>173</v>
      </c>
      <c r="B203">
        <f t="shared" si="35"/>
        <v>930</v>
      </c>
      <c r="C203" t="str">
        <f t="shared" si="25"/>
        <v>1.16440532348563-4.08809133934518i</v>
      </c>
      <c r="D203" t="str">
        <f t="shared" si="26"/>
        <v>1</v>
      </c>
      <c r="E203" t="str">
        <f t="shared" si="27"/>
        <v>1.16440532348563-4.08809133934518i</v>
      </c>
      <c r="F203" t="str">
        <f t="shared" si="28"/>
        <v>0.145367412140575</v>
      </c>
      <c r="G203" t="str">
        <f t="shared" si="30"/>
        <v>35.2681536510786-178.566797071125i</v>
      </c>
      <c r="H203" t="str">
        <f t="shared" si="29"/>
        <v>0.169266588557815-0.594275258594906i</v>
      </c>
      <c r="I203" t="str">
        <f t="shared" si="31"/>
        <v>-100.148109452656-51.1843837010846i</v>
      </c>
      <c r="J203" s="4">
        <f t="shared" si="32"/>
        <v>41.020728430769402</v>
      </c>
      <c r="K203" s="4">
        <f t="shared" si="33"/>
        <v>27.070978950675396</v>
      </c>
      <c r="O203"/>
      <c r="P203"/>
    </row>
    <row r="204" spans="1:16">
      <c r="A204">
        <f t="shared" si="34"/>
        <v>174</v>
      </c>
      <c r="B204">
        <f t="shared" si="35"/>
        <v>940</v>
      </c>
      <c r="C204" t="str">
        <f t="shared" si="25"/>
        <v>1.14157545107971-4.05103442988959i</v>
      </c>
      <c r="D204" t="str">
        <f t="shared" si="26"/>
        <v>1</v>
      </c>
      <c r="E204" t="str">
        <f t="shared" si="27"/>
        <v>1.14157545107971-4.05103442988959i</v>
      </c>
      <c r="F204" t="str">
        <f t="shared" si="28"/>
        <v>0.145367412140575</v>
      </c>
      <c r="G204" t="str">
        <f t="shared" si="30"/>
        <v>35.2006016024705-176.673666024198i</v>
      </c>
      <c r="H204" t="str">
        <f t="shared" si="29"/>
        <v>0.165947869086667-0.588888391565419i</v>
      </c>
      <c r="I204" t="str">
        <f t="shared" si="31"/>
        <v>-98.1996061904573-50.0478440602591i</v>
      </c>
      <c r="J204" s="4">
        <f t="shared" si="32"/>
        <v>40.845029725276405</v>
      </c>
      <c r="K204" s="4">
        <f t="shared" si="33"/>
        <v>27.00585720795101</v>
      </c>
      <c r="O204"/>
      <c r="P204"/>
    </row>
    <row r="205" spans="1:16">
      <c r="A205">
        <f t="shared" si="34"/>
        <v>175</v>
      </c>
      <c r="B205">
        <f t="shared" si="35"/>
        <v>950</v>
      </c>
      <c r="C205" t="str">
        <f t="shared" si="25"/>
        <v>1.11939337292839-4.01457703999506i</v>
      </c>
      <c r="D205" t="str">
        <f t="shared" si="26"/>
        <v>1</v>
      </c>
      <c r="E205" t="str">
        <f t="shared" si="27"/>
        <v>1.11939337292839-4.01457703999506i</v>
      </c>
      <c r="F205" t="str">
        <f t="shared" si="28"/>
        <v>0.145367412140575</v>
      </c>
      <c r="G205" t="str">
        <f t="shared" si="30"/>
        <v>35.1351689308424-174.820409523496i</v>
      </c>
      <c r="H205" t="str">
        <f t="shared" si="29"/>
        <v>0.16272331778991-0.583588675143051i</v>
      </c>
      <c r="I205" t="str">
        <f t="shared" si="31"/>
        <v>-96.305899922247-48.9518437423317i</v>
      </c>
      <c r="J205" s="4">
        <f t="shared" si="32"/>
        <v>40.671121386900396</v>
      </c>
      <c r="K205" s="4">
        <f t="shared" si="33"/>
        <v>26.944020245094293</v>
      </c>
      <c r="O205"/>
      <c r="P205"/>
    </row>
    <row r="206" spans="1:16">
      <c r="A206">
        <f t="shared" si="34"/>
        <v>176</v>
      </c>
      <c r="B206">
        <f t="shared" si="35"/>
        <v>960</v>
      </c>
      <c r="C206" t="str">
        <f t="shared" si="25"/>
        <v>1.0978354739218-3.97870695073836i</v>
      </c>
      <c r="D206" t="str">
        <f t="shared" si="26"/>
        <v>1</v>
      </c>
      <c r="E206" t="str">
        <f t="shared" si="27"/>
        <v>1.0978354739218-3.97870695073836i</v>
      </c>
      <c r="F206" t="str">
        <f t="shared" si="28"/>
        <v>0.145367412140575</v>
      </c>
      <c r="G206" t="str">
        <f t="shared" si="30"/>
        <v>35.0717678166881-173.005783011441i</v>
      </c>
      <c r="H206" t="str">
        <f t="shared" si="29"/>
        <v>0.159589501800134-0.578374333094554i</v>
      </c>
      <c r="I206" t="str">
        <f t="shared" si="31"/>
        <v>-94.4650184176281-47.894517040762i</v>
      </c>
      <c r="J206" s="4">
        <f t="shared" si="32"/>
        <v>40.498970254717001</v>
      </c>
      <c r="K206" s="4">
        <f t="shared" si="33"/>
        <v>26.885371506872531</v>
      </c>
      <c r="O206"/>
      <c r="P206"/>
    </row>
    <row r="207" spans="1:16">
      <c r="A207">
        <f t="shared" si="34"/>
        <v>177</v>
      </c>
      <c r="B207">
        <f t="shared" si="35"/>
        <v>970</v>
      </c>
      <c r="C207" t="str">
        <f t="shared" si="25"/>
        <v>1.07687917323694-3.94341216462311i</v>
      </c>
      <c r="D207" t="str">
        <f t="shared" si="26"/>
        <v>1</v>
      </c>
      <c r="E207" t="str">
        <f t="shared" si="27"/>
        <v>1.07687917323694-3.94341216462311i</v>
      </c>
      <c r="F207" t="str">
        <f t="shared" si="28"/>
        <v>0.145367412140575</v>
      </c>
      <c r="G207" t="str">
        <f t="shared" si="30"/>
        <v>35.0103149411306-171.228593175191i</v>
      </c>
      <c r="H207" t="str">
        <f t="shared" si="29"/>
        <v>0.156543138601536-0.573243621374925i</v>
      </c>
      <c r="I207" t="str">
        <f t="shared" si="31"/>
        <v>-92.6750742503674-46.8741011163003i</v>
      </c>
      <c r="J207" s="4">
        <f t="shared" si="32"/>
        <v>40.328544061209797</v>
      </c>
      <c r="K207" s="4">
        <f t="shared" si="33"/>
        <v>26.829817956182154</v>
      </c>
      <c r="O207"/>
      <c r="P207"/>
    </row>
    <row r="208" spans="1:16">
      <c r="A208">
        <f t="shared" si="34"/>
        <v>178</v>
      </c>
      <c r="B208">
        <f t="shared" si="35"/>
        <v>980</v>
      </c>
      <c r="C208" t="str">
        <f t="shared" si="25"/>
        <v>1.05650287231514-3.90868090834406i</v>
      </c>
      <c r="D208" t="str">
        <f t="shared" si="26"/>
        <v>1</v>
      </c>
      <c r="E208" t="str">
        <f t="shared" si="27"/>
        <v>1.05650287231514-3.90868090834406i</v>
      </c>
      <c r="F208" t="str">
        <f t="shared" si="28"/>
        <v>0.145367412140575</v>
      </c>
      <c r="G208" t="str">
        <f t="shared" si="30"/>
        <v>34.9507312119765-169.487695336771i</v>
      </c>
      <c r="H208" t="str">
        <f t="shared" si="29"/>
        <v>0.153581088467536-0.568194828529248i</v>
      </c>
      <c r="I208" t="str">
        <f t="shared" si="31"/>
        <v>-90.9342606474224-45.8889294596362i</v>
      </c>
      <c r="J208" s="4">
        <f t="shared" si="32"/>
        <v>40.159811401424605</v>
      </c>
      <c r="K208" s="4">
        <f t="shared" si="33"/>
        <v>26.777269918494028</v>
      </c>
      <c r="O208"/>
      <c r="P208"/>
    </row>
    <row r="209" spans="1:16">
      <c r="A209">
        <f t="shared" si="34"/>
        <v>179</v>
      </c>
      <c r="B209">
        <f t="shared" si="35"/>
        <v>990</v>
      </c>
      <c r="C209" t="str">
        <f t="shared" si="25"/>
        <v>1.03668590573987-3.87450163460768i</v>
      </c>
      <c r="D209" t="str">
        <f t="shared" si="26"/>
        <v>1</v>
      </c>
      <c r="E209" t="str">
        <f t="shared" si="27"/>
        <v>1.03668590573987-3.87450163460768i</v>
      </c>
      <c r="F209" t="str">
        <f t="shared" si="28"/>
        <v>0.145367412140575</v>
      </c>
      <c r="G209" t="str">
        <f t="shared" si="30"/>
        <v>34.8929415090277-167.781991001046i</v>
      </c>
      <c r="H209" t="str">
        <f t="shared" si="29"/>
        <v>0.150700347320013-0.563226275957346i</v>
      </c>
      <c r="I209" t="str">
        <f t="shared" si="31"/>
        <v>-89.2408475598007-44.9374258212281i</v>
      </c>
      <c r="J209" s="4">
        <f t="shared" si="32"/>
        <v>39.992741703399403</v>
      </c>
      <c r="K209" s="4">
        <f t="shared" si="33"/>
        <v>26.727640934259426</v>
      </c>
      <c r="O209"/>
      <c r="P209"/>
    </row>
    <row r="210" spans="1:16">
      <c r="A210">
        <f t="shared" si="34"/>
        <v>180</v>
      </c>
      <c r="B210">
        <f t="shared" si="35"/>
        <v>1000</v>
      </c>
      <c r="C210" t="str">
        <f t="shared" si="25"/>
        <v>1.01740849484165-3.84086302312122i</v>
      </c>
      <c r="D210" t="str">
        <f t="shared" si="26"/>
        <v>1</v>
      </c>
      <c r="E210" t="str">
        <f t="shared" si="27"/>
        <v>1.01740849484165-3.84086302312122i</v>
      </c>
      <c r="F210" t="str">
        <f t="shared" si="28"/>
        <v>0.145367412140575</v>
      </c>
      <c r="G210" t="str">
        <f t="shared" si="30"/>
        <v>34.8368744471182-166.110425550523i</v>
      </c>
      <c r="H210" t="str">
        <f t="shared" si="29"/>
        <v>0.147898039984968-0.558336318057557i</v>
      </c>
      <c r="I210" t="str">
        <f t="shared" si="31"/>
        <v>-87.5931779429218-44.0180985714287i</v>
      </c>
      <c r="J210" s="4">
        <f t="shared" si="32"/>
        <v>39.827305199809999</v>
      </c>
      <c r="K210" s="4">
        <f t="shared" si="33"/>
        <v>26.680847618819001</v>
      </c>
      <c r="O210"/>
      <c r="P210"/>
    </row>
    <row r="211" spans="1:16">
      <c r="A211">
        <f t="shared" si="34"/>
        <v>181</v>
      </c>
      <c r="B211">
        <f t="shared" ref="B211:B242" si="36">B210+100</f>
        <v>1100</v>
      </c>
      <c r="C211" t="str">
        <f t="shared" si="25"/>
        <v>0.850511692096014-3.53188401513542i</v>
      </c>
      <c r="D211" t="str">
        <f t="shared" si="26"/>
        <v>1</v>
      </c>
      <c r="E211" t="str">
        <f t="shared" si="27"/>
        <v>0.850511692096014-3.53188401513542i</v>
      </c>
      <c r="F211" t="str">
        <f t="shared" si="28"/>
        <v>0.145367412140575</v>
      </c>
      <c r="G211" t="str">
        <f t="shared" si="30"/>
        <v>34.3575146907668-151.067779586005i</v>
      </c>
      <c r="H211" t="str">
        <f t="shared" si="29"/>
        <v>0.123636683675299-0.513420839260899i</v>
      </c>
      <c r="I211" t="str">
        <f t="shared" si="31"/>
        <v>-73.3134970046354-36.3173833056568i</v>
      </c>
      <c r="J211" s="4">
        <f t="shared" si="32"/>
        <v>38.256741059121403</v>
      </c>
      <c r="K211" s="4">
        <f t="shared" si="33"/>
        <v>26.352482695269146</v>
      </c>
      <c r="O211"/>
      <c r="P211"/>
    </row>
    <row r="212" spans="1:16">
      <c r="A212">
        <f t="shared" si="34"/>
        <v>182</v>
      </c>
      <c r="B212">
        <f t="shared" si="36"/>
        <v>1200</v>
      </c>
      <c r="C212" t="str">
        <f t="shared" si="25"/>
        <v>0.720977881872556-3.26615392068675i</v>
      </c>
      <c r="D212" t="str">
        <f t="shared" si="26"/>
        <v>1</v>
      </c>
      <c r="E212" t="str">
        <f t="shared" si="27"/>
        <v>0.720977881872556-3.26615392068675i</v>
      </c>
      <c r="F212" t="str">
        <f t="shared" si="28"/>
        <v>0.145367412140575</v>
      </c>
      <c r="G212" t="str">
        <f t="shared" si="30"/>
        <v>33.9927374283757-138.535107368147i</v>
      </c>
      <c r="H212" t="str">
        <f t="shared" si="29"/>
        <v>0.104806688898407-0.474792343103026i</v>
      </c>
      <c r="I212" t="str">
        <f t="shared" si="31"/>
        <v>-62.2127419728908-30.6588973515452i</v>
      </c>
      <c r="J212" s="4">
        <f t="shared" si="32"/>
        <v>36.821805814847799</v>
      </c>
      <c r="K212" s="4">
        <f t="shared" si="33"/>
        <v>26.234417416035683</v>
      </c>
      <c r="O212"/>
      <c r="P212"/>
    </row>
    <row r="213" spans="1:16">
      <c r="A213">
        <f t="shared" si="34"/>
        <v>183</v>
      </c>
      <c r="B213">
        <f t="shared" si="36"/>
        <v>1300</v>
      </c>
      <c r="C213" t="str">
        <f t="shared" si="25"/>
        <v>0.61857596908616-3.03577692963084i</v>
      </c>
      <c r="D213" t="str">
        <f t="shared" si="26"/>
        <v>1</v>
      </c>
      <c r="E213" t="str">
        <f t="shared" si="27"/>
        <v>0.61857596908616-3.03577692963084i</v>
      </c>
      <c r="F213" t="str">
        <f t="shared" si="28"/>
        <v>0.145367412140575</v>
      </c>
      <c r="G213" t="str">
        <f t="shared" si="30"/>
        <v>33.7086808916381-127.933617294944i</v>
      </c>
      <c r="H213" t="str">
        <f t="shared" si="29"/>
        <v>0.0899207878384034-0.441303036096496i</v>
      </c>
      <c r="I213" t="str">
        <f t="shared" si="31"/>
        <v>-53.4263825882965-26.379634878466i</v>
      </c>
      <c r="J213" s="4">
        <f t="shared" si="32"/>
        <v>35.502605866379405</v>
      </c>
      <c r="K213" s="4">
        <f t="shared" si="33"/>
        <v>26.278165777937971</v>
      </c>
      <c r="O213"/>
      <c r="P213"/>
    </row>
    <row r="214" spans="1:16">
      <c r="A214">
        <f t="shared" si="34"/>
        <v>184</v>
      </c>
      <c r="B214">
        <f t="shared" si="36"/>
        <v>1400</v>
      </c>
      <c r="C214" t="str">
        <f t="shared" si="25"/>
        <v>0.536309086919349-2.83450123711247i</v>
      </c>
      <c r="D214" t="str">
        <f t="shared" si="26"/>
        <v>1</v>
      </c>
      <c r="E214" t="str">
        <f t="shared" si="27"/>
        <v>0.536309086919349-2.83450123711247i</v>
      </c>
      <c r="F214" t="str">
        <f t="shared" si="28"/>
        <v>0.145367412140575</v>
      </c>
      <c r="G214" t="str">
        <f t="shared" si="30"/>
        <v>33.4831222576104-118.849748406685i</v>
      </c>
      <c r="H214" t="str">
        <f t="shared" si="29"/>
        <v>0.0779618640729405-0.412044109548298i</v>
      </c>
      <c r="I214" t="str">
        <f t="shared" si="31"/>
        <v>-46.3609321260863-23.062271225919i</v>
      </c>
      <c r="J214" s="4">
        <f t="shared" si="32"/>
        <v>34.283299204581802</v>
      </c>
      <c r="K214" s="4">
        <f t="shared" si="33"/>
        <v>26.448073909161621</v>
      </c>
      <c r="O214"/>
      <c r="P214"/>
    </row>
    <row r="215" spans="1:16">
      <c r="A215">
        <f t="shared" si="34"/>
        <v>185</v>
      </c>
      <c r="B215">
        <f t="shared" si="36"/>
        <v>1500</v>
      </c>
      <c r="C215" t="str">
        <f t="shared" si="25"/>
        <v>0.469275277135633-2.65737223851625i</v>
      </c>
      <c r="D215" t="str">
        <f t="shared" si="26"/>
        <v>1</v>
      </c>
      <c r="E215" t="str">
        <f t="shared" si="27"/>
        <v>0.469275277135633-2.65737223851625i</v>
      </c>
      <c r="F215" t="str">
        <f t="shared" si="28"/>
        <v>0.145367412140575</v>
      </c>
      <c r="G215" t="str">
        <f t="shared" si="30"/>
        <v>33.3009874833034-110.980143322909i</v>
      </c>
      <c r="H215" t="str">
        <f t="shared" si="29"/>
        <v>0.0682173326187581-0.386295325407314i</v>
      </c>
      <c r="I215" t="str">
        <f t="shared" si="31"/>
        <v>-40.5994060389919-20.4347851473839i</v>
      </c>
      <c r="J215" s="4">
        <f t="shared" si="32"/>
        <v>33.151076590203196</v>
      </c>
      <c r="K215" s="4">
        <f t="shared" si="33"/>
        <v>26.717355489771023</v>
      </c>
      <c r="O215"/>
      <c r="P215"/>
    </row>
    <row r="216" spans="1:16">
      <c r="A216">
        <f t="shared" si="34"/>
        <v>186</v>
      </c>
      <c r="B216">
        <f t="shared" si="36"/>
        <v>1600</v>
      </c>
      <c r="C216" t="str">
        <f t="shared" si="25"/>
        <v>0.413964973882807-2.5004434606004i</v>
      </c>
      <c r="D216" t="str">
        <f t="shared" si="26"/>
        <v>1</v>
      </c>
      <c r="E216" t="str">
        <f t="shared" si="27"/>
        <v>0.413964973882807-2.5004434606004i</v>
      </c>
      <c r="F216" t="str">
        <f t="shared" si="28"/>
        <v>0.145367412140575</v>
      </c>
      <c r="G216" t="str">
        <f t="shared" si="30"/>
        <v>33.151759381839-104.097236583592i</v>
      </c>
      <c r="H216" t="str">
        <f t="shared" si="29"/>
        <v>0.0601770169701844-0.363482995071304i</v>
      </c>
      <c r="I216" t="str">
        <f t="shared" si="31"/>
        <v>-35.8426013451377-18.3143619644342i</v>
      </c>
      <c r="J216" s="4">
        <f t="shared" si="32"/>
        <v>32.095439465321796</v>
      </c>
      <c r="K216" s="4">
        <f t="shared" si="33"/>
        <v>27.065502051065238</v>
      </c>
      <c r="O216"/>
      <c r="P216"/>
    </row>
    <row r="217" spans="1:16">
      <c r="A217">
        <f t="shared" si="34"/>
        <v>187</v>
      </c>
      <c r="B217">
        <f t="shared" si="36"/>
        <v>1700</v>
      </c>
      <c r="C217" t="str">
        <f t="shared" si="25"/>
        <v>0.367816077520085-2.36054937977459i</v>
      </c>
      <c r="D217" t="str">
        <f t="shared" si="26"/>
        <v>1</v>
      </c>
      <c r="E217" t="str">
        <f t="shared" si="27"/>
        <v>0.367816077520085-2.36054937977459i</v>
      </c>
      <c r="F217" t="str">
        <f t="shared" si="28"/>
        <v>0.145367412140575</v>
      </c>
      <c r="G217" t="str">
        <f t="shared" si="30"/>
        <v>33.0279192934371-98.0269781632296i</v>
      </c>
      <c r="H217" t="str">
        <f t="shared" si="29"/>
        <v>0.0534684713327919-0.343146954567871i</v>
      </c>
      <c r="I217" t="str">
        <f t="shared" si="31"/>
        <v>-31.8717066662805-16.5747825930172i</v>
      </c>
      <c r="J217" s="4">
        <f t="shared" si="32"/>
        <v>31.107678031371798</v>
      </c>
      <c r="K217" s="4">
        <f t="shared" si="33"/>
        <v>27.476547289040866</v>
      </c>
      <c r="O217"/>
      <c r="P217"/>
    </row>
    <row r="218" spans="1:16">
      <c r="A218">
        <f t="shared" si="34"/>
        <v>188</v>
      </c>
      <c r="B218">
        <f t="shared" si="36"/>
        <v>1800</v>
      </c>
      <c r="C218" t="str">
        <f t="shared" si="25"/>
        <v>0.328925101309019-2.2351309997107i</v>
      </c>
      <c r="D218" t="str">
        <f t="shared" si="26"/>
        <v>1</v>
      </c>
      <c r="E218" t="str">
        <f t="shared" si="27"/>
        <v>0.328925101309019-2.2351309997107i</v>
      </c>
      <c r="F218" t="str">
        <f t="shared" si="28"/>
        <v>0.145367412140575</v>
      </c>
      <c r="G218" t="str">
        <f t="shared" si="30"/>
        <v>32.9239768031099-92.6339770433138i</v>
      </c>
      <c r="H218" t="str">
        <f t="shared" si="29"/>
        <v>0.0478149907653685-0.324915209223121i</v>
      </c>
      <c r="I218" t="str">
        <f t="shared" si="31"/>
        <v>-28.5239283853982-15.126793568325i</v>
      </c>
      <c r="J218" s="4">
        <f t="shared" si="32"/>
        <v>30.180487237680801</v>
      </c>
      <c r="K218" s="4">
        <f t="shared" si="33"/>
        <v>27.9378764073561</v>
      </c>
      <c r="O218"/>
      <c r="P218"/>
    </row>
    <row r="219" spans="1:16">
      <c r="A219">
        <f t="shared" si="34"/>
        <v>189</v>
      </c>
      <c r="B219">
        <f t="shared" si="36"/>
        <v>1900</v>
      </c>
      <c r="C219" t="str">
        <f t="shared" si="25"/>
        <v>0.295855328506402-2.12210298489586i</v>
      </c>
      <c r="D219" t="str">
        <f t="shared" si="26"/>
        <v>1</v>
      </c>
      <c r="E219" t="str">
        <f t="shared" si="27"/>
        <v>0.295855328506402-2.12210298489586i</v>
      </c>
      <c r="F219" t="str">
        <f t="shared" si="28"/>
        <v>0.145367412140575</v>
      </c>
      <c r="G219" t="str">
        <f t="shared" si="30"/>
        <v>32.8358469299509-87.8113332447031i</v>
      </c>
      <c r="H219" t="str">
        <f t="shared" si="29"/>
        <v>0.0430077234729753-0.308484619210101i</v>
      </c>
      <c r="I219" t="str">
        <f t="shared" si="31"/>
        <v>-25.6762506735592-13.9059192746085i</v>
      </c>
      <c r="J219" s="4">
        <f t="shared" si="32"/>
        <v>29.307679641741402</v>
      </c>
      <c r="K219" s="4">
        <f t="shared" si="33"/>
        <v>28.439391976912418</v>
      </c>
      <c r="O219"/>
      <c r="P219"/>
    </row>
    <row r="220" spans="1:16">
      <c r="A220">
        <f t="shared" si="34"/>
        <v>190</v>
      </c>
      <c r="B220">
        <f t="shared" si="36"/>
        <v>2000</v>
      </c>
      <c r="C220" t="str">
        <f t="shared" si="25"/>
        <v>0.267506718405149-2.01975247576195i</v>
      </c>
      <c r="D220" t="str">
        <f t="shared" si="26"/>
        <v>1</v>
      </c>
      <c r="E220" t="str">
        <f t="shared" si="27"/>
        <v>0.267506718405149-2.01975247576195i</v>
      </c>
      <c r="F220" t="str">
        <f t="shared" si="28"/>
        <v>0.145367412140575</v>
      </c>
      <c r="G220" t="str">
        <f t="shared" si="30"/>
        <v>32.760439527662-83.4735184844439i</v>
      </c>
      <c r="H220" t="str">
        <f t="shared" si="29"/>
        <v>0.038886759384774-0.293606190566034i</v>
      </c>
      <c r="I220" t="str">
        <f t="shared" si="31"/>
        <v>-23.2343944461094-12.8646824792908i</v>
      </c>
      <c r="J220" s="4">
        <f t="shared" si="32"/>
        <v>28.483967528649998</v>
      </c>
      <c r="K220" s="4">
        <f t="shared" si="33"/>
        <v>28.972918286079164</v>
      </c>
      <c r="O220"/>
      <c r="P220"/>
    </row>
    <row r="221" spans="1:16">
      <c r="A221">
        <f t="shared" si="34"/>
        <v>191</v>
      </c>
      <c r="B221">
        <f t="shared" si="36"/>
        <v>2100</v>
      </c>
      <c r="C221" t="str">
        <f t="shared" ref="C221:C284" si="37">IF(Modep,IMPRODUCT(Ro/(Rs*m*(1+Ro*T/(PI()*Q*L*uu))),IMDIV(IMSUM(1,IMPRODUCT(s,$B221/wz)),IMSUM(1,IMPRODUCT(s,$B221/wp)))),IMDIV(Ro*SQRT(Kt*(1-md/(mc+md)))/(Rs*m),IMSUM((2*(1-md/(mc+md))-md/(mc+md)+(2-md/(mc+md))*(L*uu*ms/(E*(1-md/(mc+md))))),IMPRODUCT(s,$B221,Co*uu,Ro,(1-md/(mc+md)),L*uu*ms/(E*(1-md/(mc+md)))+1))))</f>
        <v>0.243025989480076-1.92666174590292i</v>
      </c>
      <c r="D221" t="str">
        <f t="shared" ref="D221:D284" si="38">IMDIV(1,IMSUM(1,IMPRODUCT($B221/(wn*Q),s,Mode),IMPRODUCT($B221/wn,$B221/wn,s,s,Mode)))</f>
        <v>1</v>
      </c>
      <c r="E221" t="str">
        <f t="shared" ref="E221:E284" si="39">IMPRODUCT($C221,$D221)</f>
        <v>0.243025989480076-1.92666174590292i</v>
      </c>
      <c r="F221" t="str">
        <f t="shared" ref="F221:F284" si="40">IMPRODUCT((_Rf12*k/(_Rf12*k+_Rf11*k)),IMDIV(IMSUM(1,IMPRODUCT(s,$B221,_Rf11*k,Czz*p)),IMSUM(1,IMPRODUCT(s,$B221,Czz*p,(_Rf12*k*_Rf11*k/(_Rf12*k+_Rf11*k))))))</f>
        <v>0.145367412140575</v>
      </c>
      <c r="G221" t="str">
        <f t="shared" si="30"/>
        <v>32.6953821108492-79.5512898732591i</v>
      </c>
      <c r="H221" t="str">
        <f t="shared" ref="H221:H284" si="41">IMPRODUCT($E221,$F221)</f>
        <v>0.0353280591736213-0.28007383207215i</v>
      </c>
      <c r="I221" t="str">
        <f t="shared" si="31"/>
        <v>-21.1251702071699-11.9675136348292i</v>
      </c>
      <c r="J221" s="4">
        <f t="shared" si="32"/>
        <v>27.704795356294998</v>
      </c>
      <c r="K221" s="4">
        <f t="shared" si="33"/>
        <v>29.531768513662229</v>
      </c>
      <c r="O221"/>
      <c r="P221"/>
    </row>
    <row r="222" spans="1:16">
      <c r="A222">
        <f t="shared" si="34"/>
        <v>192</v>
      </c>
      <c r="B222">
        <f t="shared" si="36"/>
        <v>2200</v>
      </c>
      <c r="C222" t="str">
        <f t="shared" si="37"/>
        <v>0.221743378341753-1.84164874088281i</v>
      </c>
      <c r="D222" t="str">
        <f t="shared" si="38"/>
        <v>1</v>
      </c>
      <c r="E222" t="str">
        <f t="shared" si="39"/>
        <v>0.221743378341753-1.84164874088281i</v>
      </c>
      <c r="F222" t="str">
        <f t="shared" si="40"/>
        <v>0.145367412140575</v>
      </c>
      <c r="G222" t="str">
        <f t="shared" ref="G222:G285" si="42">IMDIV(IMDIV(IMPRODUCT(Gm,Rea,IMSUM(1,IMPRODUCT(Rz*k,Cz*p,$B222,s))),IMSUM(1,IMPRODUCT($B222,s,(Cz*p),(Rea+Rz*k)),IMPRODUCT($B222,s,Rea,(Cea+Cp*p)),IMPRODUCT(s,s,$B222,$B222,(Cea+Cp*p),(Cz*p),Rea,(Rz*k)))),IMSUM(1,IMPRODUCT(s,$B222,0.000000022)))</f>
        <v>32.6388287627296-75.9879901352701i</v>
      </c>
      <c r="H222" t="str">
        <f t="shared" si="41"/>
        <v>0.0322342610688491-0.267715711534082i</v>
      </c>
      <c r="I222" t="str">
        <f t="shared" ref="I222:I285" si="43">IMPRODUCT($G222,$H222)</f>
        <v>-19.2910903197894-11.1873439779706i</v>
      </c>
      <c r="J222" s="4">
        <f t="shared" ref="J222:J285" si="44">-$F$9+$F$10+20*(IMREAL(IMLOG10($I222)))</f>
        <v>26.9662093155784</v>
      </c>
      <c r="K222" s="4">
        <f t="shared" ref="K222:K285" si="45">IF((180/PI())*IMARGUMENT($I222)&lt;0,180+(180/PI())*IMARGUMENT($I222),-180+(180/PI())*IMARGUMENT($I222))</f>
        <v>30.110425148816461</v>
      </c>
      <c r="O222"/>
      <c r="P222"/>
    </row>
    <row r="223" spans="1:16">
      <c r="A223">
        <f t="shared" ref="A223:A286" si="46">A222+1</f>
        <v>193</v>
      </c>
      <c r="B223">
        <f t="shared" si="36"/>
        <v>2300</v>
      </c>
      <c r="C223" t="str">
        <f t="shared" si="37"/>
        <v>0.203127443476917-1.763721050444i</v>
      </c>
      <c r="D223" t="str">
        <f t="shared" si="38"/>
        <v>1</v>
      </c>
      <c r="E223" t="str">
        <f t="shared" si="39"/>
        <v>0.203127443476917-1.763721050444i</v>
      </c>
      <c r="F223" t="str">
        <f t="shared" si="40"/>
        <v>0.145367412140575</v>
      </c>
      <c r="G223" t="str">
        <f t="shared" si="42"/>
        <v>32.5893258737041-72.7368125765743i</v>
      </c>
      <c r="H223" t="str">
        <f t="shared" si="41"/>
        <v>0.0295281107929703-0.256387564840901i</v>
      </c>
      <c r="I223" t="str">
        <f t="shared" si="43"/>
        <v>-17.68651302573-10.5032785610542i</v>
      </c>
      <c r="J223" s="4">
        <f t="shared" si="44"/>
        <v>26.264754638343199</v>
      </c>
      <c r="K223" s="4">
        <f t="shared" si="45"/>
        <v>30.704300525588792</v>
      </c>
      <c r="O223"/>
      <c r="P223"/>
    </row>
    <row r="224" spans="1:16">
      <c r="A224">
        <f t="shared" si="46"/>
        <v>194</v>
      </c>
      <c r="B224">
        <f t="shared" si="36"/>
        <v>2400</v>
      </c>
      <c r="C224" t="str">
        <f t="shared" si="37"/>
        <v>0.186752286816865-1.69204001709429i</v>
      </c>
      <c r="D224" t="str">
        <f t="shared" si="38"/>
        <v>1</v>
      </c>
      <c r="E224" t="str">
        <f t="shared" si="39"/>
        <v>0.186752286816865-1.69204001709429i</v>
      </c>
      <c r="F224" t="str">
        <f t="shared" si="40"/>
        <v>0.145367412140575</v>
      </c>
      <c r="G224" t="str">
        <f t="shared" si="42"/>
        <v>32.5457161848184-69.7587495460688i</v>
      </c>
      <c r="H224" t="str">
        <f t="shared" si="41"/>
        <v>0.0271476966459021-0.245967478523291i</v>
      </c>
      <c r="I224" t="str">
        <f t="shared" si="43"/>
        <v>-16.2748425006752-9.89897711778858i</v>
      </c>
      <c r="J224" s="4">
        <f t="shared" si="44"/>
        <v>25.597393911416198</v>
      </c>
      <c r="K224" s="4">
        <f t="shared" si="45"/>
        <v>31.309554922738698</v>
      </c>
      <c r="O224"/>
      <c r="P224"/>
    </row>
    <row r="225" spans="1:16">
      <c r="A225">
        <f t="shared" si="46"/>
        <v>195</v>
      </c>
      <c r="B225">
        <f t="shared" si="36"/>
        <v>2500</v>
      </c>
      <c r="C225" t="str">
        <f t="shared" si="37"/>
        <v>0.172273457359029-1.62589253871554i</v>
      </c>
      <c r="D225" t="str">
        <f t="shared" si="38"/>
        <v>1</v>
      </c>
      <c r="E225" t="str">
        <f t="shared" si="39"/>
        <v>0.172273457359029-1.62589253871554i</v>
      </c>
      <c r="F225" t="str">
        <f t="shared" si="40"/>
        <v>0.145367412140575</v>
      </c>
      <c r="G225" t="str">
        <f t="shared" si="42"/>
        <v>32.5070691372825-67.0210330905514i</v>
      </c>
      <c r="H225" t="str">
        <f t="shared" si="41"/>
        <v>0.0250429466767917-0.236351790771748i</v>
      </c>
      <c r="I225" t="str">
        <f t="shared" si="43"/>
        <v>-15.0264683913007-9.36150816124791i</v>
      </c>
      <c r="J225" s="4">
        <f t="shared" si="44"/>
        <v>24.961441477748998</v>
      </c>
      <c r="K225" s="4">
        <f t="shared" si="45"/>
        <v>31.922956623826053</v>
      </c>
      <c r="O225"/>
      <c r="P225"/>
    </row>
    <row r="226" spans="1:16">
      <c r="A226">
        <f t="shared" si="46"/>
        <v>196</v>
      </c>
      <c r="B226">
        <f t="shared" si="36"/>
        <v>2600</v>
      </c>
      <c r="C226" t="str">
        <f t="shared" si="37"/>
        <v>0.159410014503858-1.56466875070449i</v>
      </c>
      <c r="D226" t="str">
        <f t="shared" si="38"/>
        <v>1</v>
      </c>
      <c r="E226" t="str">
        <f t="shared" si="39"/>
        <v>0.159410014503858-1.56466875070449i</v>
      </c>
      <c r="F226" t="str">
        <f t="shared" si="40"/>
        <v>0.145367412140575</v>
      </c>
      <c r="G226" t="str">
        <f t="shared" si="42"/>
        <v>32.4726295977756-64.4959353410289i</v>
      </c>
      <c r="H226" t="str">
        <f t="shared" si="41"/>
        <v>0.0231730212777174-0.227451847147138i</v>
      </c>
      <c r="I226" t="str">
        <f t="shared" si="43"/>
        <v>-13.9172306901867-8.88052526572283i</v>
      </c>
      <c r="J226" s="4">
        <f t="shared" si="44"/>
        <v>24.354510289536599</v>
      </c>
      <c r="K226" s="4">
        <f t="shared" si="45"/>
        <v>32.541772971316277</v>
      </c>
      <c r="O226"/>
      <c r="P226"/>
    </row>
    <row r="227" spans="1:16">
      <c r="A227">
        <f t="shared" si="46"/>
        <v>197</v>
      </c>
      <c r="B227">
        <f t="shared" si="36"/>
        <v>2700</v>
      </c>
      <c r="C227" t="str">
        <f t="shared" si="37"/>
        <v>0.147931021246209-1.50784423303542i</v>
      </c>
      <c r="D227" t="str">
        <f t="shared" si="38"/>
        <v>1</v>
      </c>
      <c r="E227" t="str">
        <f t="shared" si="39"/>
        <v>0.147931021246209-1.50784423303542i</v>
      </c>
      <c r="F227" t="str">
        <f t="shared" si="40"/>
        <v>0.145367412140575</v>
      </c>
      <c r="G227" t="str">
        <f t="shared" si="42"/>
        <v>32.4417796207832-62.1598353994866i</v>
      </c>
      <c r="H227" t="str">
        <f t="shared" si="41"/>
        <v>0.0215043497338738-0.219191414067449i</v>
      </c>
      <c r="I227" t="str">
        <f t="shared" si="43"/>
        <v>-12.9272628444588-8.44766638977461i</v>
      </c>
      <c r="J227" s="4">
        <f t="shared" si="44"/>
        <v>23.774468495132201</v>
      </c>
      <c r="K227" s="4">
        <f t="shared" si="45"/>
        <v>33.163684598569461</v>
      </c>
      <c r="O227"/>
      <c r="P227"/>
    </row>
    <row r="228" spans="1:16">
      <c r="A228">
        <f t="shared" si="46"/>
        <v>198</v>
      </c>
      <c r="B228">
        <f t="shared" si="36"/>
        <v>2800</v>
      </c>
      <c r="C228" t="str">
        <f t="shared" si="37"/>
        <v>0.137645263511932-1.45496572488959i</v>
      </c>
      <c r="D228" t="str">
        <f t="shared" si="38"/>
        <v>1</v>
      </c>
      <c r="E228" t="str">
        <f t="shared" si="39"/>
        <v>0.137645263511932-1.45496572488959i</v>
      </c>
      <c r="F228" t="str">
        <f t="shared" si="40"/>
        <v>0.145367412140575</v>
      </c>
      <c r="G228" t="str">
        <f t="shared" si="42"/>
        <v>32.4140095928435-59.9924861227327i</v>
      </c>
      <c r="H228" t="str">
        <f t="shared" si="41"/>
        <v>0.0200091357501371-0.211504602180435i</v>
      </c>
      <c r="I228" t="str">
        <f t="shared" si="43"/>
        <v>-12.0401105930544-8.05611000282514i</v>
      </c>
      <c r="J228" s="4">
        <f t="shared" si="44"/>
        <v>23.2194037048722</v>
      </c>
      <c r="K228" s="4">
        <f t="shared" si="45"/>
        <v>33.786717195558026</v>
      </c>
      <c r="O228"/>
      <c r="P228"/>
    </row>
    <row r="229" spans="1:16">
      <c r="A229">
        <f t="shared" si="46"/>
        <v>199</v>
      </c>
      <c r="B229">
        <f t="shared" si="36"/>
        <v>2900</v>
      </c>
      <c r="C229" t="str">
        <f t="shared" si="37"/>
        <v>0.128393346663502-1.40563957774405i</v>
      </c>
      <c r="D229" t="str">
        <f t="shared" si="38"/>
        <v>1</v>
      </c>
      <c r="E229" t="str">
        <f t="shared" si="39"/>
        <v>0.128393346663502-1.40563957774405i</v>
      </c>
      <c r="F229" t="str">
        <f t="shared" si="40"/>
        <v>0.145367412140575</v>
      </c>
      <c r="G229" t="str">
        <f t="shared" si="42"/>
        <v>32.3888962172834-57.9764325668756i</v>
      </c>
      <c r="H229" t="str">
        <f t="shared" si="41"/>
        <v>0.018664208540541-0.204334187819023i</v>
      </c>
      <c r="I229" t="str">
        <f t="shared" si="43"/>
        <v>-11.2420541477996-7.70024303077801i</v>
      </c>
      <c r="J229" s="4">
        <f t="shared" si="44"/>
        <v>22.687593366487803</v>
      </c>
      <c r="K229" s="4">
        <f t="shared" si="45"/>
        <v>34.409186682923917</v>
      </c>
      <c r="O229"/>
      <c r="P229"/>
    </row>
    <row r="230" spans="1:16">
      <c r="A230">
        <f t="shared" si="46"/>
        <v>200</v>
      </c>
      <c r="B230">
        <f t="shared" si="36"/>
        <v>3000</v>
      </c>
      <c r="C230" t="str">
        <f t="shared" si="37"/>
        <v>0.120041562809968-1.35952236148642i</v>
      </c>
      <c r="D230" t="str">
        <f t="shared" si="38"/>
        <v>1</v>
      </c>
      <c r="E230" t="str">
        <f t="shared" si="39"/>
        <v>0.120041562809968-1.35952236148642i</v>
      </c>
      <c r="F230" t="str">
        <f t="shared" si="40"/>
        <v>0.145367412140575</v>
      </c>
      <c r="G230" t="str">
        <f t="shared" si="42"/>
        <v>32.3660855470827-56.0965467149084i</v>
      </c>
      <c r="H230" t="str">
        <f t="shared" si="41"/>
        <v>0.0174501313349953-0.197630247436524i</v>
      </c>
      <c r="I230" t="str">
        <f t="shared" si="43"/>
        <v>-10.5215819640056-7.37540960283651i</v>
      </c>
      <c r="J230" s="4">
        <f t="shared" si="44"/>
        <v>22.1774800402222</v>
      </c>
      <c r="K230" s="4">
        <f t="shared" si="45"/>
        <v>35.029654744951671</v>
      </c>
      <c r="O230"/>
      <c r="P230"/>
    </row>
    <row r="231" spans="1:16">
      <c r="A231">
        <f t="shared" si="46"/>
        <v>201</v>
      </c>
      <c r="B231">
        <f t="shared" si="36"/>
        <v>3100</v>
      </c>
      <c r="C231" t="str">
        <f t="shared" si="37"/>
        <v>0.112477090719358-1.31631317483186i</v>
      </c>
      <c r="D231" t="str">
        <f t="shared" si="38"/>
        <v>1</v>
      </c>
      <c r="E231" t="str">
        <f t="shared" si="39"/>
        <v>0.112477090719358-1.31631317483186i</v>
      </c>
      <c r="F231" t="str">
        <f t="shared" si="40"/>
        <v>0.145367412140575</v>
      </c>
      <c r="G231" t="str">
        <f t="shared" si="42"/>
        <v>32.3452797850353-54.3396522367909i</v>
      </c>
      <c r="H231" t="str">
        <f t="shared" si="41"/>
        <v>0.0163505036029738-0.191349039791852i</v>
      </c>
      <c r="I231" t="str">
        <f t="shared" si="43"/>
        <v>-9.86897866446868-7.0777189083473i</v>
      </c>
      <c r="J231" s="4">
        <f t="shared" si="44"/>
        <v>21.687650632616599</v>
      </c>
      <c r="K231" s="4">
        <f t="shared" si="45"/>
        <v>35.646892443538945</v>
      </c>
      <c r="O231"/>
      <c r="P231"/>
    </row>
    <row r="232" spans="1:16">
      <c r="A232">
        <f t="shared" si="46"/>
        <v>202</v>
      </c>
      <c r="B232">
        <f t="shared" si="36"/>
        <v>3200</v>
      </c>
      <c r="C232" t="str">
        <f t="shared" si="37"/>
        <v>0.105604208159621-1.2757473137298i</v>
      </c>
      <c r="D232" t="str">
        <f t="shared" si="38"/>
        <v>1</v>
      </c>
      <c r="E232" t="str">
        <f t="shared" si="39"/>
        <v>0.105604208159621-1.2757473137298i</v>
      </c>
      <c r="F232" t="str">
        <f t="shared" si="40"/>
        <v>0.145367412140575</v>
      </c>
      <c r="G232" t="str">
        <f t="shared" si="42"/>
        <v>32.3262269247132-52.6942195922446i</v>
      </c>
      <c r="H232" t="str">
        <f t="shared" si="41"/>
        <v>0.0153514104513187-0.185452085542191i</v>
      </c>
      <c r="I232" t="str">
        <f t="shared" si="43"/>
        <v>-9.2759997415362-6.80389679427066i</v>
      </c>
      <c r="J232" s="4">
        <f t="shared" si="44"/>
        <v>21.216818850991601</v>
      </c>
      <c r="K232" s="4">
        <f t="shared" si="45"/>
        <v>36.259850194729751</v>
      </c>
      <c r="O232"/>
      <c r="P232"/>
    </row>
    <row r="233" spans="1:16">
      <c r="A233">
        <f t="shared" si="46"/>
        <v>203</v>
      </c>
      <c r="B233">
        <f t="shared" si="36"/>
        <v>3300</v>
      </c>
      <c r="C233" t="str">
        <f t="shared" si="37"/>
        <v>0.0993412803110064-1.23759102867426i</v>
      </c>
      <c r="D233" t="str">
        <f t="shared" si="38"/>
        <v>1</v>
      </c>
      <c r="E233" t="str">
        <f t="shared" si="39"/>
        <v>0.0993412803110064-1.23759102867426i</v>
      </c>
      <c r="F233" t="str">
        <f t="shared" si="40"/>
        <v>0.145367412140575</v>
      </c>
      <c r="G233" t="str">
        <f t="shared" si="42"/>
        <v>32.308712554405-51.1501165584926i</v>
      </c>
      <c r="H233" t="str">
        <f t="shared" si="41"/>
        <v>0.0144409848375425-0.179905405126769i</v>
      </c>
      <c r="I233" t="str">
        <f t="shared" si="43"/>
        <v>-8.73561281361838-6.55117007888428i</v>
      </c>
      <c r="J233" s="4">
        <f t="shared" si="44"/>
        <v>20.763810295410998</v>
      </c>
      <c r="K233" s="4">
        <f t="shared" si="45"/>
        <v>36.867632799343653</v>
      </c>
      <c r="O233"/>
      <c r="P233"/>
    </row>
    <row r="234" spans="1:16">
      <c r="A234">
        <f t="shared" si="46"/>
        <v>204</v>
      </c>
      <c r="B234">
        <f t="shared" si="36"/>
        <v>3400</v>
      </c>
      <c r="C234" t="str">
        <f t="shared" si="37"/>
        <v>0.0936183480737136-1.2016371604575i</v>
      </c>
      <c r="D234" t="str">
        <f t="shared" si="38"/>
        <v>1</v>
      </c>
      <c r="E234" t="str">
        <f t="shared" si="39"/>
        <v>0.0936183480737136-1.2016371604575i</v>
      </c>
      <c r="F234" t="str">
        <f t="shared" si="40"/>
        <v>0.145367412140575</v>
      </c>
      <c r="G234" t="str">
        <f t="shared" si="42"/>
        <v>32.2925533228704-49.6984027743847i</v>
      </c>
      <c r="H234" t="str">
        <f t="shared" si="41"/>
        <v>0.0136090569883513-0.174678884347656i</v>
      </c>
      <c r="I234" t="str">
        <f t="shared" si="43"/>
        <v>-8.24179035201965-6.31717558276283i</v>
      </c>
      <c r="J234" s="4">
        <f t="shared" si="44"/>
        <v>20.327549723896603</v>
      </c>
      <c r="K234" s="4">
        <f t="shared" si="45"/>
        <v>37.46947852260584</v>
      </c>
      <c r="O234"/>
      <c r="P234"/>
    </row>
    <row r="235" spans="1:16">
      <c r="A235">
        <f t="shared" si="46"/>
        <v>205</v>
      </c>
      <c r="B235">
        <f t="shared" si="36"/>
        <v>3500</v>
      </c>
      <c r="C235" t="str">
        <f t="shared" si="37"/>
        <v>0.0883751837541703-1.16770148870752i</v>
      </c>
      <c r="D235" t="str">
        <f t="shared" si="38"/>
        <v>1</v>
      </c>
      <c r="E235" t="str">
        <f t="shared" si="39"/>
        <v>0.0883751837541703-1.16770148870752i</v>
      </c>
      <c r="F235" t="str">
        <f t="shared" si="40"/>
        <v>0.145367412140575</v>
      </c>
      <c r="G235" t="str">
        <f t="shared" si="42"/>
        <v>32.2775916926943-48.3311594994055i</v>
      </c>
      <c r="H235" t="str">
        <f t="shared" si="41"/>
        <v>0.0128468717597915-0.169745743566109i</v>
      </c>
      <c r="I235" t="str">
        <f t="shared" si="43"/>
        <v>-7.78934252544784-6.09988801049055i</v>
      </c>
      <c r="J235" s="4">
        <f t="shared" si="44"/>
        <v>19.907050118840338</v>
      </c>
      <c r="K235" s="4">
        <f t="shared" si="45"/>
        <v>38.064741444237427</v>
      </c>
      <c r="O235"/>
      <c r="P235"/>
    </row>
    <row r="236" spans="1:16">
      <c r="A236">
        <f t="shared" si="46"/>
        <v>206</v>
      </c>
      <c r="B236">
        <f t="shared" si="36"/>
        <v>3600</v>
      </c>
      <c r="C236" t="str">
        <f t="shared" si="37"/>
        <v>0.0835597135969816-1.13561966200991i</v>
      </c>
      <c r="D236" t="str">
        <f t="shared" si="38"/>
        <v>1</v>
      </c>
      <c r="E236" t="str">
        <f t="shared" si="39"/>
        <v>0.0835597135969816-1.13561966200991i</v>
      </c>
      <c r="F236" t="str">
        <f t="shared" si="40"/>
        <v>0.145367412140575</v>
      </c>
      <c r="G236" t="str">
        <f t="shared" si="42"/>
        <v>32.2636916992265-47.0413477415331i</v>
      </c>
      <c r="H236" t="str">
        <f t="shared" si="41"/>
        <v>0.0121468593248008-0.165082091442335i</v>
      </c>
      <c r="I236" t="str">
        <f t="shared" si="43"/>
        <v>-7.3737815450692-5.89756233682445i</v>
      </c>
      <c r="J236" s="4">
        <f t="shared" si="44"/>
        <v>19.501403254544481</v>
      </c>
      <c r="K236" s="4">
        <f t="shared" si="45"/>
        <v>38.652876471095311</v>
      </c>
      <c r="O236"/>
      <c r="P236"/>
    </row>
    <row r="237" spans="1:16">
      <c r="A237">
        <f t="shared" si="46"/>
        <v>207</v>
      </c>
      <c r="B237">
        <f t="shared" si="36"/>
        <v>3700</v>
      </c>
      <c r="C237" t="str">
        <f t="shared" si="37"/>
        <v>0.0791267302761647-1.10524460508891i</v>
      </c>
      <c r="D237" t="str">
        <f t="shared" si="38"/>
        <v>1</v>
      </c>
      <c r="E237" t="str">
        <f t="shared" si="39"/>
        <v>0.0791267302761647-1.10524460508891i</v>
      </c>
      <c r="F237" t="str">
        <f t="shared" si="40"/>
        <v>0.145367412140575</v>
      </c>
      <c r="G237" t="str">
        <f t="shared" si="42"/>
        <v>32.2507355007272-45.8226893878336i</v>
      </c>
      <c r="H237" t="str">
        <f t="shared" si="41"/>
        <v>0.0115024480113913-0.160666548024107i</v>
      </c>
      <c r="I237" t="str">
        <f t="shared" si="43"/>
        <v>-6.99121091669786-5.70868744656605i</v>
      </c>
      <c r="J237" s="4">
        <f t="shared" si="44"/>
        <v>19.10977152240406</v>
      </c>
      <c r="K237" s="4">
        <f t="shared" si="45"/>
        <v>39.233426534024147</v>
      </c>
      <c r="O237"/>
      <c r="P237"/>
    </row>
    <row r="238" spans="1:16">
      <c r="A238">
        <f t="shared" si="46"/>
        <v>208</v>
      </c>
      <c r="B238">
        <f t="shared" si="36"/>
        <v>3800</v>
      </c>
      <c r="C238" t="str">
        <f t="shared" si="37"/>
        <v>0.0750368360941402-1.07644431929892i</v>
      </c>
      <c r="D238" t="str">
        <f t="shared" si="38"/>
        <v>1</v>
      </c>
      <c r="E238" t="str">
        <f t="shared" si="39"/>
        <v>0.0750368360941402-1.07644431929892i</v>
      </c>
      <c r="F238" t="str">
        <f t="shared" si="40"/>
        <v>0.145367412140575</v>
      </c>
      <c r="G238" t="str">
        <f t="shared" si="42"/>
        <v>32.2386205554113-44.6695671011624i</v>
      </c>
      <c r="H238" t="str">
        <f t="shared" si="41"/>
        <v>0.0109079106782217-0.156479925009907i</v>
      </c>
      <c r="I238" t="str">
        <f t="shared" si="43"/>
        <v>-6.63823451680739-5.53194857490792i</v>
      </c>
      <c r="J238" s="4">
        <f t="shared" si="44"/>
        <v>18.731380815043781</v>
      </c>
      <c r="K238" s="4">
        <f t="shared" si="45"/>
        <v>39.806011589710664</v>
      </c>
      <c r="O238"/>
      <c r="P238"/>
    </row>
    <row r="239" spans="1:16">
      <c r="A239">
        <f t="shared" si="46"/>
        <v>209</v>
      </c>
      <c r="B239">
        <f t="shared" si="36"/>
        <v>3900</v>
      </c>
      <c r="C239" t="str">
        <f t="shared" si="37"/>
        <v>0.0712555708967474-1.04910000895568i</v>
      </c>
      <c r="D239" t="str">
        <f t="shared" si="38"/>
        <v>1</v>
      </c>
      <c r="E239" t="str">
        <f t="shared" si="39"/>
        <v>0.0712555708967474-1.04910000895568i</v>
      </c>
      <c r="F239" t="str">
        <f t="shared" si="40"/>
        <v>0.145367412140575</v>
      </c>
      <c r="G239" t="str">
        <f t="shared" si="42"/>
        <v>32.2272572985034-43.5769396152402i</v>
      </c>
      <c r="H239" t="str">
        <f t="shared" si="41"/>
        <v>0.0103582379418594-0.152504953378541i</v>
      </c>
      <c r="I239" t="str">
        <f t="shared" si="43"/>
        <v>-6.31188154509028-5.3661966811392i</v>
      </c>
      <c r="J239" s="4">
        <f t="shared" si="44"/>
        <v>18.36551430639032</v>
      </c>
      <c r="K239" s="4">
        <f t="shared" si="45"/>
        <v>40.370319124739922</v>
      </c>
      <c r="O239"/>
      <c r="P239"/>
    </row>
    <row r="240" spans="1:16">
      <c r="A240">
        <f t="shared" si="46"/>
        <v>210</v>
      </c>
      <c r="B240">
        <f t="shared" si="36"/>
        <v>4000</v>
      </c>
      <c r="C240" t="str">
        <f t="shared" si="37"/>
        <v>0.0677526887604804-1.02310447886587i</v>
      </c>
      <c r="D240" t="str">
        <f t="shared" si="38"/>
        <v>1</v>
      </c>
      <c r="E240" t="str">
        <f t="shared" si="39"/>
        <v>0.0677526887604804-1.02310447886587i</v>
      </c>
      <c r="F240" t="str">
        <f t="shared" si="40"/>
        <v>0.145367412140575</v>
      </c>
      <c r="G240" t="str">
        <f t="shared" si="42"/>
        <v>32.2165672205908-42.5402697337983i</v>
      </c>
      <c r="H240" t="str">
        <f t="shared" si="41"/>
        <v>0.00984903303067686-0.148726050442163i</v>
      </c>
      <c r="I240" t="str">
        <f t="shared" si="43"/>
        <v>-6.00954426756149-5.210423323265i</v>
      </c>
      <c r="J240" s="4">
        <f t="shared" si="44"/>
        <v>18.011506993250219</v>
      </c>
      <c r="K240" s="4">
        <f t="shared" si="45"/>
        <v>40.926095918345965</v>
      </c>
      <c r="O240"/>
      <c r="P240"/>
    </row>
    <row r="241" spans="1:16">
      <c r="A241">
        <f t="shared" si="46"/>
        <v>211</v>
      </c>
      <c r="B241">
        <f t="shared" si="36"/>
        <v>4100</v>
      </c>
      <c r="C241" t="str">
        <f t="shared" si="37"/>
        <v>0.06450155517835-0.998360758579345i</v>
      </c>
      <c r="D241" t="str">
        <f t="shared" si="38"/>
        <v>1</v>
      </c>
      <c r="E241" t="str">
        <f t="shared" si="39"/>
        <v>0.06450155517835-0.998360758579345i</v>
      </c>
      <c r="F241" t="str">
        <f t="shared" si="40"/>
        <v>0.145367412140575</v>
      </c>
      <c r="G241" t="str">
        <f t="shared" si="42"/>
        <v>32.2064812699552-41.5554628651184i</v>
      </c>
      <c r="H241" t="str">
        <f t="shared" si="41"/>
        <v>0.00937642415531924-0.145129119857381i</v>
      </c>
      <c r="I241" t="str">
        <f t="shared" si="43"/>
        <v>-5.72892612194327-5.06373992620579i</v>
      </c>
      <c r="J241" s="4">
        <f t="shared" si="44"/>
        <v>17.668740886986861</v>
      </c>
      <c r="K241" s="4">
        <f t="shared" si="45"/>
        <v>41.473140866671343</v>
      </c>
      <c r="O241"/>
      <c r="P241"/>
    </row>
    <row r="242" spans="1:16">
      <c r="A242">
        <f t="shared" si="46"/>
        <v>212</v>
      </c>
      <c r="B242">
        <f t="shared" si="36"/>
        <v>4200</v>
      </c>
      <c r="C242" t="str">
        <f t="shared" si="37"/>
        <v>0.0614786423670784-0.974780916988368i</v>
      </c>
      <c r="D242" t="str">
        <f t="shared" si="38"/>
        <v>1</v>
      </c>
      <c r="E242" t="str">
        <f t="shared" si="39"/>
        <v>0.0614786423670784-0.974780916988368i</v>
      </c>
      <c r="F242" t="str">
        <f t="shared" si="40"/>
        <v>0.145367412140575</v>
      </c>
      <c r="G242" t="str">
        <f t="shared" si="42"/>
        <v>32.1969385179355-40.6188143363124i</v>
      </c>
      <c r="H242" t="str">
        <f t="shared" si="41"/>
        <v>0.0089369911428181-0.141701379306616i</v>
      </c>
      <c r="I242" t="str">
        <f t="shared" si="43"/>
        <v>-5.46799826289417-4.92536058139717i</v>
      </c>
      <c r="J242" s="4">
        <f t="shared" si="44"/>
        <v>17.336640762547781</v>
      </c>
      <c r="K242" s="4">
        <f t="shared" si="45"/>
        <v>42.011298707784164</v>
      </c>
      <c r="O242"/>
      <c r="P242"/>
    </row>
    <row r="243" spans="1:16">
      <c r="A243">
        <f t="shared" si="46"/>
        <v>213</v>
      </c>
      <c r="B243">
        <f t="shared" ref="B243:B274" si="47">B242+100</f>
        <v>4300</v>
      </c>
      <c r="C243" t="str">
        <f t="shared" si="37"/>
        <v>0.0586631048811385-0.95228503738453i</v>
      </c>
      <c r="D243" t="str">
        <f t="shared" si="38"/>
        <v>1</v>
      </c>
      <c r="E243" t="str">
        <f t="shared" si="39"/>
        <v>0.0586631048811385-0.95228503738453i</v>
      </c>
      <c r="F243" t="str">
        <f t="shared" si="40"/>
        <v>0.145367412140575</v>
      </c>
      <c r="G243" t="str">
        <f t="shared" si="42"/>
        <v>32.1878850389647-39.7269640582652i</v>
      </c>
      <c r="H243" t="str">
        <f t="shared" si="41"/>
        <v>0.00852770374470224-0.13843121150478i</v>
      </c>
      <c r="I243" t="str">
        <f t="shared" si="43"/>
        <v>-5.22496301621168-4.79458770188579i</v>
      </c>
      <c r="J243" s="4">
        <f t="shared" si="44"/>
        <v>17.014670387273302</v>
      </c>
      <c r="K243" s="4">
        <f t="shared" si="45"/>
        <v>42.54045451551525</v>
      </c>
      <c r="O243"/>
      <c r="P243"/>
    </row>
    <row r="244" spans="1:16">
      <c r="A244">
        <f t="shared" si="46"/>
        <v>214</v>
      </c>
      <c r="B244">
        <f t="shared" si="47"/>
        <v>4400</v>
      </c>
      <c r="C244" t="str">
        <f t="shared" si="37"/>
        <v>0.0560364212724171-0.93080032830449i</v>
      </c>
      <c r="D244" t="str">
        <f t="shared" si="38"/>
        <v>1</v>
      </c>
      <c r="E244" t="str">
        <f t="shared" si="39"/>
        <v>0.0560364212724171-0.93080032830449i</v>
      </c>
      <c r="F244" t="str">
        <f t="shared" si="40"/>
        <v>0.145367412140575</v>
      </c>
      <c r="G244" t="str">
        <f t="shared" si="42"/>
        <v>32.1792729667111-38.8768573719662i</v>
      </c>
      <c r="H244" t="str">
        <f t="shared" si="41"/>
        <v>0.00814586954599034-0.135308034945221i</v>
      </c>
      <c r="I244" t="str">
        <f t="shared" si="43"/>
        <v>-4.99822301617473-4.67079999960166i</v>
      </c>
      <c r="J244" s="4">
        <f t="shared" si="44"/>
        <v>16.702329164338423</v>
      </c>
      <c r="K244" s="4">
        <f t="shared" si="45"/>
        <v>43.06052885313207</v>
      </c>
      <c r="O244"/>
      <c r="P244"/>
    </row>
    <row r="245" spans="1:16">
      <c r="A245">
        <f t="shared" si="46"/>
        <v>215</v>
      </c>
      <c r="B245">
        <f t="shared" si="47"/>
        <v>4500</v>
      </c>
      <c r="C245" t="str">
        <f t="shared" si="37"/>
        <v>0.0535820903181354-0.910260349717487i</v>
      </c>
      <c r="D245" t="str">
        <f t="shared" si="38"/>
        <v>1</v>
      </c>
      <c r="E245" t="str">
        <f t="shared" si="39"/>
        <v>0.0535820903181354-0.910260349717487i</v>
      </c>
      <c r="F245" t="str">
        <f t="shared" si="40"/>
        <v>0.145367412140575</v>
      </c>
      <c r="G245" t="str">
        <f t="shared" si="42"/>
        <v>32.1710596953723-38.0657111147935i</v>
      </c>
      <c r="H245" t="str">
        <f t="shared" si="41"/>
        <v>0.0077890898066299-0.132322191412606i</v>
      </c>
      <c r="I245" t="str">
        <f t="shared" si="43"/>
        <v>-4.78635503924696-4.55344236138378i</v>
      </c>
      <c r="J245" s="4">
        <f t="shared" si="44"/>
        <v>16.399149135885061</v>
      </c>
      <c r="K245" s="4">
        <f t="shared" si="45"/>
        <v>43.571473496243385</v>
      </c>
      <c r="O245"/>
      <c r="P245"/>
    </row>
    <row r="246" spans="1:16">
      <c r="A246">
        <f t="shared" si="46"/>
        <v>216</v>
      </c>
      <c r="B246">
        <f t="shared" si="47"/>
        <v>4600</v>
      </c>
      <c r="C246" t="str">
        <f t="shared" si="37"/>
        <v>0.0512853725332165-0.890604337537236i</v>
      </c>
      <c r="D246" t="str">
        <f t="shared" si="38"/>
        <v>1</v>
      </c>
      <c r="E246" t="str">
        <f t="shared" si="39"/>
        <v>0.0512853725332165-0.890604337537236i</v>
      </c>
      <c r="F246" t="str">
        <f t="shared" si="40"/>
        <v>0.145367412140575</v>
      </c>
      <c r="G246" t="str">
        <f t="shared" si="42"/>
        <v>32.1632072011582-37.2909841124991i</v>
      </c>
      <c r="H246" t="str">
        <f t="shared" si="41"/>
        <v>0.00745522188581901-0.129464847788959i</v>
      </c>
      <c r="I246" t="str">
        <f t="shared" si="43"/>
        <v>-4.58808773578098-4.44201728560193i</v>
      </c>
      <c r="J246" s="4">
        <f t="shared" si="44"/>
        <v>16.104692299320959</v>
      </c>
      <c r="K246" s="4">
        <f t="shared" si="45"/>
        <v>44.073267649137364</v>
      </c>
      <c r="O246"/>
      <c r="P246"/>
    </row>
    <row r="247" spans="1:16">
      <c r="A247">
        <f t="shared" si="46"/>
        <v>217</v>
      </c>
      <c r="B247">
        <f t="shared" si="47"/>
        <v>4700</v>
      </c>
      <c r="C247" t="str">
        <f t="shared" si="37"/>
        <v>0.0491330694212361-0.871776612239383i</v>
      </c>
      <c r="D247" t="str">
        <f t="shared" si="38"/>
        <v>1</v>
      </c>
      <c r="E247" t="str">
        <f t="shared" si="39"/>
        <v>0.0491330694212361-0.871776612239383i</v>
      </c>
      <c r="F247" t="str">
        <f t="shared" si="40"/>
        <v>0.145367412140575</v>
      </c>
      <c r="G247" t="str">
        <f t="shared" si="42"/>
        <v>32.1556814637325-36.5503514378218i</v>
      </c>
      <c r="H247" t="str">
        <f t="shared" si="41"/>
        <v>0.00714234715228831-0.126727910085917i</v>
      </c>
      <c r="I247" t="str">
        <f t="shared" si="43"/>
        <v>-4.40228261068857-4.33607760779434i</v>
      </c>
      <c r="J247" s="4">
        <f t="shared" si="44"/>
        <v>15.81854819724256</v>
      </c>
      <c r="K247" s="4">
        <f t="shared" si="45"/>
        <v>44.5659145907631</v>
      </c>
      <c r="O247"/>
      <c r="P247"/>
    </row>
    <row r="248" spans="1:16">
      <c r="A248">
        <f t="shared" si="46"/>
        <v>218</v>
      </c>
      <c r="B248">
        <f t="shared" si="47"/>
        <v>4800</v>
      </c>
      <c r="C248" t="str">
        <f t="shared" si="37"/>
        <v>0.0471133343023133-0.853726059659217i</v>
      </c>
      <c r="D248" t="str">
        <f t="shared" si="38"/>
        <v>1</v>
      </c>
      <c r="E248" t="str">
        <f t="shared" si="39"/>
        <v>0.0471133343023133-0.853726059659217i</v>
      </c>
      <c r="F248" t="str">
        <f t="shared" si="40"/>
        <v>0.145367412140575</v>
      </c>
      <c r="G248" t="str">
        <f t="shared" si="42"/>
        <v>32.1484519711269-35.841681886484i</v>
      </c>
      <c r="H248" t="str">
        <f t="shared" si="41"/>
        <v>0.00684874348484107-0.124103947969631i</v>
      </c>
      <c r="I248" t="str">
        <f t="shared" si="43"/>
        <v>-4.22791772299929-4.23522029603472i</v>
      </c>
      <c r="J248" s="4">
        <f t="shared" si="44"/>
        <v>15.540331747242499</v>
      </c>
      <c r="K248" s="4">
        <f t="shared" si="45"/>
        <v>45.049438696348176</v>
      </c>
      <c r="O248"/>
      <c r="P248"/>
    </row>
    <row r="249" spans="1:16">
      <c r="A249">
        <f t="shared" si="46"/>
        <v>219</v>
      </c>
      <c r="B249">
        <f t="shared" si="47"/>
        <v>4900</v>
      </c>
      <c r="C249" t="str">
        <f t="shared" si="37"/>
        <v>0.0452155096642816-0.836405673931321i</v>
      </c>
      <c r="D249" t="str">
        <f t="shared" si="38"/>
        <v>1</v>
      </c>
      <c r="E249" t="str">
        <f t="shared" si="39"/>
        <v>0.0452155096642816-0.836405673931321i</v>
      </c>
      <c r="F249" t="str">
        <f t="shared" si="40"/>
        <v>0.145367412140575</v>
      </c>
      <c r="G249" t="str">
        <f t="shared" si="42"/>
        <v>32.1414912946473-35.1630182109926i</v>
      </c>
      <c r="H249" t="str">
        <f t="shared" si="41"/>
        <v>0.00657286162851378-0.12158612831909i</v>
      </c>
      <c r="I249" t="str">
        <f t="shared" si="43"/>
        <v>-4.06407366947445-4.13908113805967i</v>
      </c>
      <c r="J249" s="4">
        <f t="shared" si="44"/>
        <v>15.269681282714259</v>
      </c>
      <c r="K249" s="4">
        <f t="shared" si="45"/>
        <v>45.523882788675934</v>
      </c>
      <c r="O249"/>
      <c r="P249"/>
    </row>
    <row r="250" spans="1:16">
      <c r="A250">
        <f t="shared" si="46"/>
        <v>220</v>
      </c>
      <c r="B250">
        <f t="shared" si="47"/>
        <v>5000</v>
      </c>
      <c r="C250" t="str">
        <f t="shared" si="37"/>
        <v>0.0434299868746631-0.819772154091829i</v>
      </c>
      <c r="D250" t="str">
        <f t="shared" si="38"/>
        <v>1</v>
      </c>
      <c r="E250" t="str">
        <f t="shared" si="39"/>
        <v>0.0434299868746631-0.819772154091829i</v>
      </c>
      <c r="F250" t="str">
        <f t="shared" si="40"/>
        <v>0.145367412140575</v>
      </c>
      <c r="G250" t="str">
        <f t="shared" si="42"/>
        <v>32.1347747226823-34.512559726187i</v>
      </c>
      <c r="H250" t="str">
        <f t="shared" si="41"/>
        <v>0.00631330480126891-0.119168156585234i</v>
      </c>
      <c r="I250" t="str">
        <f t="shared" si="43"/>
        <v>-3.90992149406309-4.04733017500724i</v>
      </c>
      <c r="J250" s="4">
        <f t="shared" si="44"/>
        <v>15.006256779829179</v>
      </c>
      <c r="K250" s="4">
        <f t="shared" si="45"/>
        <v>45.989305779662772</v>
      </c>
      <c r="O250"/>
      <c r="P250"/>
    </row>
    <row r="251" spans="1:16">
      <c r="A251">
        <f t="shared" si="46"/>
        <v>221</v>
      </c>
      <c r="B251">
        <f t="shared" si="47"/>
        <v>5100</v>
      </c>
      <c r="C251" t="str">
        <f t="shared" si="37"/>
        <v>0.0417480848110494-0.803785547156659i</v>
      </c>
      <c r="D251" t="str">
        <f t="shared" si="38"/>
        <v>1</v>
      </c>
      <c r="E251" t="str">
        <f t="shared" si="39"/>
        <v>0.0417480848110494-0.803785547156659i</v>
      </c>
      <c r="F251" t="str">
        <f t="shared" si="40"/>
        <v>0.145367412140575</v>
      </c>
      <c r="G251" t="str">
        <f t="shared" si="42"/>
        <v>32.1282799442736-33.888646961032i</v>
      </c>
      <c r="H251" t="str">
        <f t="shared" si="41"/>
        <v>0.0060688110508075-0.11684422490616i</v>
      </c>
      <c r="I251" t="str">
        <f t="shared" si="43"/>
        <v>-3.76471222691103-3.9596677628308i</v>
      </c>
      <c r="J251" s="4">
        <f t="shared" si="44"/>
        <v>14.7497382492841</v>
      </c>
      <c r="K251" s="4">
        <f t="shared" si="45"/>
        <v>46.445780568373323</v>
      </c>
      <c r="O251"/>
      <c r="P251"/>
    </row>
    <row r="252" spans="1:16">
      <c r="A252">
        <f t="shared" si="46"/>
        <v>222</v>
      </c>
      <c r="B252">
        <f t="shared" si="47"/>
        <v>5200</v>
      </c>
      <c r="C252" t="str">
        <f t="shared" si="37"/>
        <v>0.040161944551887-0.788408931564875i</v>
      </c>
      <c r="D252" t="str">
        <f t="shared" si="38"/>
        <v>1</v>
      </c>
      <c r="E252" t="str">
        <f t="shared" si="39"/>
        <v>0.040161944551887-0.788408931564875i</v>
      </c>
      <c r="F252" t="str">
        <f t="shared" si="40"/>
        <v>0.145367412140575</v>
      </c>
      <c r="G252" t="str">
        <f t="shared" si="42"/>
        <v>32.1219867748609-33.2897480812219i</v>
      </c>
      <c r="H252" t="str">
        <f t="shared" si="41"/>
        <v>0.00583823794604108-0.114608966090102i</v>
      </c>
      <c r="I252" t="str">
        <f t="shared" si="43"/>
        <v>-3.62776780689758-3.87582116348868i</v>
      </c>
      <c r="J252" s="4">
        <f t="shared" si="44"/>
        <v>14.499824274302121</v>
      </c>
      <c r="K252" s="4">
        <f t="shared" si="45"/>
        <v>46.893392166188562</v>
      </c>
      <c r="O252"/>
      <c r="P252"/>
    </row>
    <row r="253" spans="1:16">
      <c r="A253">
        <f t="shared" si="46"/>
        <v>223</v>
      </c>
      <c r="B253">
        <f t="shared" si="47"/>
        <v>5300</v>
      </c>
      <c r="C253" t="str">
        <f t="shared" si="37"/>
        <v>0.0386644377459833-0.773608135774996i</v>
      </c>
      <c r="D253" t="str">
        <f t="shared" si="38"/>
        <v>1</v>
      </c>
      <c r="E253" t="str">
        <f t="shared" si="39"/>
        <v>0.0386644377459833-0.773608135774996i</v>
      </c>
      <c r="F253" t="str">
        <f t="shared" si="40"/>
        <v>0.145367412140575</v>
      </c>
      <c r="G253" t="str">
        <f t="shared" si="42"/>
        <v>32.1158769179057-32.714446848737i</v>
      </c>
      <c r="H253" t="str">
        <f t="shared" si="41"/>
        <v>0.00562054925700396-0.112457412708506i</v>
      </c>
      <c r="I253" t="str">
        <f t="shared" si="43"/>
        <v>-3.49847318264993-3.79554158498147i</v>
      </c>
      <c r="J253" s="4">
        <f t="shared" si="44"/>
        <v>14.256230678819</v>
      </c>
      <c r="K253" s="4">
        <f t="shared" si="45"/>
        <v>47.332236023700517</v>
      </c>
      <c r="O253"/>
      <c r="P253"/>
    </row>
    <row r="254" spans="1:16">
      <c r="A254">
        <f t="shared" si="46"/>
        <v>224</v>
      </c>
      <c r="B254">
        <f t="shared" si="47"/>
        <v>5400</v>
      </c>
      <c r="C254" t="str">
        <f t="shared" si="37"/>
        <v>0.037249086668828-0.759351487555125i</v>
      </c>
      <c r="D254" t="str">
        <f t="shared" si="38"/>
        <v>1</v>
      </c>
      <c r="E254" t="str">
        <f t="shared" si="39"/>
        <v>0.037249086668828-0.759351487555125i</v>
      </c>
      <c r="F254" t="str">
        <f t="shared" si="40"/>
        <v>0.145367412140575</v>
      </c>
      <c r="G254" t="str">
        <f t="shared" si="42"/>
        <v>32.1099337571185-32.1614319191313i</v>
      </c>
      <c r="H254" t="str">
        <f t="shared" si="41"/>
        <v>0.00541480333364752-0.110384960650985i</v>
      </c>
      <c r="I254" t="str">
        <f t="shared" si="43"/>
        <v>-3.3762694205214-3.71860160305585i</v>
      </c>
      <c r="J254" s="4">
        <f t="shared" si="44"/>
        <v>14.01868931186292</v>
      </c>
      <c r="K254" s="4">
        <f t="shared" si="45"/>
        <v>47.762416537136147</v>
      </c>
      <c r="O254"/>
      <c r="P254"/>
    </row>
    <row r="255" spans="1:16">
      <c r="A255">
        <f t="shared" si="46"/>
        <v>225</v>
      </c>
      <c r="B255">
        <f t="shared" si="47"/>
        <v>5500</v>
      </c>
      <c r="C255" t="str">
        <f t="shared" si="37"/>
        <v>0.0359099942940457-0.745609590140863i</v>
      </c>
      <c r="D255" t="str">
        <f t="shared" si="38"/>
        <v>1</v>
      </c>
      <c r="E255" t="str">
        <f t="shared" si="39"/>
        <v>0.0359099942940457-0.745609590140863i</v>
      </c>
      <c r="F255" t="str">
        <f t="shared" si="40"/>
        <v>0.145367412140575</v>
      </c>
      <c r="G255" t="str">
        <f t="shared" si="42"/>
        <v>32.1041421748894-31.6294873063113i</v>
      </c>
      <c r="H255" t="str">
        <f t="shared" si="41"/>
        <v>0.00522014294050824-0.108387336585972i</v>
      </c>
      <c r="I255" t="str">
        <f t="shared" si="43"/>
        <v>-3.26064767557557-3.64479290858757i</v>
      </c>
      <c r="J255" s="4">
        <f t="shared" si="44"/>
        <v>13.786946935911059</v>
      </c>
      <c r="K255" s="4">
        <f t="shared" si="45"/>
        <v>48.184045714887219</v>
      </c>
      <c r="O255"/>
      <c r="P255"/>
    </row>
    <row r="256" spans="1:16">
      <c r="A256">
        <f t="shared" si="46"/>
        <v>226</v>
      </c>
      <c r="B256">
        <f t="shared" si="47"/>
        <v>5600</v>
      </c>
      <c r="C256" t="str">
        <f t="shared" si="37"/>
        <v>0.0346417829723826-0.732355121969183i</v>
      </c>
      <c r="D256" t="str">
        <f t="shared" si="38"/>
        <v>1</v>
      </c>
      <c r="E256" t="str">
        <f t="shared" si="39"/>
        <v>0.0346417829723826-0.732355121969183i</v>
      </c>
      <c r="F256" t="str">
        <f t="shared" si="40"/>
        <v>0.145367412140575</v>
      </c>
      <c r="G256" t="str">
        <f t="shared" si="42"/>
        <v>32.0984883932051-31.1174838688781i</v>
      </c>
      <c r="H256" t="str">
        <f t="shared" si="41"/>
        <v>0.0050357863426307-0.106460568848555i</v>
      </c>
      <c r="I256" t="str">
        <f t="shared" si="43"/>
        <v>-3.1511439043469-3.57392433380328i</v>
      </c>
      <c r="J256" s="4">
        <f t="shared" si="44"/>
        <v>13.56076420852164</v>
      </c>
      <c r="K256" s="4">
        <f t="shared" si="45"/>
        <v>48.597241987052911</v>
      </c>
      <c r="O256"/>
      <c r="P256"/>
    </row>
    <row r="257" spans="1:16">
      <c r="A257">
        <f t="shared" si="46"/>
        <v>227</v>
      </c>
      <c r="B257">
        <f t="shared" si="47"/>
        <v>5700</v>
      </c>
      <c r="C257" t="str">
        <f t="shared" si="37"/>
        <v>0.033439540529173-0.719562657148174i</v>
      </c>
      <c r="D257" t="str">
        <f t="shared" si="38"/>
        <v>1</v>
      </c>
      <c r="E257" t="str">
        <f t="shared" si="39"/>
        <v>0.033439540529173-0.719562657148174i</v>
      </c>
      <c r="F257" t="str">
        <f t="shared" si="40"/>
        <v>0.145367412140575</v>
      </c>
      <c r="G257" t="str">
        <f t="shared" si="42"/>
        <v>32.092959833931-30.624371692588i</v>
      </c>
      <c r="H257" t="str">
        <f t="shared" si="41"/>
        <v>0.00486101946989575-0.104600961342626i</v>
      </c>
      <c r="I257" t="str">
        <f t="shared" si="43"/>
        <v>-3.04733421695929-3.50582011801046i</v>
      </c>
      <c r="J257" s="4">
        <f t="shared" si="44"/>
        <v>13.339914747840499</v>
      </c>
      <c r="K257" s="4">
        <f t="shared" si="45"/>
        <v>49.002129142934109</v>
      </c>
      <c r="O257"/>
      <c r="P257"/>
    </row>
    <row r="258" spans="1:16">
      <c r="A258">
        <f t="shared" si="46"/>
        <v>228</v>
      </c>
      <c r="B258">
        <f t="shared" si="47"/>
        <v>5800</v>
      </c>
      <c r="C258" t="str">
        <f t="shared" si="37"/>
        <v>0.0322987727727611-0.707208504206091i</v>
      </c>
      <c r="D258" t="str">
        <f t="shared" si="38"/>
        <v>1</v>
      </c>
      <c r="E258" t="str">
        <f t="shared" si="39"/>
        <v>0.0322987727727611-0.707208504206091i</v>
      </c>
      <c r="F258" t="str">
        <f t="shared" si="40"/>
        <v>0.145367412140575</v>
      </c>
      <c r="G258" t="str">
        <f t="shared" si="42"/>
        <v>32.0875449958035-30.1491732607863i</v>
      </c>
      <c r="H258" t="str">
        <f t="shared" si="41"/>
        <v>0.00469518901329275-0.102805070100246i</v>
      </c>
      <c r="I258" t="str">
        <f t="shared" si="43"/>
        <v>-2.94883078181176-3.44031837969228i</v>
      </c>
      <c r="J258" s="4">
        <f t="shared" si="44"/>
        <v>13.124184273701459</v>
      </c>
      <c r="K258" s="4">
        <f t="shared" si="45"/>
        <v>49.398835383137794</v>
      </c>
      <c r="O258"/>
      <c r="P258"/>
    </row>
    <row r="259" spans="1:16">
      <c r="A259">
        <f t="shared" si="46"/>
        <v>229</v>
      </c>
      <c r="B259">
        <f t="shared" si="47"/>
        <v>5900</v>
      </c>
      <c r="C259" t="str">
        <f t="shared" si="37"/>
        <v>0.031215361557613-0.695270560989437i</v>
      </c>
      <c r="D259" t="str">
        <f t="shared" si="38"/>
        <v>1</v>
      </c>
      <c r="E259" t="str">
        <f t="shared" si="39"/>
        <v>0.031215361557613-0.695270560989437i</v>
      </c>
      <c r="F259" t="str">
        <f t="shared" si="40"/>
        <v>0.145367412140575</v>
      </c>
      <c r="G259" t="str">
        <f t="shared" si="42"/>
        <v>32.0822333458957-29.6909773193321i</v>
      </c>
      <c r="H259" t="str">
        <f t="shared" si="41"/>
        <v>0.00453769632866259-0.10106968218856i</v>
      </c>
      <c r="I259" t="str">
        <f t="shared" si="43"/>
        <v>-2.85527820906367-3.37726976694524i</v>
      </c>
      <c r="J259" s="4">
        <f t="shared" si="44"/>
        <v>12.913369817008039</v>
      </c>
      <c r="K259" s="4">
        <f t="shared" si="45"/>
        <v>49.787492474468081</v>
      </c>
      <c r="O259"/>
      <c r="P259"/>
    </row>
    <row r="260" spans="1:16">
      <c r="A260">
        <f t="shared" si="46"/>
        <v>230</v>
      </c>
      <c r="B260">
        <f t="shared" si="47"/>
        <v>6000</v>
      </c>
      <c r="C260" t="str">
        <f t="shared" si="37"/>
        <v>0.0301855276723153-0.683728183858201i</v>
      </c>
      <c r="D260" t="str">
        <f t="shared" si="38"/>
        <v>1</v>
      </c>
      <c r="E260" t="str">
        <f t="shared" si="39"/>
        <v>0.0301855276723153-0.683728183858201i</v>
      </c>
      <c r="F260" t="str">
        <f t="shared" si="40"/>
        <v>0.145367412140575</v>
      </c>
      <c r="G260" t="str">
        <f t="shared" si="42"/>
        <v>32.0770152236331-29.2489333549979i</v>
      </c>
      <c r="H260" t="str">
        <f t="shared" si="41"/>
        <v>0.00438799204182219-0.0993917966950419i</v>
      </c>
      <c r="I260" t="str">
        <f t="shared" si="43"/>
        <v>-2.76635035004007-3.31653626248462i</v>
      </c>
      <c r="J260" s="4">
        <f t="shared" si="44"/>
        <v>12.70727899091546</v>
      </c>
      <c r="K260" s="4">
        <f t="shared" si="45"/>
        <v>50.168234997069874</v>
      </c>
      <c r="O260"/>
      <c r="P260"/>
    </row>
    <row r="261" spans="1:16">
      <c r="A261">
        <f t="shared" si="46"/>
        <v>231</v>
      </c>
      <c r="B261">
        <f t="shared" si="47"/>
        <v>6100</v>
      </c>
      <c r="C261" t="str">
        <f t="shared" si="37"/>
        <v>0.029205797928715-0.672562069564717i</v>
      </c>
      <c r="D261" t="str">
        <f t="shared" si="38"/>
        <v>1</v>
      </c>
      <c r="E261" t="str">
        <f t="shared" si="39"/>
        <v>0.029205797928715-0.672562069564717i</v>
      </c>
      <c r="F261" t="str">
        <f t="shared" si="40"/>
        <v>0.145367412140575</v>
      </c>
      <c r="G261" t="str">
        <f t="shared" si="42"/>
        <v>32.0718817557363-28.822246616945i</v>
      </c>
      <c r="H261" t="str">
        <f t="shared" si="41"/>
        <v>0.00424557126439786-0.0977686075565323i</v>
      </c>
      <c r="I261" t="str">
        <f t="shared" si="43"/>
        <v>-2.68174745881237-3.25799012298838i</v>
      </c>
      <c r="J261" s="4">
        <f t="shared" si="44"/>
        <v>12.50572931806416</v>
      </c>
      <c r="K261" s="4">
        <f t="shared" si="45"/>
        <v>50.541199674450723</v>
      </c>
      <c r="O261"/>
      <c r="P261"/>
    </row>
    <row r="262" spans="1:16">
      <c r="A262">
        <f t="shared" si="46"/>
        <v>232</v>
      </c>
      <c r="B262">
        <f t="shared" si="47"/>
        <v>6200</v>
      </c>
      <c r="C262" t="str">
        <f t="shared" si="37"/>
        <v>0.0282729759176756-0.661754148406955i</v>
      </c>
      <c r="D262" t="str">
        <f t="shared" si="38"/>
        <v>1</v>
      </c>
      <c r="E262" t="str">
        <f t="shared" si="39"/>
        <v>0.0282729759176756-0.661754148406955i</v>
      </c>
      <c r="F262" t="str">
        <f t="shared" si="40"/>
        <v>0.145367412140575</v>
      </c>
      <c r="G262" t="str">
        <f t="shared" si="42"/>
        <v>32.0668247806842-28.4101736199684i</v>
      </c>
      <c r="H262" t="str">
        <f t="shared" si="41"/>
        <v>0.0041099693426653-0.0961974880272091i</v>
      </c>
      <c r="I262" t="str">
        <f t="shared" si="43"/>
        <v>-2.60119366989261-3.20151293550835i</v>
      </c>
      <c r="J262" s="4">
        <f t="shared" si="44"/>
        <v>12.308547608743561</v>
      </c>
      <c r="K262" s="4">
        <f t="shared" si="45"/>
        <v>50.906524777986505</v>
      </c>
      <c r="O262"/>
      <c r="P262"/>
    </row>
    <row r="263" spans="1:16">
      <c r="A263">
        <f t="shared" si="46"/>
        <v>233</v>
      </c>
      <c r="B263">
        <f t="shared" si="47"/>
        <v>6300</v>
      </c>
      <c r="C263" t="str">
        <f t="shared" si="37"/>
        <v>0.0273841159721828-0.651287487422813i</v>
      </c>
      <c r="D263" t="str">
        <f t="shared" si="38"/>
        <v>1</v>
      </c>
      <c r="E263" t="str">
        <f t="shared" si="39"/>
        <v>0.0273841159721828-0.651287487422813i</v>
      </c>
      <c r="F263" t="str">
        <f t="shared" si="40"/>
        <v>0.145367412140575</v>
      </c>
      <c r="G263" t="str">
        <f t="shared" si="42"/>
        <v>32.0618367815064-28.0120180759813i</v>
      </c>
      <c r="H263" t="str">
        <f t="shared" si="41"/>
        <v>0.0039807580726336-0.0946759766061916i</v>
      </c>
      <c r="I263" t="str">
        <f t="shared" si="43"/>
        <v>-2.52443475246238-3.14699477616415i</v>
      </c>
      <c r="J263" s="4">
        <f t="shared" si="44"/>
        <v>12.115569385418681</v>
      </c>
      <c r="K263" s="4">
        <f t="shared" si="45"/>
        <v>51.264349598414725</v>
      </c>
      <c r="O263"/>
      <c r="P263"/>
    </row>
    <row r="264" spans="1:16">
      <c r="A264">
        <f t="shared" si="46"/>
        <v>234</v>
      </c>
      <c r="B264">
        <f t="shared" si="47"/>
        <v>6400</v>
      </c>
      <c r="C264" t="str">
        <f t="shared" si="37"/>
        <v>0.026536499942223-0.641146202543588i</v>
      </c>
      <c r="D264" t="str">
        <f t="shared" si="38"/>
        <v>1</v>
      </c>
      <c r="E264" t="str">
        <f t="shared" si="39"/>
        <v>0.026536499942223-0.641146202543588i</v>
      </c>
      <c r="F264" t="str">
        <f t="shared" si="40"/>
        <v>0.145367412140575</v>
      </c>
      <c r="G264" t="str">
        <f t="shared" si="42"/>
        <v>32.0569108258641-27.6271272069039i</v>
      </c>
      <c r="H264" t="str">
        <f t="shared" si="41"/>
        <v>0.00385754232386948-0.0932017642675183i</v>
      </c>
      <c r="I264" t="str">
        <f t="shared" si="43"/>
        <v>-2.45123610704332-3.0943334584246i</v>
      </c>
      <c r="J264" s="4">
        <f t="shared" si="44"/>
        <v>11.926638349534219</v>
      </c>
      <c r="K264" s="4">
        <f t="shared" si="45"/>
        <v>51.614813977581974</v>
      </c>
      <c r="O264"/>
      <c r="P264"/>
    </row>
    <row r="265" spans="1:16">
      <c r="A265">
        <f t="shared" si="46"/>
        <v>235</v>
      </c>
      <c r="B265">
        <f t="shared" si="47"/>
        <v>6500</v>
      </c>
      <c r="C265" t="str">
        <f t="shared" si="37"/>
        <v>0.025727616439873-0.631315378755676i</v>
      </c>
      <c r="D265" t="str">
        <f t="shared" si="38"/>
        <v>1</v>
      </c>
      <c r="E265" t="str">
        <f t="shared" si="39"/>
        <v>0.025727616439873-0.631315378755676i</v>
      </c>
      <c r="F265" t="str">
        <f t="shared" si="40"/>
        <v>0.145367412140575</v>
      </c>
      <c r="G265" t="str">
        <f t="shared" si="42"/>
        <v>32.0520405125364-27.2548883978853i</v>
      </c>
      <c r="H265" t="str">
        <f t="shared" si="41"/>
        <v>0.00373995702240965-0.0917726828542596i</v>
      </c>
      <c r="I265" t="str">
        <f t="shared" si="43"/>
        <v>-2.38138097516995-3.04343386004755i</v>
      </c>
      <c r="J265" s="4">
        <f t="shared" si="44"/>
        <v>11.741605886934801</v>
      </c>
      <c r="K265" s="4">
        <f t="shared" si="45"/>
        <v>51.958057894406892</v>
      </c>
      <c r="O265"/>
      <c r="P265"/>
    </row>
    <row r="266" spans="1:16">
      <c r="A266">
        <f t="shared" si="46"/>
        <v>236</v>
      </c>
      <c r="B266">
        <f t="shared" si="47"/>
        <v>6600</v>
      </c>
      <c r="C266" t="str">
        <f t="shared" si="37"/>
        <v>0.0249551422589978-0.621780997433024i</v>
      </c>
      <c r="D266" t="str">
        <f t="shared" si="38"/>
        <v>1</v>
      </c>
      <c r="E266" t="str">
        <f t="shared" si="39"/>
        <v>0.0249551422589978-0.621780997433024i</v>
      </c>
      <c r="F266" t="str">
        <f t="shared" si="40"/>
        <v>0.145367412140575</v>
      </c>
      <c r="G266" t="str">
        <f t="shared" si="42"/>
        <v>32.0472199235372-26.8947261547632i</v>
      </c>
      <c r="H266" t="str">
        <f t="shared" si="41"/>
        <v>0.00362766444979041-0.0903866945150242i</v>
      </c>
      <c r="I266" t="str">
        <f t="shared" si="43"/>
        <v>-2.31466883658458-2.99420731924304i</v>
      </c>
      <c r="J266" s="4">
        <f t="shared" si="44"/>
        <v>11.560330608612459</v>
      </c>
      <c r="K266" s="4">
        <f t="shared" si="45"/>
        <v>52.294221099630008</v>
      </c>
      <c r="O266"/>
      <c r="P266"/>
    </row>
    <row r="267" spans="1:16">
      <c r="A267">
        <f t="shared" si="46"/>
        <v>237</v>
      </c>
      <c r="B267">
        <f t="shared" si="47"/>
        <v>6700</v>
      </c>
      <c r="C267" t="str">
        <f t="shared" si="37"/>
        <v>0.0242169257131392-0.612529870101293i</v>
      </c>
      <c r="D267" t="str">
        <f t="shared" si="38"/>
        <v>1</v>
      </c>
      <c r="E267" t="str">
        <f t="shared" si="39"/>
        <v>0.0242169257131392-0.612529870101293i</v>
      </c>
      <c r="F267" t="str">
        <f t="shared" si="40"/>
        <v>0.145367412140575</v>
      </c>
      <c r="G267" t="str">
        <f t="shared" si="42"/>
        <v>32.0424435811965-26.5460993339781i</v>
      </c>
      <c r="H267" t="str">
        <f t="shared" si="41"/>
        <v>0.00352035182091959-0.0890418820754275i</v>
      </c>
      <c r="I267" t="str">
        <f t="shared" si="43"/>
        <v>-2.25091397185088-2.94657109189412i</v>
      </c>
      <c r="J267" s="4">
        <f t="shared" si="44"/>
        <v>11.382677923821241</v>
      </c>
      <c r="K267" s="4">
        <f t="shared" si="45"/>
        <v>52.623442794460985</v>
      </c>
      <c r="O267"/>
      <c r="P267"/>
    </row>
    <row r="268" spans="1:16">
      <c r="A268">
        <f t="shared" si="46"/>
        <v>238</v>
      </c>
      <c r="B268">
        <f t="shared" si="47"/>
        <v>6800</v>
      </c>
      <c r="C268" t="str">
        <f t="shared" si="37"/>
        <v>0.0235109716686824-0.603549577980318i</v>
      </c>
      <c r="D268" t="str">
        <f t="shared" si="38"/>
        <v>1</v>
      </c>
      <c r="E268" t="str">
        <f t="shared" si="39"/>
        <v>0.0235109716686824-0.603549577980318i</v>
      </c>
      <c r="F268" t="str">
        <f t="shared" si="40"/>
        <v>0.145367412140575</v>
      </c>
      <c r="G268" t="str">
        <f t="shared" si="42"/>
        <v>32.0377064096285-26.2084986168965i</v>
      </c>
      <c r="H268" t="str">
        <f t="shared" si="41"/>
        <v>0.00341772910838674-0.087736440249535i</v>
      </c>
      <c r="I268" t="str">
        <f t="shared" si="43"/>
        <v>-2.18994417116922-2.9004478627506i</v>
      </c>
      <c r="J268" s="4">
        <f t="shared" si="44"/>
        <v>11.208519642889481</v>
      </c>
      <c r="K268" s="4">
        <f t="shared" si="45"/>
        <v>52.945861348726154</v>
      </c>
      <c r="O268"/>
      <c r="P268"/>
    </row>
    <row r="269" spans="1:16">
      <c r="A269">
        <f t="shared" si="46"/>
        <v>239</v>
      </c>
      <c r="B269">
        <f t="shared" si="47"/>
        <v>6900</v>
      </c>
      <c r="C269" t="str">
        <f t="shared" si="37"/>
        <v>0.0228354280790945-0.594828416726107i</v>
      </c>
      <c r="D269" t="str">
        <f t="shared" si="38"/>
        <v>1</v>
      </c>
      <c r="E269" t="str">
        <f t="shared" si="39"/>
        <v>0.0228354280790945-0.594828416726107i</v>
      </c>
      <c r="F269" t="str">
        <f t="shared" si="40"/>
        <v>0.145367412140575</v>
      </c>
      <c r="G269" t="str">
        <f t="shared" si="42"/>
        <v>32.0330037000774-25.8814442037479i</v>
      </c>
      <c r="H269" t="str">
        <f t="shared" si="41"/>
        <v>0.00331952708498019-0.0864686676071497i</v>
      </c>
      <c r="I269" t="str">
        <f t="shared" si="43"/>
        <v>-2.13159957265119-2.85576530443333i</v>
      </c>
      <c r="J269" s="4">
        <f t="shared" si="44"/>
        <v>11.0377336073162</v>
      </c>
      <c r="K269" s="4">
        <f t="shared" si="45"/>
        <v>53.261614054544651</v>
      </c>
      <c r="O269"/>
      <c r="P269"/>
    </row>
    <row r="270" spans="1:16">
      <c r="A270">
        <f t="shared" si="46"/>
        <v>240</v>
      </c>
      <c r="B270">
        <f t="shared" si="47"/>
        <v>7000</v>
      </c>
      <c r="C270" t="str">
        <f t="shared" si="37"/>
        <v>0.0221885738507001-0.586355345858877i</v>
      </c>
      <c r="D270" t="str">
        <f t="shared" si="38"/>
        <v>1</v>
      </c>
      <c r="E270" t="str">
        <f t="shared" si="39"/>
        <v>0.0221885738507001-0.586355345858877i</v>
      </c>
      <c r="F270" t="str">
        <f t="shared" si="40"/>
        <v>0.145367412140575</v>
      </c>
      <c r="G270" t="str">
        <f t="shared" si="42"/>
        <v>32.0283310797058-25.5644837052177i</v>
      </c>
      <c r="H270" t="str">
        <f t="shared" si="41"/>
        <v>0.00322549555976631-0.0852369592222968i</v>
      </c>
      <c r="I270" t="str">
        <f t="shared" si="43"/>
        <v>-2.0757316154364-2.812455678878i</v>
      </c>
      <c r="J270" s="4">
        <f t="shared" si="44"/>
        <v>10.870203344970179</v>
      </c>
      <c r="K270" s="4">
        <f t="shared" si="45"/>
        <v>53.570836911958565</v>
      </c>
      <c r="O270"/>
      <c r="P270"/>
    </row>
    <row r="271" spans="1:16">
      <c r="A271">
        <f t="shared" si="46"/>
        <v>241</v>
      </c>
      <c r="B271">
        <f t="shared" si="47"/>
        <v>7100</v>
      </c>
      <c r="C271" t="str">
        <f t="shared" si="37"/>
        <v>0.0215688078916795-0.578119942420609i</v>
      </c>
      <c r="D271" t="str">
        <f t="shared" si="38"/>
        <v>1</v>
      </c>
      <c r="E271" t="str">
        <f t="shared" si="39"/>
        <v>0.0215688078916795-0.578119942420609i</v>
      </c>
      <c r="F271" t="str">
        <f t="shared" si="40"/>
        <v>0.145367412140575</v>
      </c>
      <c r="G271" t="str">
        <f t="shared" si="42"/>
        <v>32.0236844834366-25.2571902122067i</v>
      </c>
      <c r="H271" t="str">
        <f t="shared" si="41"/>
        <v>0.00313540178617066-0.0840397999365422i</v>
      </c>
      <c r="I271" t="str">
        <f t="shared" si="43"/>
        <v>-2.02220209486391-2.77045547652397i</v>
      </c>
      <c r="J271" s="4">
        <f t="shared" si="44"/>
        <v>10.705817748409061</v>
      </c>
      <c r="K271" s="4">
        <f t="shared" si="45"/>
        <v>53.873664443283516</v>
      </c>
      <c r="O271"/>
      <c r="P271"/>
    </row>
    <row r="272" spans="1:16">
      <c r="A272">
        <f t="shared" si="46"/>
        <v>242</v>
      </c>
      <c r="B272">
        <f t="shared" si="47"/>
        <v>7200</v>
      </c>
      <c r="C272" t="str">
        <f t="shared" si="37"/>
        <v>0.0209746392143066-0.570112358455738i</v>
      </c>
      <c r="D272" t="str">
        <f t="shared" si="38"/>
        <v>1</v>
      </c>
      <c r="E272" t="str">
        <f t="shared" si="39"/>
        <v>0.0209746392143066-0.570112358455738i</v>
      </c>
      <c r="F272" t="str">
        <f t="shared" si="40"/>
        <v>0.145367412140575</v>
      </c>
      <c r="G272" t="str">
        <f t="shared" si="42"/>
        <v>32.0190601285146-24.9591605264393i</v>
      </c>
      <c r="H272" t="str">
        <f t="shared" si="41"/>
        <v>0.00304902902316597-0.0828757581780705i</v>
      </c>
      <c r="I272" t="str">
        <f t="shared" si="43"/>
        <v>-1.97088230849049-2.72970508913885i</v>
      </c>
      <c r="J272" s="4">
        <f t="shared" si="44"/>
        <v>10.544470774521679</v>
      </c>
      <c r="K272" s="4">
        <f t="shared" si="45"/>
        <v>54.170229533264504</v>
      </c>
      <c r="O272"/>
      <c r="P272"/>
    </row>
    <row r="273" spans="1:16">
      <c r="A273">
        <f t="shared" si="46"/>
        <v>243</v>
      </c>
      <c r="B273">
        <f t="shared" si="47"/>
        <v>7300</v>
      </c>
      <c r="C273" t="str">
        <f t="shared" si="37"/>
        <v>0.0204046779762747-0.562323281952505i</v>
      </c>
      <c r="D273" t="str">
        <f t="shared" si="38"/>
        <v>1</v>
      </c>
      <c r="E273" t="str">
        <f t="shared" si="39"/>
        <v>0.0204046779762747-0.562323281952505i</v>
      </c>
      <c r="F273" t="str">
        <f t="shared" si="40"/>
        <v>0.145367412140575</v>
      </c>
      <c r="G273" t="str">
        <f t="shared" si="42"/>
        <v>32.0144544914887-24.6700135364946i</v>
      </c>
      <c r="H273" t="str">
        <f t="shared" si="41"/>
        <v>0.00296617523297284-0.0817434802838306i</v>
      </c>
      <c r="I273" t="str">
        <f t="shared" si="43"/>
        <v>-1.92165228311249-2.69014851267165i</v>
      </c>
      <c r="J273" s="4">
        <f t="shared" si="44"/>
        <v>10.3860611638557</v>
      </c>
      <c r="K273" s="4">
        <f t="shared" si="45"/>
        <v>54.460663292402302</v>
      </c>
      <c r="O273"/>
      <c r="P273"/>
    </row>
    <row r="274" spans="1:16">
      <c r="A274">
        <f t="shared" si="46"/>
        <v>244</v>
      </c>
      <c r="B274">
        <f t="shared" si="47"/>
        <v>7400</v>
      </c>
      <c r="C274" t="str">
        <f t="shared" si="37"/>
        <v>0.0198576273606906-0.554743900921191i</v>
      </c>
      <c r="D274" t="str">
        <f t="shared" si="38"/>
        <v>1</v>
      </c>
      <c r="E274" t="str">
        <f t="shared" si="39"/>
        <v>0.0198576273606906-0.554743900921191i</v>
      </c>
      <c r="F274" t="str">
        <f t="shared" si="40"/>
        <v>0.145367412140575</v>
      </c>
      <c r="G274" t="str">
        <f t="shared" si="42"/>
        <v>32.0098642873587-24.3893887255071i</v>
      </c>
      <c r="H274" t="str">
        <f t="shared" si="41"/>
        <v>0.00288665190067547-0.0806416852776811i</v>
      </c>
      <c r="I274" t="str">
        <f t="shared" si="43"/>
        <v>-1.8744000741319-2.65173307696326i</v>
      </c>
      <c r="J274" s="4">
        <f t="shared" si="44"/>
        <v>10.23049217814042</v>
      </c>
      <c r="K274" s="4">
        <f t="shared" si="45"/>
        <v>54.745094941069382</v>
      </c>
      <c r="O274"/>
      <c r="P274"/>
    </row>
    <row r="275" spans="1:16">
      <c r="A275">
        <f t="shared" si="46"/>
        <v>245</v>
      </c>
      <c r="B275">
        <f t="shared" ref="B275:B300" si="48">B274+100</f>
        <v>7500</v>
      </c>
      <c r="C275" t="str">
        <f t="shared" si="37"/>
        <v>0.0193322762062305-0.547365870319621i</v>
      </c>
      <c r="D275" t="str">
        <f t="shared" si="38"/>
        <v>1</v>
      </c>
      <c r="E275" t="str">
        <f t="shared" si="39"/>
        <v>0.0193322762062305-0.547365870319621i</v>
      </c>
      <c r="F275" t="str">
        <f t="shared" si="40"/>
        <v>0.145367412140575</v>
      </c>
      <c r="G275" t="str">
        <f t="shared" si="42"/>
        <v>32.0052864506523-24.1169447982455i</v>
      </c>
      <c r="H275" t="str">
        <f t="shared" si="41"/>
        <v>0.00281028296288654-0.0795691600624369i</v>
      </c>
      <c r="I275" t="str">
        <f t="shared" si="43"/>
        <v>-1.82902112963398-2.61440919951948i</v>
      </c>
      <c r="J275" s="4">
        <f t="shared" si="44"/>
        <v>10.077671354642881</v>
      </c>
      <c r="K275" s="4">
        <f t="shared" si="45"/>
        <v>55.023651712262904</v>
      </c>
      <c r="O275"/>
      <c r="P275"/>
    </row>
    <row r="276" spans="1:16">
      <c r="A276">
        <f t="shared" si="46"/>
        <v>246</v>
      </c>
      <c r="B276">
        <f t="shared" si="48"/>
        <v>7600</v>
      </c>
      <c r="C276" t="str">
        <f t="shared" si="37"/>
        <v>0.0188274923093176-0.540181281566368i</v>
      </c>
      <c r="D276" t="str">
        <f t="shared" si="38"/>
        <v>1</v>
      </c>
      <c r="E276" t="str">
        <f t="shared" si="39"/>
        <v>0.0188274923093176-0.540181281566368i</v>
      </c>
      <c r="F276" t="str">
        <f t="shared" si="40"/>
        <v>0.145367412140575</v>
      </c>
      <c r="G276" t="str">
        <f t="shared" si="42"/>
        <v>32.0007181182365-23.8523584165779i</v>
      </c>
      <c r="H276" t="str">
        <f t="shared" si="41"/>
        <v>0.00273690383410208-0.0785247549880822i</v>
      </c>
      <c r="I276" t="str">
        <f t="shared" si="43"/>
        <v>-1.78541771243788-2.57813016087991i</v>
      </c>
      <c r="J276" s="4">
        <f t="shared" si="44"/>
        <v>9.9275102761146812</v>
      </c>
      <c r="K276" s="4">
        <f t="shared" si="45"/>
        <v>55.296458771052386</v>
      </c>
      <c r="O276"/>
      <c r="P276"/>
    </row>
    <row r="277" spans="1:16">
      <c r="A277">
        <f t="shared" si="46"/>
        <v>247</v>
      </c>
      <c r="B277">
        <f t="shared" si="48"/>
        <v>7700</v>
      </c>
      <c r="C277" t="str">
        <f t="shared" si="37"/>
        <v>0.0183422163292184-0.533182634408821i</v>
      </c>
      <c r="D277" t="str">
        <f t="shared" si="38"/>
        <v>1</v>
      </c>
      <c r="E277" t="str">
        <f t="shared" si="39"/>
        <v>0.0183422163292184-0.533182634408821i</v>
      </c>
      <c r="F277" t="str">
        <f t="shared" si="40"/>
        <v>0.145367412140575</v>
      </c>
      <c r="G277" t="str">
        <f t="shared" si="42"/>
        <v>31.9961566136782-23.5953230334681i</v>
      </c>
      <c r="H277" t="str">
        <f t="shared" si="41"/>
        <v>0.00266636052070108-0.0775073797623046i</v>
      </c>
      <c r="I277" t="str">
        <f t="shared" si="43"/>
        <v>-1.74349837416038-2.54285189940016i</v>
      </c>
      <c r="J277" s="4">
        <f t="shared" si="44"/>
        <v>9.7799243551906798</v>
      </c>
      <c r="K277" s="4">
        <f t="shared" si="45"/>
        <v>55.563639148960789</v>
      </c>
      <c r="O277"/>
      <c r="P277"/>
    </row>
    <row r="278" spans="1:16">
      <c r="A278">
        <f t="shared" si="46"/>
        <v>248</v>
      </c>
      <c r="B278">
        <f t="shared" si="48"/>
        <v>7800</v>
      </c>
      <c r="C278" t="str">
        <f t="shared" si="37"/>
        <v>0.0178754562348434-0.526362810936853i</v>
      </c>
      <c r="D278" t="str">
        <f t="shared" si="38"/>
        <v>1</v>
      </c>
      <c r="E278" t="str">
        <f t="shared" si="39"/>
        <v>0.0178754562348434-0.526362810936853i</v>
      </c>
      <c r="F278" t="str">
        <f t="shared" si="40"/>
        <v>0.145367412140575</v>
      </c>
      <c r="G278" t="str">
        <f t="shared" si="42"/>
        <v>31.9915994330027-23.345547816662i</v>
      </c>
      <c r="H278" t="str">
        <f t="shared" si="41"/>
        <v>0.00259850881369129-0.0765159996729291i</v>
      </c>
      <c r="I278" t="str">
        <f t="shared" si="43"/>
        <v>-1.70317747601332-2.50853282351416i</v>
      </c>
      <c r="J278" s="4">
        <f t="shared" si="44"/>
        <v>9.6348326321977797</v>
      </c>
      <c r="K278" s="4">
        <f t="shared" si="45"/>
        <v>55.825313691693395</v>
      </c>
      <c r="O278"/>
      <c r="P278"/>
    </row>
    <row r="279" spans="1:16">
      <c r="A279">
        <f t="shared" si="46"/>
        <v>249</v>
      </c>
      <c r="B279">
        <f t="shared" si="48"/>
        <v>7900</v>
      </c>
      <c r="C279" t="str">
        <f t="shared" si="37"/>
        <v>0.0174262822389379-0.519715051553782i</v>
      </c>
      <c r="D279" t="str">
        <f t="shared" si="38"/>
        <v>1</v>
      </c>
      <c r="E279" t="str">
        <f t="shared" si="39"/>
        <v>0.0174262822389379-0.519715051553782i</v>
      </c>
      <c r="F279" t="str">
        <f t="shared" si="40"/>
        <v>0.145367412140575</v>
      </c>
      <c r="G279" t="str">
        <f t="shared" si="42"/>
        <v>31.9870442317017-23.1027566541162i</v>
      </c>
      <c r="H279" t="str">
        <f t="shared" si="41"/>
        <v>0.00253321355230567-0.0755496320948788i</v>
      </c>
      <c r="I279" t="str">
        <f t="shared" si="43"/>
        <v>-1.66437475165004-2.47513363975951i</v>
      </c>
      <c r="J279" s="4">
        <f t="shared" si="44"/>
        <v>9.4921575854157005</v>
      </c>
      <c r="K279" s="4">
        <f t="shared" si="45"/>
        <v>56.081601018775416</v>
      </c>
      <c r="O279"/>
      <c r="P279"/>
    </row>
    <row r="280" spans="1:16">
      <c r="A280">
        <f t="shared" si="46"/>
        <v>250</v>
      </c>
      <c r="B280">
        <f t="shared" si="48"/>
        <v>8000</v>
      </c>
      <c r="C280" t="str">
        <f t="shared" si="37"/>
        <v>0.0169938221714014-0.513232932734981i</v>
      </c>
      <c r="D280" t="str">
        <f t="shared" si="38"/>
        <v>1</v>
      </c>
      <c r="E280" t="str">
        <f t="shared" si="39"/>
        <v>0.0169938221714014-0.513232932734981i</v>
      </c>
      <c r="F280" t="str">
        <f t="shared" si="40"/>
        <v>0.145367412140575</v>
      </c>
      <c r="G280" t="str">
        <f t="shared" si="42"/>
        <v>31.982488812875-22.866687234018i</v>
      </c>
      <c r="H280" t="str">
        <f t="shared" si="41"/>
        <v>0.00247034795143375-0.074607343257002i</v>
      </c>
      <c r="I280" t="str">
        <f t="shared" si="43"/>
        <v>-1.62701490789825-2.44261719504002i</v>
      </c>
      <c r="J280" s="4">
        <f t="shared" si="44"/>
        <v>9.3518249529131605</v>
      </c>
      <c r="K280" s="4">
        <f t="shared" si="45"/>
        <v>56.332617493801365</v>
      </c>
      <c r="O280"/>
      <c r="P280"/>
    </row>
    <row r="281" spans="1:16">
      <c r="A281">
        <f t="shared" si="46"/>
        <v>251</v>
      </c>
      <c r="B281">
        <f t="shared" si="48"/>
        <v>8100</v>
      </c>
      <c r="C281" t="str">
        <f t="shared" si="37"/>
        <v>0.0165772572487759-0.50691034642104i</v>
      </c>
      <c r="D281" t="str">
        <f t="shared" si="38"/>
        <v>1</v>
      </c>
      <c r="E281" t="str">
        <f t="shared" si="39"/>
        <v>0.0165772572487759-0.50691034642104i</v>
      </c>
      <c r="F281" t="str">
        <f t="shared" si="40"/>
        <v>0.145367412140575</v>
      </c>
      <c r="G281" t="str">
        <f t="shared" si="42"/>
        <v>31.9779311163872-22.6370901929494i</v>
      </c>
      <c r="H281" t="str">
        <f t="shared" si="41"/>
        <v>0.00240979298664314-0.073688245246509i</v>
      </c>
      <c r="I281" t="str">
        <f t="shared" si="43"/>
        <v>-1.59102725967377-2.41094833176529i</v>
      </c>
      <c r="J281" s="4">
        <f t="shared" si="44"/>
        <v>9.2137635651496801</v>
      </c>
      <c r="K281" s="4">
        <f t="shared" si="45"/>
        <v>56.578477204124027</v>
      </c>
      <c r="O281"/>
      <c r="P281"/>
    </row>
    <row r="282" spans="1:16">
      <c r="A282">
        <f t="shared" si="46"/>
        <v>252</v>
      </c>
      <c r="B282">
        <f t="shared" si="48"/>
        <v>8200</v>
      </c>
      <c r="C282" t="str">
        <f t="shared" si="37"/>
        <v>0.0161758182016205-0.500741480907175i</v>
      </c>
      <c r="D282" t="str">
        <f t="shared" si="38"/>
        <v>1</v>
      </c>
      <c r="E282" t="str">
        <f t="shared" si="39"/>
        <v>0.0161758182016205-0.500741480907175i</v>
      </c>
      <c r="F282" t="str">
        <f t="shared" si="40"/>
        <v>0.145367412140575</v>
      </c>
      <c r="G282" t="str">
        <f t="shared" si="42"/>
        <v>31.9733692089469-22.4137283263795i</v>
      </c>
      <c r="H282" t="str">
        <f t="shared" si="41"/>
        <v>0.00235143683122598-0.0727914932309152i</v>
      </c>
      <c r="I282" t="str">
        <f t="shared" si="43"/>
        <v>-1.55634539577292-2.38009375465435i</v>
      </c>
      <c r="J282" s="4">
        <f t="shared" si="44"/>
        <v>9.0779051876004608</v>
      </c>
      <c r="K282" s="4">
        <f t="shared" si="45"/>
        <v>56.819291948920224</v>
      </c>
      <c r="O282"/>
      <c r="P282"/>
    </row>
    <row r="283" spans="1:16">
      <c r="A283">
        <f t="shared" si="46"/>
        <v>253</v>
      </c>
      <c r="B283">
        <f t="shared" si="48"/>
        <v>8300</v>
      </c>
      <c r="C283" t="str">
        <f t="shared" si="37"/>
        <v>0.0157887817255934-0.494720803103806i</v>
      </c>
      <c r="D283" t="str">
        <f t="shared" si="38"/>
        <v>1</v>
      </c>
      <c r="E283" t="str">
        <f t="shared" si="39"/>
        <v>0.0157887817255934-0.494720803103806i</v>
      </c>
      <c r="F283" t="str">
        <f t="shared" si="40"/>
        <v>0.145367412140575</v>
      </c>
      <c r="G283" t="str">
        <f t="shared" si="42"/>
        <v>31.9688012750156-22.1963758562271i</v>
      </c>
      <c r="H283" t="str">
        <f t="shared" si="41"/>
        <v>0.00229517434030191-0.0719162828793072i</v>
      </c>
      <c r="I283" t="str">
        <f t="shared" si="43"/>
        <v>-1.52290687259523-2.35002190811929i</v>
      </c>
      <c r="J283" s="4">
        <f t="shared" si="44"/>
        <v>8.9441843727185599</v>
      </c>
      <c r="K283" s="4">
        <f t="shared" si="45"/>
        <v>57.055171234681836</v>
      </c>
      <c r="O283"/>
      <c r="P283"/>
    </row>
    <row r="284" spans="1:16">
      <c r="A284">
        <f t="shared" si="46"/>
        <v>254</v>
      </c>
      <c r="B284">
        <f t="shared" si="48"/>
        <v>8400</v>
      </c>
      <c r="C284" t="str">
        <f t="shared" si="37"/>
        <v>0.0154154672256946-0.48884304205499i</v>
      </c>
      <c r="D284" t="str">
        <f t="shared" si="38"/>
        <v>1</v>
      </c>
      <c r="E284" t="str">
        <f t="shared" si="39"/>
        <v>0.0154154672256946-0.48884304205499i</v>
      </c>
      <c r="F284" t="str">
        <f t="shared" si="40"/>
        <v>0.145367412140575</v>
      </c>
      <c r="G284" t="str">
        <f t="shared" si="42"/>
        <v>31.9642256084698-21.9848177507399i</v>
      </c>
      <c r="H284" t="str">
        <f t="shared" si="41"/>
        <v>0.00224090657753707-0.0710618479664602i</v>
      </c>
      <c r="I284" t="str">
        <f t="shared" si="43"/>
        <v>-1.49065293316152-2.3207028632583i</v>
      </c>
      <c r="J284" s="4">
        <f t="shared" si="44"/>
        <v>8.812538320601961</v>
      </c>
      <c r="K284" s="4">
        <f t="shared" si="45"/>
        <v>57.286222277261189</v>
      </c>
      <c r="O284"/>
      <c r="P284"/>
    </row>
    <row r="285" spans="1:16">
      <c r="A285">
        <f t="shared" si="46"/>
        <v>255</v>
      </c>
      <c r="B285">
        <f t="shared" si="48"/>
        <v>8500</v>
      </c>
      <c r="C285" t="str">
        <f t="shared" ref="C285:C348" si="49">IF(Modep,IMPRODUCT(Ro/(Rs*m*(1+Ro*T/(PI()*Q*L*uu))),IMDIV(IMSUM(1,IMPRODUCT(s,$B285/wz)),IMSUM(1,IMPRODUCT(s,$B285/wp)))),IMDIV(Ro*SQRT(Kt*(1-md/(mc+md)))/(Rs*m),IMSUM((2*(1-md/(mc+md))-md/(mc+md)+(2-md/(mc+md))*(L*uu*ms/(E*(1-md/(mc+md))))),IMPRODUCT(s,$B285,Co*uu,Ro,(1-md/(mc+md)),L*uu*ms/(E*(1-md/(mc+md)))+1))))</f>
        <v>0.0150552338263246-0.483103173611967i</v>
      </c>
      <c r="D285" t="str">
        <f t="shared" ref="D285:D348" si="50">IMDIV(1,IMSUM(1,IMPRODUCT($B285/(wn*Q),s,Mode),IMPRODUCT($B285/wn,$B285/wn,s,s,Mode)))</f>
        <v>1</v>
      </c>
      <c r="E285" t="str">
        <f t="shared" ref="E285:E348" si="51">IMPRODUCT($C285,$D285)</f>
        <v>0.0150552338263246-0.483103173611967i</v>
      </c>
      <c r="F285" t="str">
        <f t="shared" ref="F285:F348" si="52">IMPRODUCT((_Rf12*k/(_Rf12*k+_Rf11*k)),IMDIV(IMSUM(1,IMPRODUCT(s,$B285,_Rf11*k,Czz*p)),IMSUM(1,IMPRODUCT(s,$B285,Czz*p,(_Rf12*k*_Rf11*k/(_Rf12*k+_Rf11*k))))))</f>
        <v>0.145367412140575</v>
      </c>
      <c r="G285" t="str">
        <f t="shared" si="42"/>
        <v>31.9596406049476-21.7788490923805i</v>
      </c>
      <c r="H285" t="str">
        <f t="shared" ref="H285:H348" si="53">IMPRODUCT($E285,$F285)</f>
        <v>0.00218854038050405-0.0702274581448706i</v>
      </c>
      <c r="I285" t="str">
        <f t="shared" si="43"/>
        <v>-1.45952824906828-2.29210821358864i</v>
      </c>
      <c r="J285" s="4">
        <f t="shared" si="44"/>
        <v>8.6829067477828801</v>
      </c>
      <c r="K285" s="4">
        <f t="shared" si="45"/>
        <v>57.512550009697989</v>
      </c>
      <c r="O285"/>
      <c r="P285"/>
    </row>
    <row r="286" spans="1:16">
      <c r="A286">
        <f t="shared" si="46"/>
        <v>256</v>
      </c>
      <c r="B286">
        <f t="shared" si="48"/>
        <v>8600</v>
      </c>
      <c r="C286" t="str">
        <f t="shared" si="49"/>
        <v>0.0147074776226495-0.477496406168574i</v>
      </c>
      <c r="D286" t="str">
        <f t="shared" si="50"/>
        <v>1</v>
      </c>
      <c r="E286" t="str">
        <f t="shared" si="51"/>
        <v>0.0147074776226495-0.477496406168574i</v>
      </c>
      <c r="F286" t="str">
        <f t="shared" si="52"/>
        <v>0.145367412140575</v>
      </c>
      <c r="G286" t="str">
        <f t="shared" ref="G286:G349" si="54">IMDIV(IMDIV(IMPRODUCT(Gm,Rea,IMSUM(1,IMPRODUCT(Rz*k,Cz*p,$B286,s))),IMSUM(1,IMPRODUCT($B286,s,(Cz*p),(Rea+Rz*k)),IMPRODUCT($B286,s,Rea,(Cea+Cp*p)),IMPRODUCT(s,s,$B286,$B286,(Cea+Cp*p),(Cz*p),Rea,(Rz*k)))),IMSUM(1,IMPRODUCT(s,$B286,0.000000022)))</f>
        <v>31.9550447548109-21.5782744898124i</v>
      </c>
      <c r="H286" t="str">
        <f t="shared" si="53"/>
        <v>0.00213798796111997-0.0694124168711505i</v>
      </c>
      <c r="I286" t="str">
        <f t="shared" ref="I286:I349" si="55">IMPRODUCT($G286,$H286)</f>
        <v>-1.42948068326414-2.26421097873817i</v>
      </c>
      <c r="J286" s="4">
        <f t="shared" ref="J286:J349" si="56">-$F$9+$F$10+20*(IMREAL(IMLOG10($I286)))</f>
        <v>8.5552317635984405</v>
      </c>
      <c r="K286" s="4">
        <f t="shared" ref="K286:K349" si="57">IF((180/PI())*IMARGUMENT($I286)&lt;0,180+(180/PI())*IMARGUMENT($I286),-180+(180/PI())*IMARGUMENT($I286))</f>
        <v>57.734257095116988</v>
      </c>
      <c r="O286"/>
      <c r="P286"/>
    </row>
    <row r="287" spans="1:16">
      <c r="A287">
        <f t="shared" ref="A287:A350" si="58">A286+1</f>
        <v>257</v>
      </c>
      <c r="B287">
        <f t="shared" si="48"/>
        <v>8700</v>
      </c>
      <c r="C287" t="str">
        <f t="shared" si="49"/>
        <v>0.0143716291512772-0.472018167373728i</v>
      </c>
      <c r="D287" t="str">
        <f t="shared" si="50"/>
        <v>1</v>
      </c>
      <c r="E287" t="str">
        <f t="shared" si="51"/>
        <v>0.0143716291512772-0.472018167373728i</v>
      </c>
      <c r="F287" t="str">
        <f t="shared" si="52"/>
        <v>0.145367412140575</v>
      </c>
      <c r="G287" t="str">
        <f t="shared" si="54"/>
        <v>31.9504366366749-21.3829075304375i</v>
      </c>
      <c r="H287" t="str">
        <f t="shared" si="53"/>
        <v>0.00208916653796521-0.0686160594744556i</v>
      </c>
      <c r="I287" t="str">
        <f t="shared" si="55"/>
        <v>-1.40046107175057-2.2369855153939i</v>
      </c>
      <c r="J287" s="4">
        <f t="shared" si="56"/>
        <v>8.4294577536449609</v>
      </c>
      <c r="K287" s="4">
        <f t="shared" si="57"/>
        <v>57.951443944071116</v>
      </c>
      <c r="O287"/>
      <c r="P287"/>
    </row>
    <row r="288" spans="1:16">
      <c r="A288">
        <f t="shared" si="58"/>
        <v>258</v>
      </c>
      <c r="B288">
        <f t="shared" si="48"/>
        <v>8800</v>
      </c>
      <c r="C288" t="str">
        <f t="shared" si="49"/>
        <v>0.0140471510604776-0.466664091743893i</v>
      </c>
      <c r="D288" t="str">
        <f t="shared" si="50"/>
        <v>1</v>
      </c>
      <c r="E288" t="str">
        <f t="shared" si="51"/>
        <v>0.0140471510604776-0.466664091743893i</v>
      </c>
      <c r="F288" t="str">
        <f t="shared" si="52"/>
        <v>0.145367412140575</v>
      </c>
      <c r="G288" t="str">
        <f t="shared" si="54"/>
        <v>31.9458149114446-21.19257027026i</v>
      </c>
      <c r="H288" t="str">
        <f t="shared" si="53"/>
        <v>0.00204199799760936-0.0678377513557416i</v>
      </c>
      <c r="I288" t="str">
        <f t="shared" si="55"/>
        <v>-1.37242302250181-2.21040743487519i</v>
      </c>
      <c r="J288" s="4">
        <f t="shared" si="56"/>
        <v>8.3055312698534802</v>
      </c>
      <c r="K288" s="4">
        <f t="shared" si="57"/>
        <v>58.164208735749</v>
      </c>
      <c r="O288"/>
      <c r="P288"/>
    </row>
    <row r="289" spans="1:16">
      <c r="A289">
        <f t="shared" si="58"/>
        <v>259</v>
      </c>
      <c r="B289">
        <f t="shared" si="48"/>
        <v>8900</v>
      </c>
      <c r="C289" t="str">
        <f t="shared" si="49"/>
        <v>0.0137335359621601-0.461430009105227i</v>
      </c>
      <c r="D289" t="str">
        <f t="shared" si="50"/>
        <v>1</v>
      </c>
      <c r="E289" t="str">
        <f t="shared" si="51"/>
        <v>0.0137335359621601-0.461430009105227i</v>
      </c>
      <c r="F289" t="str">
        <f t="shared" si="52"/>
        <v>0.145367412140575</v>
      </c>
      <c r="G289" t="str">
        <f t="shared" si="54"/>
        <v>31.9411783168221-21.0070927581401i</v>
      </c>
      <c r="H289" t="str">
        <f t="shared" si="53"/>
        <v>0.00199640858235874-0.0670768863076288i</v>
      </c>
      <c r="I289" t="str">
        <f t="shared" si="55"/>
        <v>-1.34532273006922-2.18445352676193i</v>
      </c>
      <c r="J289" s="4">
        <f t="shared" si="56"/>
        <v>8.1834009267585799</v>
      </c>
      <c r="K289" s="4">
        <f t="shared" si="57"/>
        <v>58.372647442540341</v>
      </c>
      <c r="O289"/>
      <c r="P289"/>
    </row>
    <row r="290" spans="1:16">
      <c r="A290">
        <f t="shared" si="58"/>
        <v>260</v>
      </c>
      <c r="B290">
        <f t="shared" si="48"/>
        <v>9000</v>
      </c>
      <c r="C290" t="str">
        <f t="shared" si="49"/>
        <v>0.0134303044495885-0.456311933801397i</v>
      </c>
      <c r="D290" t="str">
        <f t="shared" si="50"/>
        <v>1</v>
      </c>
      <c r="E290" t="str">
        <f t="shared" si="51"/>
        <v>0.0134303044495885-0.456311933801397i</v>
      </c>
      <c r="F290" t="str">
        <f t="shared" si="52"/>
        <v>0.145367412140575</v>
      </c>
      <c r="G290" t="str">
        <f t="shared" si="54"/>
        <v>31.9365256622349-20.8263125917647i</v>
      </c>
      <c r="H290" t="str">
        <f t="shared" si="53"/>
        <v>0.00195232860209673-0.0663328849455705i</v>
      </c>
      <c r="I290" t="str">
        <f t="shared" si="55"/>
        <v>-1.31911880448804-2.1591016880634i</v>
      </c>
      <c r="J290" s="4">
        <f t="shared" si="56"/>
        <v>8.0630173035639192</v>
      </c>
      <c r="K290" s="4">
        <f t="shared" si="57"/>
        <v>58.576853857490846</v>
      </c>
      <c r="O290"/>
      <c r="P290"/>
    </row>
    <row r="291" spans="1:16">
      <c r="A291">
        <f t="shared" si="58"/>
        <v>261</v>
      </c>
      <c r="B291">
        <f t="shared" si="48"/>
        <v>9100</v>
      </c>
      <c r="C291" t="str">
        <f t="shared" si="49"/>
        <v>0.0131370032663801-0.451306054608545i</v>
      </c>
      <c r="D291" t="str">
        <f t="shared" si="50"/>
        <v>1</v>
      </c>
      <c r="E291" t="str">
        <f t="shared" si="51"/>
        <v>0.0131370032663801-0.451306054608545i</v>
      </c>
      <c r="F291" t="str">
        <f t="shared" si="52"/>
        <v>0.145367412140575</v>
      </c>
      <c r="G291" t="str">
        <f t="shared" si="54"/>
        <v>31.9318558241554-20.6500745028923i</v>
      </c>
      <c r="H291" t="str">
        <f t="shared" si="53"/>
        <v>0.00190969216811596-0.0656051932418172i</v>
      </c>
      <c r="I291" t="str">
        <f t="shared" si="55"/>
        <v>-1.29377211323937-2.13433085746275i</v>
      </c>
      <c r="J291" s="4">
        <f t="shared" si="56"/>
        <v>7.9443328516358802</v>
      </c>
      <c r="K291" s="4">
        <f t="shared" si="57"/>
        <v>58.776919624235063</v>
      </c>
      <c r="O291"/>
      <c r="P291"/>
    </row>
    <row r="292" spans="1:16">
      <c r="A292">
        <f t="shared" si="58"/>
        <v>262</v>
      </c>
      <c r="B292">
        <f t="shared" si="48"/>
        <v>9200</v>
      </c>
      <c r="C292" t="str">
        <f t="shared" si="49"/>
        <v>0.0128532036137411-0.446408725304006i</v>
      </c>
      <c r="D292" t="str">
        <f t="shared" si="50"/>
        <v>1</v>
      </c>
      <c r="E292" t="str">
        <f t="shared" si="51"/>
        <v>0.0128532036137411-0.446408725304006i</v>
      </c>
      <c r="F292" t="str">
        <f t="shared" si="52"/>
        <v>0.145367412140575</v>
      </c>
      <c r="G292" t="str">
        <f t="shared" si="54"/>
        <v>31.9271677417712-20.4782299696486i</v>
      </c>
      <c r="H292" t="str">
        <f t="shared" si="53"/>
        <v>0.00186843694704543-0.0648932811544162i</v>
      </c>
      <c r="I292" t="str">
        <f t="shared" si="55"/>
        <v>-1.26924563514196-2.11012095421635i</v>
      </c>
      <c r="J292" s="4">
        <f t="shared" si="56"/>
        <v>7.82730180708384</v>
      </c>
      <c r="K292" s="4">
        <f t="shared" si="57"/>
        <v>58.97293426902533</v>
      </c>
      <c r="O292"/>
      <c r="P292"/>
    </row>
    <row r="293" spans="1:16">
      <c r="A293">
        <f t="shared" si="58"/>
        <v>263</v>
      </c>
      <c r="B293">
        <f t="shared" si="48"/>
        <v>9300</v>
      </c>
      <c r="C293" t="str">
        <f t="shared" si="49"/>
        <v>0.0125784995841406-0.441616455839886i</v>
      </c>
      <c r="D293" t="str">
        <f t="shared" si="50"/>
        <v>1</v>
      </c>
      <c r="E293" t="str">
        <f t="shared" si="51"/>
        <v>0.0125784995841406-0.441616455839886i</v>
      </c>
      <c r="F293" t="str">
        <f t="shared" si="52"/>
        <v>0.145367412140575</v>
      </c>
      <c r="G293" t="str">
        <f t="shared" si="54"/>
        <v>31.9224604129828-20.310636853833i</v>
      </c>
      <c r="H293" t="str">
        <f t="shared" si="53"/>
        <v>0.00182850393315782-0.0641966413441367i</v>
      </c>
      <c r="I293" t="str">
        <f t="shared" si="55"/>
        <v>-1.24550432515531-2.08645282132683i</v>
      </c>
      <c r="J293" s="4">
        <f t="shared" si="56"/>
        <v>7.7118801081088195</v>
      </c>
      <c r="K293" s="4">
        <f t="shared" si="57"/>
        <v>59.164985234534186</v>
      </c>
      <c r="O293"/>
      <c r="P293"/>
    </row>
    <row r="294" spans="1:16">
      <c r="A294">
        <f t="shared" si="58"/>
        <v>264</v>
      </c>
      <c r="B294">
        <f t="shared" si="48"/>
        <v>9400</v>
      </c>
      <c r="C294" t="str">
        <f t="shared" si="49"/>
        <v>0.0123125067107476-0.436925904076774i</v>
      </c>
      <c r="D294" t="str">
        <f t="shared" si="50"/>
        <v>1</v>
      </c>
      <c r="E294" t="str">
        <f t="shared" si="51"/>
        <v>0.0123125067107476-0.436925904076774i</v>
      </c>
      <c r="F294" t="str">
        <f t="shared" si="52"/>
        <v>0.145367412140575</v>
      </c>
      <c r="G294" t="str">
        <f t="shared" si="54"/>
        <v>31.9177328906943-20.1471590613763i</v>
      </c>
      <c r="H294" t="str">
        <f t="shared" si="53"/>
        <v>0.00178983723750484-0.0635147879728217i</v>
      </c>
      <c r="I294" t="str">
        <f t="shared" si="55"/>
        <v>-1.22251498917353-2.06330817264359i</v>
      </c>
      <c r="J294" s="4">
        <f t="shared" si="56"/>
        <v>7.59802531682538</v>
      </c>
      <c r="K294" s="4">
        <f t="shared" si="57"/>
        <v>59.353157915113528</v>
      </c>
      <c r="O294"/>
      <c r="P294"/>
    </row>
    <row r="295" spans="1:16">
      <c r="A295">
        <f t="shared" si="58"/>
        <v>265</v>
      </c>
      <c r="B295">
        <f t="shared" si="48"/>
        <v>9500</v>
      </c>
      <c r="C295" t="str">
        <f t="shared" si="49"/>
        <v>0.0120548606229569-0.432333868036567i</v>
      </c>
      <c r="D295" t="str">
        <f t="shared" si="50"/>
        <v>1</v>
      </c>
      <c r="E295" t="str">
        <f t="shared" si="51"/>
        <v>0.0120548606229569-0.432333868036567i</v>
      </c>
      <c r="F295" t="str">
        <f t="shared" si="52"/>
        <v>0.145367412140575</v>
      </c>
      <c r="G295" t="str">
        <f t="shared" si="54"/>
        <v>31.9129842793798-19.9876662242428i</v>
      </c>
      <c r="H295" t="str">
        <f t="shared" si="53"/>
        <v>0.00175238389247456-0.0628472555772006i</v>
      </c>
      <c r="I295" t="str">
        <f t="shared" si="55"/>
        <v>-1.20024616797479-2.04066954357689i</v>
      </c>
      <c r="J295" s="4">
        <f t="shared" si="56"/>
        <v>7.4856965452818205</v>
      </c>
      <c r="K295" s="4">
        <f t="shared" si="57"/>
        <v>59.537535693255393</v>
      </c>
      <c r="O295"/>
      <c r="P295"/>
    </row>
    <row r="296" spans="1:16">
      <c r="A296">
        <f t="shared" si="58"/>
        <v>266</v>
      </c>
      <c r="B296">
        <f t="shared" si="48"/>
        <v>9600</v>
      </c>
      <c r="C296" t="str">
        <f t="shared" si="49"/>
        <v>0.0118052157992311-0.427837278636824i</v>
      </c>
      <c r="D296" t="str">
        <f t="shared" si="50"/>
        <v>1</v>
      </c>
      <c r="E296" t="str">
        <f t="shared" si="51"/>
        <v>0.0118052157992311-0.427837278636824i</v>
      </c>
      <c r="F296" t="str">
        <f t="shared" si="52"/>
        <v>0.145367412140575</v>
      </c>
      <c r="G296" t="str">
        <f t="shared" si="54"/>
        <v>31.9082137318942-19.8320334022125i</v>
      </c>
      <c r="H296" t="str">
        <f t="shared" si="53"/>
        <v>0.00171609367049525-0.0621935980127012i</v>
      </c>
      <c r="I296" t="str">
        <f t="shared" si="55"/>
        <v>-1.17866802956955-2.01852024513937i</v>
      </c>
      <c r="J296" s="4">
        <f t="shared" si="56"/>
        <v>7.3748543854217994</v>
      </c>
      <c r="K296" s="4">
        <f t="shared" si="57"/>
        <v>59.718199977003763</v>
      </c>
      <c r="O296"/>
      <c r="P296"/>
    </row>
    <row r="297" spans="1:16">
      <c r="A297">
        <f t="shared" si="58"/>
        <v>267</v>
      </c>
      <c r="B297">
        <f t="shared" si="48"/>
        <v>9700</v>
      </c>
      <c r="C297" t="str">
        <f t="shared" si="49"/>
        <v>0.011563244409293-0.423433192872079i</v>
      </c>
      <c r="D297" t="str">
        <f t="shared" si="50"/>
        <v>1</v>
      </c>
      <c r="E297" t="str">
        <f t="shared" si="51"/>
        <v>0.011563244409293-0.423433192872079i</v>
      </c>
      <c r="F297" t="str">
        <f t="shared" si="52"/>
        <v>0.145367412140575</v>
      </c>
      <c r="G297" t="str">
        <f t="shared" si="54"/>
        <v>31.9034204465179-19.6801408031103i</v>
      </c>
      <c r="H297" t="str">
        <f t="shared" si="53"/>
        <v>0.0016809189157279-0.0615533874622351i</v>
      </c>
      <c r="I297" t="str">
        <f t="shared" si="55"/>
        <v>-1.15775226926022-1.99684432105525i</v>
      </c>
      <c r="J297" s="4">
        <f t="shared" si="56"/>
        <v>7.2654608427505192</v>
      </c>
      <c r="K297" s="4">
        <f t="shared" si="57"/>
        <v>59.895230238107985</v>
      </c>
      <c r="O297"/>
      <c r="P297"/>
    </row>
    <row r="298" spans="1:16">
      <c r="A298">
        <f t="shared" si="58"/>
        <v>268</v>
      </c>
      <c r="B298">
        <f t="shared" si="48"/>
        <v>9800</v>
      </c>
      <c r="C298" t="str">
        <f t="shared" si="49"/>
        <v>0.0113286352384276-0.419118787410432i</v>
      </c>
      <c r="D298" t="str">
        <f t="shared" si="50"/>
        <v>1</v>
      </c>
      <c r="E298" t="str">
        <f t="shared" si="51"/>
        <v>0.0113286352384276-0.419118787410432i</v>
      </c>
      <c r="F298" t="str">
        <f t="shared" si="52"/>
        <v>0.145367412140575</v>
      </c>
      <c r="G298" t="str">
        <f t="shared" si="54"/>
        <v>31.898603664207-19.531873520163i</v>
      </c>
      <c r="H298" t="str">
        <f t="shared" si="53"/>
        <v>0.00164681438769475-0.0609262135053503i</v>
      </c>
      <c r="I298" t="str">
        <f t="shared" si="55"/>
        <v>-1.13747201678736-1.97562650769966i</v>
      </c>
      <c r="J298" s="4">
        <f t="shared" si="56"/>
        <v>7.1574792734809005</v>
      </c>
      <c r="K298" s="4">
        <f t="shared" si="57"/>
        <v>60.068704050723071</v>
      </c>
      <c r="O298"/>
      <c r="P298"/>
    </row>
    <row r="299" spans="1:16">
      <c r="A299">
        <f t="shared" si="58"/>
        <v>269</v>
      </c>
      <c r="B299">
        <f t="shared" si="48"/>
        <v>9900</v>
      </c>
      <c r="C299" t="str">
        <f t="shared" si="49"/>
        <v>0.0111010926873084-0.41489135257618i</v>
      </c>
      <c r="D299" t="str">
        <f t="shared" si="50"/>
        <v>1</v>
      </c>
      <c r="E299" t="str">
        <f t="shared" si="51"/>
        <v>0.0111010926873084-0.41489135257618i</v>
      </c>
      <c r="F299" t="str">
        <f t="shared" si="52"/>
        <v>0.145367412140575</v>
      </c>
      <c r="G299" t="str">
        <f t="shared" si="54"/>
        <v>31.8937626660393-19.387121285274i</v>
      </c>
      <c r="H299" t="str">
        <f t="shared" si="53"/>
        <v>0.00161373711588668-0.0603116822435022i</v>
      </c>
      <c r="I299" t="str">
        <f t="shared" si="55"/>
        <v>-1.11780174999421-1.95485219665208i</v>
      </c>
      <c r="J299" s="4">
        <f t="shared" si="56"/>
        <v>7.0508743249540196</v>
      </c>
      <c r="K299" s="4">
        <f t="shared" si="57"/>
        <v>60.238697130487452</v>
      </c>
      <c r="O299"/>
      <c r="P299"/>
    </row>
    <row r="300" spans="1:16">
      <c r="A300">
        <f t="shared" si="58"/>
        <v>270</v>
      </c>
      <c r="B300">
        <f t="shared" si="48"/>
        <v>10000</v>
      </c>
      <c r="C300" t="str">
        <f t="shared" si="49"/>
        <v>0.0108803358413484-0.410748286691665i</v>
      </c>
      <c r="D300" t="str">
        <f t="shared" si="50"/>
        <v>1</v>
      </c>
      <c r="E300" t="str">
        <f t="shared" si="51"/>
        <v>0.0108803358413484-0.410748286691665i</v>
      </c>
      <c r="F300" t="str">
        <f t="shared" si="52"/>
        <v>0.145367412140575</v>
      </c>
      <c r="G300" t="str">
        <f t="shared" si="54"/>
        <v>31.8888967708386-19.2457782371019i</v>
      </c>
      <c r="H300" t="str">
        <f t="shared" si="53"/>
        <v>0.00158164626447716-0.0597094154775423i</v>
      </c>
      <c r="I300" t="str">
        <f t="shared" si="55"/>
        <v>-1.09871721449186-1.93450739966613i</v>
      </c>
      <c r="J300" s="4">
        <f t="shared" si="56"/>
        <v>6.9456118791394603</v>
      </c>
      <c r="K300" s="4">
        <f t="shared" si="57"/>
        <v>60.405283373826094</v>
      </c>
      <c r="O300"/>
      <c r="P300"/>
    </row>
    <row r="301" spans="1:16">
      <c r="A301">
        <f t="shared" si="58"/>
        <v>271</v>
      </c>
      <c r="B301">
        <f t="shared" ref="B301:B332" si="59">B300+1000</f>
        <v>11000</v>
      </c>
      <c r="C301" t="str">
        <f t="shared" si="49"/>
        <v>0.00899310748214499-0.373452979632842i</v>
      </c>
      <c r="D301" t="str">
        <f t="shared" si="50"/>
        <v>1</v>
      </c>
      <c r="E301" t="str">
        <f t="shared" si="51"/>
        <v>0.00899310748214499-0.373452979632842i</v>
      </c>
      <c r="F301" t="str">
        <f t="shared" si="52"/>
        <v>0.145367412140575</v>
      </c>
      <c r="G301" t="str">
        <f t="shared" si="54"/>
        <v>31.8387415972315-17.9993133656288i</v>
      </c>
      <c r="H301" t="str">
        <f t="shared" si="53"/>
        <v>0.00130730476178146-0.0542878932054131i</v>
      </c>
      <c r="I301" t="str">
        <f t="shared" si="55"/>
        <v>-0.935521863264831-1.75198879169693i</v>
      </c>
      <c r="J301" s="4">
        <f t="shared" si="56"/>
        <v>5.9601022392885401</v>
      </c>
      <c r="K301" s="4">
        <f t="shared" si="57"/>
        <v>61.89880474505361</v>
      </c>
      <c r="O301"/>
      <c r="P301"/>
    </row>
    <row r="302" spans="1:16">
      <c r="A302">
        <f t="shared" si="58"/>
        <v>272</v>
      </c>
      <c r="B302">
        <f t="shared" si="59"/>
        <v>12000</v>
      </c>
      <c r="C302" t="str">
        <f t="shared" si="49"/>
        <v>0.00755740794520025-0.342363589938924i</v>
      </c>
      <c r="D302" t="str">
        <f t="shared" si="50"/>
        <v>1</v>
      </c>
      <c r="E302" t="str">
        <f t="shared" si="51"/>
        <v>0.00755740794520025-0.342363589938924i</v>
      </c>
      <c r="F302" t="str">
        <f t="shared" si="52"/>
        <v>0.145367412140575</v>
      </c>
      <c r="G302" t="str">
        <f t="shared" si="54"/>
        <v>31.7855585796732-17.0030378697764i</v>
      </c>
      <c r="H302" t="str">
        <f t="shared" si="53"/>
        <v>0.00109860083548438-0.0497685090805784i</v>
      </c>
      <c r="I302" t="str">
        <f t="shared" si="55"/>
        <v>-0.811296203407418-1.60059941241323i</v>
      </c>
      <c r="J302" s="4">
        <f t="shared" si="56"/>
        <v>5.0787205745256205</v>
      </c>
      <c r="K302" s="4">
        <f t="shared" si="57"/>
        <v>63.120906529931545</v>
      </c>
      <c r="O302"/>
      <c r="P302"/>
    </row>
    <row r="303" spans="1:16">
      <c r="A303">
        <f t="shared" si="58"/>
        <v>273</v>
      </c>
      <c r="B303">
        <f t="shared" si="59"/>
        <v>13000</v>
      </c>
      <c r="C303" t="str">
        <f t="shared" si="49"/>
        <v>0.00643991216252345-0.316050699491603i</v>
      </c>
      <c r="D303" t="str">
        <f t="shared" si="50"/>
        <v>1</v>
      </c>
      <c r="E303" t="str">
        <f t="shared" si="51"/>
        <v>0.00643991216252345-0.316050699491603i</v>
      </c>
      <c r="F303" t="str">
        <f t="shared" si="52"/>
        <v>0.145367412140575</v>
      </c>
      <c r="G303" t="str">
        <f t="shared" si="54"/>
        <v>31.7290475980918-16.198851387967i</v>
      </c>
      <c r="H303" t="str">
        <f t="shared" si="53"/>
        <v>0.000936153365478648-0.0459434722903129i</v>
      </c>
      <c r="I303" t="str">
        <f t="shared" si="55"/>
        <v>-0.714528225185573-1.47290722836468i</v>
      </c>
      <c r="J303" s="4">
        <f t="shared" si="56"/>
        <v>4.2813581299195604</v>
      </c>
      <c r="K303" s="4">
        <f t="shared" si="57"/>
        <v>64.121317433767629</v>
      </c>
      <c r="O303"/>
      <c r="P303"/>
    </row>
    <row r="304" spans="1:16">
      <c r="A304">
        <f t="shared" si="58"/>
        <v>274</v>
      </c>
      <c r="B304">
        <f t="shared" si="59"/>
        <v>14000</v>
      </c>
      <c r="C304" t="str">
        <f t="shared" si="49"/>
        <v>0.00555309888019733-0.293492428706401i</v>
      </c>
      <c r="D304" t="str">
        <f t="shared" si="50"/>
        <v>1</v>
      </c>
      <c r="E304" t="str">
        <f t="shared" si="51"/>
        <v>0.00555309888019733-0.293492428706401i</v>
      </c>
      <c r="F304" t="str">
        <f t="shared" si="52"/>
        <v>0.145367412140575</v>
      </c>
      <c r="G304" t="str">
        <f t="shared" si="54"/>
        <v>31.669028124695-15.545227005721i</v>
      </c>
      <c r="H304" t="str">
        <f t="shared" si="53"/>
        <v>0.000807239613575011-0.0426642348439017i</v>
      </c>
      <c r="I304" t="str">
        <f t="shared" si="55"/>
        <v>-0.637660721648169-1.36368357623115i</v>
      </c>
      <c r="J304" s="4">
        <f t="shared" si="56"/>
        <v>3.5530668492113198</v>
      </c>
      <c r="K304" s="4">
        <f t="shared" si="57"/>
        <v>64.939130751225548</v>
      </c>
      <c r="O304"/>
      <c r="P304"/>
    </row>
    <row r="305" spans="1:16">
      <c r="A305">
        <f t="shared" si="58"/>
        <v>275</v>
      </c>
      <c r="B305">
        <f t="shared" si="59"/>
        <v>15000</v>
      </c>
      <c r="C305" t="str">
        <f t="shared" si="49"/>
        <v>0.00483758926978397-0.273938902243779i</v>
      </c>
      <c r="D305" t="str">
        <f t="shared" si="50"/>
        <v>1</v>
      </c>
      <c r="E305" t="str">
        <f t="shared" si="51"/>
        <v>0.00483758926978397-0.273938902243779i</v>
      </c>
      <c r="F305" t="str">
        <f t="shared" si="52"/>
        <v>0.145367412140575</v>
      </c>
      <c r="G305" t="str">
        <f t="shared" si="54"/>
        <v>31.6053941646245-15.0116874787763i</v>
      </c>
      <c r="H305" t="str">
        <f t="shared" si="53"/>
        <v>0.00070322783314751-0.0398217893038081i</v>
      </c>
      <c r="I305" t="str">
        <f t="shared" si="55"/>
        <v>-0.575566463020282-1.26913998374507i</v>
      </c>
      <c r="J305" s="4">
        <f t="shared" si="56"/>
        <v>2.88247671701594</v>
      </c>
      <c r="K305" s="4">
        <f t="shared" si="57"/>
        <v>65.605278151665416</v>
      </c>
      <c r="O305"/>
      <c r="P305"/>
    </row>
    <row r="306" spans="1:16">
      <c r="A306">
        <f t="shared" si="58"/>
        <v>276</v>
      </c>
      <c r="B306">
        <f t="shared" si="59"/>
        <v>16000</v>
      </c>
      <c r="C306" t="str">
        <f t="shared" si="49"/>
        <v>0.00425194796254398-0.256827416533219i</v>
      </c>
      <c r="D306" t="str">
        <f t="shared" si="50"/>
        <v>1</v>
      </c>
      <c r="E306" t="str">
        <f t="shared" si="51"/>
        <v>0.00425194796254398-0.256827416533219i</v>
      </c>
      <c r="F306" t="str">
        <f t="shared" si="52"/>
        <v>0.145367412140575</v>
      </c>
      <c r="G306" t="str">
        <f t="shared" si="54"/>
        <v>31.5380882132048-14.5753528911531i</v>
      </c>
      <c r="H306" t="str">
        <f t="shared" si="53"/>
        <v>0.000618094671871409-0.0373343369081836i</v>
      </c>
      <c r="I306" t="str">
        <f t="shared" si="55"/>
        <v>-0.524667611108385-1.18646255875447i</v>
      </c>
      <c r="J306" s="4">
        <f t="shared" si="56"/>
        <v>2.26076246858144</v>
      </c>
      <c r="K306" s="4">
        <f t="shared" si="57"/>
        <v>66.144425560353923</v>
      </c>
      <c r="O306"/>
      <c r="P306"/>
    </row>
    <row r="307" spans="1:16">
      <c r="A307">
        <f t="shared" si="58"/>
        <v>277</v>
      </c>
      <c r="B307">
        <f t="shared" si="59"/>
        <v>17000</v>
      </c>
      <c r="C307" t="str">
        <f t="shared" si="49"/>
        <v>0.00376654926434323-0.241727484828347i</v>
      </c>
      <c r="D307" t="str">
        <f t="shared" si="50"/>
        <v>1</v>
      </c>
      <c r="E307" t="str">
        <f t="shared" si="51"/>
        <v>0.00376654926434323-0.241727484828347i</v>
      </c>
      <c r="F307" t="str">
        <f t="shared" si="52"/>
        <v>0.145367412140575</v>
      </c>
      <c r="G307" t="str">
        <f t="shared" si="54"/>
        <v>31.4670855626613-14.2187068106988i</v>
      </c>
      <c r="H307" t="str">
        <f t="shared" si="53"/>
        <v>0.000547533519257562-0.0351392989127469i</v>
      </c>
      <c r="I307" t="str">
        <f t="shared" si="55"/>
        <v>-0.482406104674952-1.11351654407869i</v>
      </c>
      <c r="J307" s="4">
        <f t="shared" si="56"/>
        <v>1.6809504253974039</v>
      </c>
      <c r="K307" s="4">
        <f t="shared" si="57"/>
        <v>66.576407526084708</v>
      </c>
      <c r="O307"/>
      <c r="P307"/>
    </row>
    <row r="308" spans="1:16">
      <c r="A308">
        <f t="shared" si="58"/>
        <v>278</v>
      </c>
      <c r="B308">
        <f t="shared" si="59"/>
        <v>18000</v>
      </c>
      <c r="C308" t="str">
        <f t="shared" si="49"/>
        <v>0.00335975703949551-0.228304166528708i</v>
      </c>
      <c r="D308" t="str">
        <f t="shared" si="50"/>
        <v>1</v>
      </c>
      <c r="E308" t="str">
        <f t="shared" si="51"/>
        <v>0.00335975703949551-0.228304166528708i</v>
      </c>
      <c r="F308" t="str">
        <f t="shared" si="52"/>
        <v>0.145367412140575</v>
      </c>
      <c r="G308" t="str">
        <f t="shared" si="54"/>
        <v>31.3923844938728-13.9281070839914i</v>
      </c>
      <c r="H308" t="str">
        <f t="shared" si="53"/>
        <v>0.000488399186252542-0.0331879858691892i</v>
      </c>
      <c r="I308" t="str">
        <f t="shared" si="55"/>
        <v>-0.446913806046726-1.04865248914866i</v>
      </c>
      <c r="J308" s="4">
        <f t="shared" si="56"/>
        <v>1.1374419700643839</v>
      </c>
      <c r="K308" s="4">
        <f t="shared" si="57"/>
        <v>66.917309036756265</v>
      </c>
      <c r="O308"/>
      <c r="P308"/>
    </row>
    <row r="309" spans="1:16">
      <c r="A309">
        <f t="shared" si="58"/>
        <v>279</v>
      </c>
      <c r="B309">
        <f t="shared" si="59"/>
        <v>19000</v>
      </c>
      <c r="C309" t="str">
        <f t="shared" si="49"/>
        <v>0.00301547212810383-0.216292957650109i</v>
      </c>
      <c r="D309" t="str">
        <f t="shared" si="50"/>
        <v>1</v>
      </c>
      <c r="E309" t="str">
        <f t="shared" si="51"/>
        <v>0.00301547212810383-0.216292957650109i</v>
      </c>
      <c r="F309" t="str">
        <f t="shared" si="52"/>
        <v>0.145367412140575</v>
      </c>
      <c r="G309" t="str">
        <f t="shared" si="54"/>
        <v>31.3139999433809-13.6927669298144i</v>
      </c>
      <c r="H309" t="str">
        <f t="shared" si="53"/>
        <v>0.000438351379644486-0.0314419475178273i</v>
      </c>
      <c r="I309" t="str">
        <f t="shared" si="55"/>
        <v>-0.416800724103697-0.990575386067864i</v>
      </c>
      <c r="J309" s="4">
        <f t="shared" si="56"/>
        <v>0.62567860627975991</v>
      </c>
      <c r="K309" s="4">
        <f t="shared" si="57"/>
        <v>67.180283135444085</v>
      </c>
      <c r="O309"/>
      <c r="P309"/>
    </row>
    <row r="310" spans="1:16">
      <c r="A310">
        <f t="shared" si="58"/>
        <v>280</v>
      </c>
      <c r="B310">
        <f t="shared" si="59"/>
        <v>20000</v>
      </c>
      <c r="C310" t="str">
        <f t="shared" si="49"/>
        <v>0.00272151516083045-0.205482203089415i</v>
      </c>
      <c r="D310" t="str">
        <f t="shared" si="50"/>
        <v>1</v>
      </c>
      <c r="E310" t="str">
        <f t="shared" si="51"/>
        <v>0.00272151516083045-0.205482203089415i</v>
      </c>
      <c r="F310" t="str">
        <f t="shared" si="52"/>
        <v>0.145367412140575</v>
      </c>
      <c r="G310" t="str">
        <f t="shared" si="54"/>
        <v>31.2319592912482-13.5040417257979i</v>
      </c>
      <c r="H310" t="str">
        <f t="shared" si="53"/>
        <v>0.000395619616031263-0.0298704161040523i</v>
      </c>
      <c r="I310" t="str">
        <f t="shared" si="55"/>
        <v>-0.39101536969336-0.938254083576836i</v>
      </c>
      <c r="J310" s="4">
        <f t="shared" si="56"/>
        <v>0.14190174893038882</v>
      </c>
      <c r="K310" s="4">
        <f t="shared" si="57"/>
        <v>67.376171914382908</v>
      </c>
      <c r="O310"/>
      <c r="P310"/>
    </row>
    <row r="311" spans="1:16">
      <c r="A311">
        <f t="shared" si="58"/>
        <v>281</v>
      </c>
      <c r="B311">
        <f t="shared" si="59"/>
        <v>21000</v>
      </c>
      <c r="C311" t="str">
        <f t="shared" si="49"/>
        <v>0.00246853472838368-0.195700527329799i</v>
      </c>
      <c r="D311" t="str">
        <f t="shared" si="50"/>
        <v>1</v>
      </c>
      <c r="E311" t="str">
        <f t="shared" si="51"/>
        <v>0.00246853472838368-0.195700527329799i</v>
      </c>
      <c r="F311" t="str">
        <f t="shared" si="52"/>
        <v>0.145367412140575</v>
      </c>
      <c r="G311" t="str">
        <f t="shared" si="54"/>
        <v>31.1462994811464-13.3549195891457i</v>
      </c>
      <c r="H311" t="str">
        <f t="shared" si="53"/>
        <v>0.000358844505244273-0.0284484792124788i</v>
      </c>
      <c r="I311" t="str">
        <f t="shared" si="55"/>
        <v>-0.368750473888635-0.890857192847577i</v>
      </c>
      <c r="J311" s="4">
        <f t="shared" si="56"/>
        <v>-0.31702273151739602</v>
      </c>
      <c r="K311" s="4">
        <f t="shared" si="57"/>
        <v>67.513981238221845</v>
      </c>
      <c r="O311"/>
      <c r="P311"/>
    </row>
    <row r="312" spans="1:16">
      <c r="A312">
        <f t="shared" si="58"/>
        <v>282</v>
      </c>
      <c r="B312">
        <f t="shared" si="59"/>
        <v>22000</v>
      </c>
      <c r="C312" t="str">
        <f t="shared" si="49"/>
        <v>0.00224925454846214-0.186807689053786i</v>
      </c>
      <c r="D312" t="str">
        <f t="shared" si="50"/>
        <v>1</v>
      </c>
      <c r="E312" t="str">
        <f t="shared" si="51"/>
        <v>0.00224925454846214-0.186807689053786i</v>
      </c>
      <c r="F312" t="str">
        <f t="shared" si="52"/>
        <v>0.145367412140575</v>
      </c>
      <c r="G312" t="str">
        <f t="shared" si="54"/>
        <v>31.0570649989889-13.2396509063054i</v>
      </c>
      <c r="H312" t="str">
        <f t="shared" si="53"/>
        <v>0.000326968312955359-0.0271557503257101i</v>
      </c>
      <c r="I312" t="str">
        <f t="shared" si="55"/>
        <v>-0.349377978263127-0.847706849282845i</v>
      </c>
      <c r="J312" s="4">
        <f t="shared" si="56"/>
        <v>-0.75373482336449005</v>
      </c>
      <c r="K312" s="4">
        <f t="shared" si="57"/>
        <v>67.601246300772232</v>
      </c>
      <c r="O312"/>
      <c r="P312"/>
    </row>
    <row r="313" spans="1:16">
      <c r="A313">
        <f t="shared" si="58"/>
        <v>283</v>
      </c>
      <c r="B313">
        <f t="shared" si="59"/>
        <v>23000</v>
      </c>
      <c r="C313" t="str">
        <f t="shared" si="49"/>
        <v>0.00205794447091722-0.178687818931468i</v>
      </c>
      <c r="D313" t="str">
        <f t="shared" si="50"/>
        <v>1</v>
      </c>
      <c r="E313" t="str">
        <f t="shared" si="51"/>
        <v>0.00205794447091722-0.178687818931468i</v>
      </c>
      <c r="F313" t="str">
        <f t="shared" si="52"/>
        <v>0.145367412140575</v>
      </c>
      <c r="G313" t="str">
        <f t="shared" si="54"/>
        <v>30.9643064176233-13.1534745211206i</v>
      </c>
      <c r="H313" t="str">
        <f t="shared" si="53"/>
        <v>0.000299158062066241-0.0259753858191112i</v>
      </c>
      <c r="I313" t="str">
        <f t="shared" si="55"/>
        <v>-0.332403353646835-0.808244773766122i</v>
      </c>
      <c r="J313" s="4">
        <f t="shared" si="56"/>
        <v>-1.170478647541614</v>
      </c>
      <c r="K313" s="4">
        <f t="shared" si="57"/>
        <v>67.644315273851774</v>
      </c>
      <c r="O313"/>
      <c r="P313"/>
    </row>
    <row r="314" spans="1:16">
      <c r="A314">
        <f t="shared" si="58"/>
        <v>284</v>
      </c>
      <c r="B314">
        <f t="shared" si="59"/>
        <v>24000</v>
      </c>
      <c r="C314" t="str">
        <f t="shared" si="49"/>
        <v>0.00189004237205979-0.171244346296282i</v>
      </c>
      <c r="D314" t="str">
        <f t="shared" si="50"/>
        <v>1</v>
      </c>
      <c r="E314" t="str">
        <f t="shared" si="51"/>
        <v>0.00189004237205979-0.171244346296282i</v>
      </c>
      <c r="F314" t="str">
        <f t="shared" si="52"/>
        <v>0.145367412140575</v>
      </c>
      <c r="G314" t="str">
        <f t="shared" si="54"/>
        <v>30.8680793224986-13.0924123877358i</v>
      </c>
      <c r="H314" t="str">
        <f t="shared" si="53"/>
        <v>0.000274750568462365-0.024893347464795i</v>
      </c>
      <c r="I314" t="str">
        <f t="shared" si="55"/>
        <v>-0.317432948379096-0.772006971891886i</v>
      </c>
      <c r="J314" s="4">
        <f t="shared" si="56"/>
        <v>-1.569177610192404</v>
      </c>
      <c r="K314" s="4">
        <f t="shared" si="57"/>
        <v>67.648571102157973</v>
      </c>
      <c r="O314"/>
      <c r="P314"/>
    </row>
    <row r="315" spans="1:16">
      <c r="A315">
        <f t="shared" si="58"/>
        <v>285</v>
      </c>
      <c r="B315">
        <f t="shared" si="59"/>
        <v>25000</v>
      </c>
      <c r="C315" t="str">
        <f t="shared" si="49"/>
        <v>0.00174187968390704-0.164396142320541i</v>
      </c>
      <c r="D315" t="str">
        <f t="shared" si="50"/>
        <v>1</v>
      </c>
      <c r="E315" t="str">
        <f t="shared" si="51"/>
        <v>0.00174187968390704-0.164396142320541i</v>
      </c>
      <c r="F315" t="str">
        <f t="shared" si="52"/>
        <v>0.145367412140575</v>
      </c>
      <c r="G315" t="str">
        <f t="shared" si="54"/>
        <v>30.7684434985564-13.0531135164665i</v>
      </c>
      <c r="H315" t="str">
        <f t="shared" si="53"/>
        <v>0.000253212541909809-0.0238978417750307i</v>
      </c>
      <c r="I315" t="str">
        <f t="shared" si="55"/>
        <v>-0.304150285699153-0.738604606445815i</v>
      </c>
      <c r="J315" s="4">
        <f t="shared" si="56"/>
        <v>-1.9514926141230839</v>
      </c>
      <c r="K315" s="4">
        <f t="shared" si="57"/>
        <v>67.618606257077602</v>
      </c>
      <c r="O315"/>
      <c r="P315"/>
    </row>
    <row r="316" spans="1:16">
      <c r="A316">
        <f t="shared" si="58"/>
        <v>286</v>
      </c>
      <c r="B316">
        <f t="shared" si="59"/>
        <v>26000</v>
      </c>
      <c r="C316" t="str">
        <f t="shared" si="49"/>
        <v>0.00161047932309862-0.158074552489746i</v>
      </c>
      <c r="D316" t="str">
        <f t="shared" si="50"/>
        <v>1</v>
      </c>
      <c r="E316" t="str">
        <f t="shared" si="51"/>
        <v>0.00161047932309862-0.158074552489746i</v>
      </c>
      <c r="F316" t="str">
        <f t="shared" si="52"/>
        <v>0.145367412140575</v>
      </c>
      <c r="G316" t="str">
        <f t="shared" si="54"/>
        <v>30.6654622993366-13.032733939843i</v>
      </c>
      <c r="H316" t="str">
        <f t="shared" si="53"/>
        <v>0.000234111211504751-0.0229788886207139i</v>
      </c>
      <c r="I316" t="str">
        <f t="shared" si="55"/>
        <v>-0.292298613096799-0.707709351811033i</v>
      </c>
      <c r="J316" s="4">
        <f t="shared" si="56"/>
        <v>-2.3188676816506</v>
      </c>
      <c r="K316" s="4">
        <f t="shared" si="57"/>
        <v>67.558361451751722</v>
      </c>
      <c r="O316"/>
      <c r="P316"/>
    </row>
    <row r="317" spans="1:16">
      <c r="A317">
        <f t="shared" si="58"/>
        <v>287</v>
      </c>
      <c r="B317">
        <f t="shared" si="59"/>
        <v>27000</v>
      </c>
      <c r="C317" t="str">
        <f t="shared" si="49"/>
        <v>0.00149340498926296-0.15222108802309i</v>
      </c>
      <c r="D317" t="str">
        <f t="shared" si="50"/>
        <v>1</v>
      </c>
      <c r="E317" t="str">
        <f t="shared" si="51"/>
        <v>0.00149340498926296-0.15222108802309i</v>
      </c>
      <c r="F317" t="str">
        <f t="shared" si="52"/>
        <v>0.145367412140575</v>
      </c>
      <c r="G317" t="str">
        <f t="shared" si="54"/>
        <v>30.5592021452186-13.0288433587028i</v>
      </c>
      <c r="H317" t="str">
        <f t="shared" si="53"/>
        <v>0.00021709241856698-0.0221279856391393i</v>
      </c>
      <c r="I317" t="str">
        <f t="shared" si="55"/>
        <v>-0.281667887632788-0.679042049328823i</v>
      </c>
      <c r="J317" s="4">
        <f t="shared" si="56"/>
        <v>-2.6725661008264998</v>
      </c>
      <c r="K317" s="4">
        <f t="shared" si="57"/>
        <v>67.471236541859255</v>
      </c>
      <c r="O317"/>
      <c r="P317"/>
    </row>
    <row r="318" spans="1:16">
      <c r="A318">
        <f t="shared" si="58"/>
        <v>288</v>
      </c>
      <c r="B318">
        <f t="shared" si="59"/>
        <v>28000</v>
      </c>
      <c r="C318" t="str">
        <f t="shared" si="49"/>
        <v>0.00138864743328959-0.146785611639817i</v>
      </c>
      <c r="D318" t="str">
        <f t="shared" si="50"/>
        <v>1</v>
      </c>
      <c r="E318" t="str">
        <f t="shared" si="51"/>
        <v>0.00138864743328959-0.146785611639817i</v>
      </c>
      <c r="F318" t="str">
        <f t="shared" si="52"/>
        <v>0.145367412140575</v>
      </c>
      <c r="G318" t="str">
        <f t="shared" si="54"/>
        <v>30.4497321145735-13.0393517968276i</v>
      </c>
      <c r="H318" t="str">
        <f t="shared" si="53"/>
        <v>0.000201864083752959-0.0213378445035517i</v>
      </c>
      <c r="I318" t="str">
        <f t="shared" si="55"/>
        <v>-0.272084953793983-0.652363825838773i</v>
      </c>
      <c r="J318" s="4">
        <f t="shared" si="56"/>
        <v>-3.0136993514111001</v>
      </c>
      <c r="K318" s="4">
        <f t="shared" si="57"/>
        <v>67.360179802348199</v>
      </c>
      <c r="O318"/>
      <c r="P318"/>
    </row>
    <row r="319" spans="1:16">
      <c r="A319">
        <f t="shared" si="58"/>
        <v>289</v>
      </c>
      <c r="B319">
        <f t="shared" si="59"/>
        <v>29000</v>
      </c>
      <c r="C319" t="str">
        <f t="shared" si="49"/>
        <v>0.00129453768264034-0.141724898438027i</v>
      </c>
      <c r="D319" t="str">
        <f t="shared" si="50"/>
        <v>1</v>
      </c>
      <c r="E319" t="str">
        <f t="shared" si="51"/>
        <v>0.00129453768264034-0.141724898438027i</v>
      </c>
      <c r="F319" t="str">
        <f t="shared" si="52"/>
        <v>0.145367412140575</v>
      </c>
      <c r="G319" t="str">
        <f t="shared" si="54"/>
        <v>30.3371236027318-13.0624514330457i</v>
      </c>
      <c r="H319" t="str">
        <f t="shared" si="53"/>
        <v>0.000188183592843883-0.0206021817218218i</v>
      </c>
      <c r="I319" t="str">
        <f t="shared" si="55"/>
        <v>-0.263406049239968-0.627469072422869i</v>
      </c>
      <c r="J319" s="4">
        <f t="shared" si="56"/>
        <v>-3.3432504680436996</v>
      </c>
      <c r="K319" s="4">
        <f t="shared" si="57"/>
        <v>67.227760272245732</v>
      </c>
      <c r="O319"/>
      <c r="P319"/>
    </row>
    <row r="320" spans="1:16">
      <c r="A320">
        <f t="shared" si="58"/>
        <v>290</v>
      </c>
      <c r="B320">
        <f t="shared" si="59"/>
        <v>30000</v>
      </c>
      <c r="C320" t="str">
        <f t="shared" si="49"/>
        <v>0.00120968016144508-0.137001484422071i</v>
      </c>
      <c r="D320" t="str">
        <f t="shared" si="50"/>
        <v>1</v>
      </c>
      <c r="E320" t="str">
        <f t="shared" si="51"/>
        <v>0.00120968016144508-0.137001484422071i</v>
      </c>
      <c r="F320" t="str">
        <f t="shared" si="52"/>
        <v>0.145367412140575</v>
      </c>
      <c r="G320" t="str">
        <f t="shared" si="54"/>
        <v>30.2214500311759-13.0965700680382i</v>
      </c>
      <c r="H320" t="str">
        <f t="shared" si="53"/>
        <v>0.000175848074587064-0.0199155512498538i</v>
      </c>
      <c r="I320" t="str">
        <f t="shared" si="55"/>
        <v>-0.255511028588105-0.604179843570938i</v>
      </c>
      <c r="J320" s="4">
        <f t="shared" si="56"/>
        <v>-3.6620930729367802</v>
      </c>
      <c r="K320" s="4">
        <f t="shared" si="57"/>
        <v>67.076226749423085</v>
      </c>
      <c r="O320"/>
      <c r="P320"/>
    </row>
    <row r="321" spans="1:16">
      <c r="A321">
        <f t="shared" si="58"/>
        <v>291</v>
      </c>
      <c r="B321">
        <f t="shared" si="59"/>
        <v>31000</v>
      </c>
      <c r="C321" t="str">
        <f t="shared" si="49"/>
        <v>0.00113290065836639-0.132582737768725i</v>
      </c>
      <c r="D321" t="str">
        <f t="shared" si="50"/>
        <v>1</v>
      </c>
      <c r="E321" t="str">
        <f t="shared" si="51"/>
        <v>0.00113290065836639-0.132582737768725i</v>
      </c>
      <c r="F321" t="str">
        <f t="shared" si="52"/>
        <v>0.145367412140575</v>
      </c>
      <c r="G321" t="str">
        <f t="shared" si="54"/>
        <v>30.1027865944647-13.1403335973734i</v>
      </c>
      <c r="H321" t="str">
        <f t="shared" si="53"/>
        <v>0.000164686836919076-0.019273209483952i</v>
      </c>
      <c r="I321" t="str">
        <f t="shared" si="55"/>
        <v>-0.248298869404498-0.582341352062033i</v>
      </c>
      <c r="J321" s="4">
        <f t="shared" si="56"/>
        <v>-3.9710070047670598</v>
      </c>
      <c r="K321" s="4">
        <f t="shared" si="57"/>
        <v>66.907556188882623</v>
      </c>
      <c r="O321"/>
      <c r="P321"/>
    </row>
    <row r="322" spans="1:16">
      <c r="A322">
        <f t="shared" si="58"/>
        <v>292</v>
      </c>
      <c r="B322">
        <f t="shared" si="59"/>
        <v>32000</v>
      </c>
      <c r="C322" t="str">
        <f t="shared" si="49"/>
        <v>0.00106320549120393-0.128440104138275i</v>
      </c>
      <c r="D322" t="str">
        <f t="shared" si="50"/>
        <v>1</v>
      </c>
      <c r="E322" t="str">
        <f t="shared" si="51"/>
        <v>0.00106320549120393-0.128440104138275i</v>
      </c>
      <c r="F322" t="str">
        <f t="shared" si="52"/>
        <v>0.145367412140575</v>
      </c>
      <c r="G322" t="str">
        <f t="shared" si="54"/>
        <v>29.9812100359418-13.1925355194488i</v>
      </c>
      <c r="H322" t="str">
        <f t="shared" si="53"/>
        <v>0.000154555430829964-0.018671005553647i</v>
      </c>
      <c r="I322" t="str">
        <f t="shared" si="55"/>
        <v>-0.241684145116405-0.561818317097075i</v>
      </c>
      <c r="J322" s="4">
        <f t="shared" si="56"/>
        <v>-4.2706912479742201</v>
      </c>
      <c r="K322" s="4">
        <f t="shared" si="57"/>
        <v>66.723493635964545</v>
      </c>
      <c r="O322"/>
      <c r="P322"/>
    </row>
    <row r="323" spans="1:16">
      <c r="A323">
        <f t="shared" si="58"/>
        <v>293</v>
      </c>
      <c r="B323">
        <f t="shared" si="59"/>
        <v>33000</v>
      </c>
      <c r="C323" t="str">
        <f t="shared" si="49"/>
        <v>0.000999749196999441-0.124548489133346i</v>
      </c>
      <c r="D323" t="str">
        <f t="shared" si="50"/>
        <v>1</v>
      </c>
      <c r="E323" t="str">
        <f t="shared" si="51"/>
        <v>0.000999749196999441-0.124548489133346i</v>
      </c>
      <c r="F323" t="str">
        <f t="shared" si="52"/>
        <v>0.145367412140575</v>
      </c>
      <c r="G323" t="str">
        <f t="shared" si="54"/>
        <v>29.8567984457496-13.2521119849518i</v>
      </c>
      <c r="H323" t="str">
        <f t="shared" si="53"/>
        <v>0.000145330953557427-0.018105291551333i</v>
      </c>
      <c r="I323" t="str">
        <f t="shared" si="55"/>
        <v>-0.235594234170174-0.542491982721105i</v>
      </c>
      <c r="J323" s="4">
        <f t="shared" si="56"/>
        <v>-4.5617747029387203</v>
      </c>
      <c r="K323" s="4">
        <f t="shared" si="57"/>
        <v>66.525585355338734</v>
      </c>
      <c r="O323"/>
      <c r="P323"/>
    </row>
    <row r="324" spans="1:16">
      <c r="A324">
        <f t="shared" si="58"/>
        <v>294</v>
      </c>
      <c r="B324">
        <f t="shared" si="59"/>
        <v>34000</v>
      </c>
      <c r="C324" t="str">
        <f t="shared" si="49"/>
        <v>0.000941808772525745-0.120885749684528i</v>
      </c>
      <c r="D324" t="str">
        <f t="shared" si="50"/>
        <v>1</v>
      </c>
      <c r="E324" t="str">
        <f t="shared" si="51"/>
        <v>0.000941808772525745-0.120885749684528i</v>
      </c>
      <c r="F324" t="str">
        <f t="shared" si="52"/>
        <v>0.145367412140575</v>
      </c>
      <c r="G324" t="str">
        <f t="shared" si="54"/>
        <v>29.729631076437-13.3181212458796i</v>
      </c>
      <c r="H324" t="str">
        <f t="shared" si="53"/>
        <v>0.000136908303993359-0.0175728485963132i</v>
      </c>
      <c r="I324" t="str">
        <f t="shared" si="55"/>
        <v>-0.229967094872161-0.524257667122626i</v>
      </c>
      <c r="J324" s="4">
        <f t="shared" si="56"/>
        <v>-4.8448252156904799</v>
      </c>
      <c r="K324" s="4">
        <f t="shared" si="57"/>
        <v>66.31520645839521</v>
      </c>
      <c r="O324"/>
      <c r="P324"/>
    </row>
    <row r="325" spans="1:16">
      <c r="A325">
        <f t="shared" si="58"/>
        <v>295</v>
      </c>
      <c r="B325">
        <f t="shared" si="59"/>
        <v>35000</v>
      </c>
      <c r="C325" t="str">
        <f t="shared" si="49"/>
        <v>0.000888762990289497-0.117432272588652i</v>
      </c>
      <c r="D325" t="str">
        <f t="shared" si="50"/>
        <v>1</v>
      </c>
      <c r="E325" t="str">
        <f t="shared" si="51"/>
        <v>0.000888762990289497-0.117432272588652i</v>
      </c>
      <c r="F325" t="str">
        <f t="shared" si="52"/>
        <v>0.145367412140575</v>
      </c>
      <c r="G325" t="str">
        <f t="shared" si="54"/>
        <v>29.5997881726952-13.3897266232168i</v>
      </c>
      <c r="H325" t="str">
        <f t="shared" si="53"/>
        <v>0.000129197175904703-0.0170708255679989i</v>
      </c>
      <c r="I325" t="str">
        <f t="shared" si="55"/>
        <v>-0.224749478548835-0.507022735611652i</v>
      </c>
      <c r="J325" s="4">
        <f t="shared" si="56"/>
        <v>-5.1203571942658002</v>
      </c>
      <c r="K325" s="4">
        <f t="shared" si="57"/>
        <v>66.093584057068469</v>
      </c>
      <c r="O325"/>
      <c r="P325"/>
    </row>
    <row r="326" spans="1:16">
      <c r="A326">
        <f t="shared" si="58"/>
        <v>296</v>
      </c>
      <c r="B326">
        <f t="shared" si="59"/>
        <v>36000</v>
      </c>
      <c r="C326" t="str">
        <f t="shared" si="49"/>
        <v>0.00084007567850972-0.114170623261496i</v>
      </c>
      <c r="D326" t="str">
        <f t="shared" si="50"/>
        <v>1</v>
      </c>
      <c r="E326" t="str">
        <f t="shared" si="51"/>
        <v>0.00084007567850972-0.114170623261496i</v>
      </c>
      <c r="F326" t="str">
        <f t="shared" si="52"/>
        <v>0.145367412140575</v>
      </c>
      <c r="G326" t="str">
        <f t="shared" si="54"/>
        <v>29.4673508126752-13.466182308173i</v>
      </c>
      <c r="H326" t="str">
        <f t="shared" si="53"/>
        <v>0.000122119627387196-0.0165966880460002i</v>
      </c>
      <c r="I326" t="str">
        <f t="shared" si="55"/>
        <v>-0.219895485037983-0.490704914145823i</v>
      </c>
      <c r="J326" s="4">
        <f t="shared" si="56"/>
        <v>-5.3888380694001601</v>
      </c>
      <c r="K326" s="4">
        <f t="shared" si="57"/>
        <v>65.861816760330854</v>
      </c>
      <c r="O326"/>
      <c r="P326"/>
    </row>
    <row r="327" spans="1:16">
      <c r="A327">
        <f t="shared" si="58"/>
        <v>297</v>
      </c>
      <c r="B327">
        <f t="shared" si="59"/>
        <v>37000</v>
      </c>
      <c r="C327" t="str">
        <f t="shared" si="49"/>
        <v>0.000795282120072647-0.111085251427196i</v>
      </c>
      <c r="D327" t="str">
        <f t="shared" si="50"/>
        <v>1</v>
      </c>
      <c r="E327" t="str">
        <f t="shared" si="51"/>
        <v>0.000795282120072647-0.111085251427196i</v>
      </c>
      <c r="F327" t="str">
        <f t="shared" si="52"/>
        <v>0.145367412140575</v>
      </c>
      <c r="G327" t="str">
        <f t="shared" si="54"/>
        <v>29.3324007589957-13.5468214600569i</v>
      </c>
      <c r="H327" t="str">
        <f t="shared" si="53"/>
        <v>0.000115608103716631-0.0161481755269566i</v>
      </c>
      <c r="I327" t="str">
        <f t="shared" si="55"/>
        <v>-0.215365387540138-0.475230878423683i</v>
      </c>
      <c r="J327" s="4">
        <f t="shared" si="56"/>
        <v>-5.6506938041119206</v>
      </c>
      <c r="K327" s="4">
        <f t="shared" si="57"/>
        <v>65.620891165176459</v>
      </c>
      <c r="O327"/>
      <c r="P327"/>
    </row>
    <row r="328" spans="1:16">
      <c r="A328">
        <f t="shared" si="58"/>
        <v>298</v>
      </c>
      <c r="B328">
        <f t="shared" si="59"/>
        <v>38000</v>
      </c>
      <c r="C328" t="str">
        <f t="shared" si="49"/>
        <v>0.000753977922833937-0.108162243260517i</v>
      </c>
      <c r="D328" t="str">
        <f t="shared" si="50"/>
        <v>1</v>
      </c>
      <c r="E328" t="str">
        <f t="shared" si="51"/>
        <v>0.000753977922833937-0.108162243260517i</v>
      </c>
      <c r="F328" t="str">
        <f t="shared" si="52"/>
        <v>0.145367412140575</v>
      </c>
      <c r="G328" t="str">
        <f t="shared" si="54"/>
        <v>29.1950203180421-13.6310461769461i</v>
      </c>
      <c r="H328" t="str">
        <f t="shared" si="53"/>
        <v>0.000109603819453496-0.0157232653941007i</v>
      </c>
      <c r="I328" t="str">
        <f t="shared" si="55"/>
        <v>-0.211124670903485-0.460535067370878i</v>
      </c>
      <c r="J328" s="4">
        <f t="shared" si="56"/>
        <v>-5.9063136157317402</v>
      </c>
      <c r="K328" s="4">
        <f t="shared" si="57"/>
        <v>65.371695865528579</v>
      </c>
      <c r="O328"/>
      <c r="P328"/>
    </row>
    <row r="329" spans="1:16">
      <c r="A329">
        <f t="shared" si="58"/>
        <v>299</v>
      </c>
      <c r="B329">
        <f t="shared" si="59"/>
        <v>39000</v>
      </c>
      <c r="C329" t="str">
        <f t="shared" si="49"/>
        <v>0.000715809861085903-0.1053891116477i</v>
      </c>
      <c r="D329" t="str">
        <f t="shared" si="50"/>
        <v>1</v>
      </c>
      <c r="E329" t="str">
        <f t="shared" si="51"/>
        <v>0.000715809861085903-0.1053891116477i</v>
      </c>
      <c r="F329" t="str">
        <f t="shared" si="52"/>
        <v>0.145367412140575</v>
      </c>
      <c r="G329" t="str">
        <f t="shared" si="54"/>
        <v>29.0552922065108-13.718319002301i</v>
      </c>
      <c r="H329" t="str">
        <f t="shared" si="53"/>
        <v>0.000104055427090762-0.0153201424280203i</v>
      </c>
      <c r="I329" t="str">
        <f t="shared" si="55"/>
        <v>-0.207143240148473-0.446558680434245i</v>
      </c>
      <c r="J329" s="4">
        <f t="shared" si="56"/>
        <v>-6.1560540420458398</v>
      </c>
      <c r="K329" s="4">
        <f t="shared" si="57"/>
        <v>65.115033401644496</v>
      </c>
      <c r="O329"/>
      <c r="P329"/>
    </row>
    <row r="330" spans="1:16">
      <c r="A330">
        <f t="shared" si="58"/>
        <v>300</v>
      </c>
      <c r="B330">
        <f t="shared" si="59"/>
        <v>40000</v>
      </c>
      <c r="C330" t="str">
        <f t="shared" si="49"/>
        <v>0.000680468299077512-0.102754617897692i</v>
      </c>
      <c r="D330" t="str">
        <f t="shared" si="50"/>
        <v>1</v>
      </c>
      <c r="E330" t="str">
        <f t="shared" si="51"/>
        <v>0.000680468299077512-0.102754617897692i</v>
      </c>
      <c r="F330" t="str">
        <f t="shared" si="52"/>
        <v>0.145367412140575</v>
      </c>
      <c r="G330" t="str">
        <f t="shared" si="54"/>
        <v>28.9132994244259-13.80815569809i</v>
      </c>
      <c r="H330" t="str">
        <f t="shared" si="53"/>
        <v>0.0000989179156805967-0.0149371728892811i</v>
      </c>
      <c r="I330" t="str">
        <f t="shared" si="55"/>
        <v>-0.203394765629969-0.43324882628325i</v>
      </c>
      <c r="J330" s="4">
        <f t="shared" si="56"/>
        <v>-6.4002424582335209</v>
      </c>
      <c r="K330" s="4">
        <f t="shared" si="57"/>
        <v>64.851630492919426</v>
      </c>
      <c r="O330"/>
      <c r="P330"/>
    </row>
    <row r="331" spans="1:16">
      <c r="A331">
        <f t="shared" si="58"/>
        <v>301</v>
      </c>
      <c r="B331">
        <f t="shared" si="59"/>
        <v>41000</v>
      </c>
      <c r="C331" t="str">
        <f t="shared" si="49"/>
        <v>0.000647680891801869-0.100248619536184i</v>
      </c>
      <c r="D331" t="str">
        <f t="shared" si="50"/>
        <v>1</v>
      </c>
      <c r="E331" t="str">
        <f t="shared" si="51"/>
        <v>0.000647680891801869-0.100248619536184i</v>
      </c>
      <c r="F331" t="str">
        <f t="shared" si="52"/>
        <v>0.145367412140575</v>
      </c>
      <c r="G331" t="str">
        <f t="shared" si="54"/>
        <v>28.7691251340476-13.9001190676091i</v>
      </c>
      <c r="H331" t="str">
        <f t="shared" si="53"/>
        <v>0.0000941516951341375-0.0145728823926402i</v>
      </c>
      <c r="I331" t="str">
        <f t="shared" si="55"/>
        <v>-0.199856138517066-0.420557796890407i</v>
      </c>
      <c r="J331" s="4">
        <f t="shared" si="56"/>
        <v>-6.6391801315589003</v>
      </c>
      <c r="K331" s="4">
        <f t="shared" si="57"/>
        <v>64.582146833709274</v>
      </c>
      <c r="O331"/>
      <c r="P331"/>
    </row>
    <row r="332" spans="1:16">
      <c r="A332">
        <f t="shared" si="58"/>
        <v>302</v>
      </c>
      <c r="B332">
        <f t="shared" si="59"/>
        <v>42000</v>
      </c>
      <c r="C332" t="str">
        <f t="shared" si="49"/>
        <v>0.000617207322765705-0.0978619398367955i</v>
      </c>
      <c r="D332" t="str">
        <f t="shared" si="50"/>
        <v>1</v>
      </c>
      <c r="E332" t="str">
        <f t="shared" si="51"/>
        <v>0.000617207322765705-0.0978619398367955i</v>
      </c>
      <c r="F332" t="str">
        <f t="shared" si="52"/>
        <v>0.145367412140575</v>
      </c>
      <c r="G332" t="str">
        <f t="shared" si="54"/>
        <v>28.6228525442432-13.99381365253i</v>
      </c>
      <c r="H332" t="str">
        <f t="shared" si="53"/>
        <v>0.0000897218312646631-0.0142259369411316i</v>
      </c>
      <c r="I332" t="str">
        <f t="shared" si="55"/>
        <v>-0.19650701584055-0.408442445956993i</v>
      </c>
      <c r="J332" s="4">
        <f t="shared" si="56"/>
        <v>-6.8731448851189603</v>
      </c>
      <c r="K332" s="4">
        <f t="shared" si="57"/>
        <v>64.307182681257785</v>
      </c>
      <c r="O332"/>
      <c r="P332"/>
    </row>
    <row r="333" spans="1:16">
      <c r="A333">
        <f t="shared" si="58"/>
        <v>303</v>
      </c>
      <c r="B333">
        <f t="shared" ref="B333:B364" si="60">B332+1000</f>
        <v>43000</v>
      </c>
      <c r="C333" t="str">
        <f t="shared" si="49"/>
        <v>0.000588834888138512-0.0955862555520121i</v>
      </c>
      <c r="D333" t="str">
        <f t="shared" si="50"/>
        <v>1</v>
      </c>
      <c r="E333" t="str">
        <f t="shared" si="51"/>
        <v>0.000588834888138512-0.0955862555520121i</v>
      </c>
      <c r="F333" t="str">
        <f t="shared" si="52"/>
        <v>0.145367412140575</v>
      </c>
      <c r="G333" t="str">
        <f t="shared" si="54"/>
        <v>28.4745647999989-14.0888811613942i</v>
      </c>
      <c r="H333" t="str">
        <f t="shared" si="53"/>
        <v>0.0000855974038667804-0.0138951266058037i</v>
      </c>
      <c r="I333" t="str">
        <f t="shared" si="55"/>
        <v>-0.193329438648579-0.396863654591949i</v>
      </c>
      <c r="J333" s="4">
        <f t="shared" si="56"/>
        <v>-7.1023934294200997</v>
      </c>
      <c r="K333" s="4">
        <f t="shared" si="57"/>
        <v>64.027285424275064</v>
      </c>
      <c r="O333"/>
      <c r="P333"/>
    </row>
    <row r="334" spans="1:16">
      <c r="A334">
        <f t="shared" si="58"/>
        <v>304</v>
      </c>
      <c r="B334">
        <f t="shared" si="60"/>
        <v>44000</v>
      </c>
      <c r="C334" t="str">
        <f t="shared" si="49"/>
        <v>0.000562374775204335-0.0934139999493547i</v>
      </c>
      <c r="D334" t="str">
        <f t="shared" si="50"/>
        <v>1</v>
      </c>
      <c r="E334" t="str">
        <f t="shared" si="51"/>
        <v>0.000562374775204335-0.0934139999493547i</v>
      </c>
      <c r="F334" t="str">
        <f t="shared" si="52"/>
        <v>0.145367412140575</v>
      </c>
      <c r="G334" t="str">
        <f t="shared" si="54"/>
        <v>28.324344876835-14.1849965127816i</v>
      </c>
      <c r="H334" t="str">
        <f t="shared" si="53"/>
        <v>0.0000817509657245918-0.0135793514303375i</v>
      </c>
      <c r="I334" t="str">
        <f t="shared" si="55"/>
        <v>-0.190307510137976-0.385785870280342i</v>
      </c>
      <c r="J334" s="4">
        <f t="shared" si="56"/>
        <v>-7.3271634104900594</v>
      </c>
      <c r="K334" s="4">
        <f t="shared" si="57"/>
        <v>63.742955288008801</v>
      </c>
      <c r="O334"/>
      <c r="P334"/>
    </row>
    <row r="335" spans="1:16">
      <c r="A335">
        <f t="shared" si="58"/>
        <v>305</v>
      </c>
      <c r="B335">
        <f t="shared" si="60"/>
        <v>45000</v>
      </c>
      <c r="C335" t="str">
        <f t="shared" si="49"/>
        <v>0.000537658913103295-0.0913382787726899i</v>
      </c>
      <c r="D335" t="str">
        <f t="shared" si="50"/>
        <v>1</v>
      </c>
      <c r="E335" t="str">
        <f t="shared" si="51"/>
        <v>0.000537658913103295-0.0913382787726899i</v>
      </c>
      <c r="F335" t="str">
        <f t="shared" si="52"/>
        <v>0.145367412140575</v>
      </c>
      <c r="G335" t="str">
        <f t="shared" si="54"/>
        <v>28.1722754799447-14.2818643971825i</v>
      </c>
      <c r="H335" t="str">
        <f t="shared" si="53"/>
        <v>0.0000781580848121403-0.0132776092145603i</v>
      </c>
      <c r="I335" t="str">
        <f t="shared" si="55"/>
        <v>-0.187427123224819-0.375176707676475i</v>
      </c>
      <c r="J335" s="4">
        <f t="shared" si="56"/>
        <v>-7.5476752150811199</v>
      </c>
      <c r="K335" s="4">
        <f t="shared" si="57"/>
        <v>63.454650305162431</v>
      </c>
      <c r="O335"/>
      <c r="P335"/>
    </row>
    <row r="336" spans="1:16">
      <c r="A336">
        <f t="shared" si="58"/>
        <v>306</v>
      </c>
      <c r="B336">
        <f t="shared" si="60"/>
        <v>46000</v>
      </c>
      <c r="C336" t="str">
        <f t="shared" si="49"/>
        <v>0.000514537297452375-0.0893527971623826i</v>
      </c>
      <c r="D336" t="str">
        <f t="shared" si="50"/>
        <v>1</v>
      </c>
      <c r="E336" t="str">
        <f t="shared" si="51"/>
        <v>0.000514537297452375-0.0893527971623826i</v>
      </c>
      <c r="F336" t="str">
        <f t="shared" si="52"/>
        <v>0.145367412140575</v>
      </c>
      <c r="G336" t="str">
        <f t="shared" si="54"/>
        <v>28.0184389479215-14.3792162783351i</v>
      </c>
      <c r="H336" t="str">
        <f t="shared" si="53"/>
        <v>0.000074796955380457-0.0129889848910173i</v>
      </c>
      <c r="I336" t="str">
        <f t="shared" si="55"/>
        <v>-0.184675729056147-0.36500660176282i</v>
      </c>
      <c r="J336" s="4">
        <f t="shared" si="56"/>
        <v>-7.7641335668973195</v>
      </c>
      <c r="K336" s="4">
        <f t="shared" si="57"/>
        <v>63.162790660457887</v>
      </c>
      <c r="O336"/>
      <c r="P336"/>
    </row>
    <row r="337" spans="1:16">
      <c r="A337">
        <f t="shared" si="58"/>
        <v>307</v>
      </c>
      <c r="B337">
        <f t="shared" si="60"/>
        <v>47000</v>
      </c>
      <c r="C337" t="str">
        <f t="shared" si="49"/>
        <v>0.000492875709071297-0.087451795902567i</v>
      </c>
      <c r="D337" t="str">
        <f t="shared" si="50"/>
        <v>1</v>
      </c>
      <c r="E337" t="str">
        <f t="shared" si="51"/>
        <v>0.000492875709071297-0.087451795902567i</v>
      </c>
      <c r="F337" t="str">
        <f t="shared" si="52"/>
        <v>0.145367412140575</v>
      </c>
      <c r="G337" t="str">
        <f t="shared" si="54"/>
        <v>27.862917160973-14.4768077683173i</v>
      </c>
      <c r="H337" t="str">
        <f t="shared" si="53"/>
        <v>0.0000716480663346454-0.0127126412574019i</v>
      </c>
      <c r="I337" t="str">
        <f t="shared" si="55"/>
        <v>-0.182042139573961-0.355248505535455i</v>
      </c>
      <c r="J337" s="4">
        <f t="shared" si="56"/>
        <v>-7.9767289423617607</v>
      </c>
      <c r="K337" s="4">
        <f t="shared" si="57"/>
        <v>62.867762499021026</v>
      </c>
      <c r="O337"/>
      <c r="P337"/>
    </row>
    <row r="338" spans="1:16">
      <c r="A338">
        <f t="shared" si="58"/>
        <v>308</v>
      </c>
      <c r="B338">
        <f t="shared" si="60"/>
        <v>48000</v>
      </c>
      <c r="C338" t="str">
        <f t="shared" si="49"/>
        <v>0.00047255376183556-0.0856299956356949i</v>
      </c>
      <c r="D338" t="str">
        <f t="shared" si="50"/>
        <v>1</v>
      </c>
      <c r="E338" t="str">
        <f t="shared" si="51"/>
        <v>0.00047255376183556-0.0856299956356949i</v>
      </c>
      <c r="F338" t="str">
        <f t="shared" si="52"/>
        <v>0.145367412140575</v>
      </c>
      <c r="G338" t="str">
        <f t="shared" si="54"/>
        <v>27.7057914535386-14.574416321678i</v>
      </c>
      <c r="H338" t="str">
        <f t="shared" si="53"/>
        <v>0.000068693917455329-0.0124478108671697i</v>
      </c>
      <c r="I338" t="str">
        <f t="shared" si="55"/>
        <v>-0.179516358520495-0.345877625690656i</v>
      </c>
      <c r="J338" s="4">
        <f t="shared" si="56"/>
        <v>-8.1856388299871998</v>
      </c>
      <c r="K338" s="4">
        <f t="shared" si="57"/>
        <v>62.569921274299816</v>
      </c>
      <c r="O338"/>
      <c r="P338"/>
    </row>
    <row r="339" spans="1:16">
      <c r="A339">
        <f t="shared" si="58"/>
        <v>309</v>
      </c>
      <c r="B339">
        <f t="shared" si="60"/>
        <v>49000</v>
      </c>
      <c r="C339" t="str">
        <f t="shared" si="49"/>
        <v>0.000453463226486988-0.0838825479064622i</v>
      </c>
      <c r="D339" t="str">
        <f t="shared" si="50"/>
        <v>1</v>
      </c>
      <c r="E339" t="str">
        <f t="shared" si="51"/>
        <v>0.000453463226486988-0.0838825479064622i</v>
      </c>
      <c r="F339" t="str">
        <f t="shared" si="52"/>
        <v>0.145367412140575</v>
      </c>
      <c r="G339" t="str">
        <f t="shared" si="54"/>
        <v>27.5471425312465-14.6718392028554i</v>
      </c>
      <c r="H339" t="str">
        <f t="shared" si="53"/>
        <v>0.0000659187757353289-0.0121937889129202i</v>
      </c>
      <c r="I339" t="str">
        <f t="shared" si="55"/>
        <v>-0.17708943629326-0.336871190858184i</v>
      </c>
      <c r="J339" s="4">
        <f t="shared" si="56"/>
        <v>-8.391028853745361</v>
      </c>
      <c r="K339" s="4">
        <f t="shared" si="57"/>
        <v>62.269594699320024</v>
      </c>
      <c r="O339"/>
      <c r="P339"/>
    </row>
    <row r="340" spans="1:16">
      <c r="A340">
        <f t="shared" si="58"/>
        <v>310</v>
      </c>
      <c r="B340">
        <f t="shared" si="60"/>
        <v>50000</v>
      </c>
      <c r="C340" t="str">
        <f t="shared" si="49"/>
        <v>0.000435506586703719-0.0822049920792331i</v>
      </c>
      <c r="D340" t="str">
        <f t="shared" si="50"/>
        <v>1</v>
      </c>
      <c r="E340" t="str">
        <f t="shared" si="51"/>
        <v>0.000435506586703719-0.0822049920792331i</v>
      </c>
      <c r="F340" t="str">
        <f t="shared" si="52"/>
        <v>0.145367412140575</v>
      </c>
      <c r="G340" t="str">
        <f t="shared" si="54"/>
        <v>27.3870503921518-14.7688916884928i</v>
      </c>
      <c r="H340" t="str">
        <f t="shared" si="53"/>
        <v>0.0000633084654792946-0.0119499269635946i</v>
      </c>
      <c r="I340" t="str">
        <f t="shared" si="55"/>
        <v>-0.174753344876397-0.328208247804127i</v>
      </c>
      <c r="J340" s="4">
        <f t="shared" si="56"/>
        <v>-8.5930537777797404</v>
      </c>
      <c r="K340" s="4">
        <f t="shared" si="57"/>
        <v>61.967085355216525</v>
      </c>
      <c r="O340"/>
      <c r="P340"/>
    </row>
    <row r="341" spans="1:16">
      <c r="A341">
        <f t="shared" si="58"/>
        <v>311</v>
      </c>
      <c r="B341">
        <f t="shared" si="60"/>
        <v>51000</v>
      </c>
      <c r="C341" t="str">
        <f t="shared" si="49"/>
        <v>0.000418595791364684-0.0805932173229864i</v>
      </c>
      <c r="D341" t="str">
        <f t="shared" si="50"/>
        <v>1</v>
      </c>
      <c r="E341" t="str">
        <f t="shared" si="51"/>
        <v>0.000418595791364684-0.0805932173229864i</v>
      </c>
      <c r="F341" t="str">
        <f t="shared" si="52"/>
        <v>0.145367412140575</v>
      </c>
      <c r="G341" t="str">
        <f t="shared" si="54"/>
        <v>27.2255942522052-14.8654054723152i</v>
      </c>
      <c r="H341" t="str">
        <f t="shared" si="53"/>
        <v>0.0000608501869236202-0.0117156274383255i</v>
      </c>
      <c r="I341" t="str">
        <f t="shared" si="55"/>
        <v>-0.172500869733937-0.319869481747538i</v>
      </c>
      <c r="J341" s="4">
        <f t="shared" si="56"/>
        <v>-8.7918584072732404</v>
      </c>
      <c r="K341" s="4">
        <f t="shared" si="57"/>
        <v>61.662673002796026</v>
      </c>
      <c r="O341"/>
      <c r="P341"/>
    </row>
    <row r="342" spans="1:16">
      <c r="A342">
        <f t="shared" si="58"/>
        <v>312</v>
      </c>
      <c r="B342">
        <f t="shared" si="60"/>
        <v>52000</v>
      </c>
      <c r="C342" t="str">
        <f t="shared" si="49"/>
        <v>0.000402651173123527-0.0790434289817642i</v>
      </c>
      <c r="D342" t="str">
        <f t="shared" si="50"/>
        <v>1</v>
      </c>
      <c r="E342" t="str">
        <f t="shared" si="51"/>
        <v>0.000402651173123527-0.0790434289817642i</v>
      </c>
      <c r="F342" t="str">
        <f t="shared" si="52"/>
        <v>0.145367412140575</v>
      </c>
      <c r="G342" t="str">
        <f t="shared" si="54"/>
        <v>27.0628524749015-14.9612272452353i</v>
      </c>
      <c r="H342" t="str">
        <f t="shared" si="53"/>
        <v>0.0000585323590323338-0.0114903387177964i</v>
      </c>
      <c r="I342" t="str">
        <f t="shared" si="55"/>
        <v>-0.170325516084178-0.311837057531055i</v>
      </c>
      <c r="J342" s="4">
        <f t="shared" si="56"/>
        <v>-8.9875783981616397</v>
      </c>
      <c r="K342" s="4">
        <f t="shared" si="57"/>
        <v>61.356616636070484</v>
      </c>
      <c r="O342"/>
      <c r="P342"/>
    </row>
    <row r="343" spans="1:16">
      <c r="A343">
        <f t="shared" si="58"/>
        <v>313</v>
      </c>
      <c r="B343">
        <f t="shared" si="60"/>
        <v>53000</v>
      </c>
      <c r="C343" t="str">
        <f t="shared" si="49"/>
        <v>0.000387600508432332-0.0775521187515334i</v>
      </c>
      <c r="D343" t="str">
        <f t="shared" si="50"/>
        <v>1</v>
      </c>
      <c r="E343" t="str">
        <f t="shared" si="51"/>
        <v>0.000387600508432332-0.0775521187515334i</v>
      </c>
      <c r="F343" t="str">
        <f t="shared" si="52"/>
        <v>0.145367412140575</v>
      </c>
      <c r="G343" t="str">
        <f t="shared" si="54"/>
        <v>26.8989025050606-15.0562174275191i</v>
      </c>
      <c r="H343" t="str">
        <f t="shared" si="53"/>
        <v>0.0000563444828551792-0.011273550808929i</v>
      </c>
      <c r="I343" t="str">
        <f t="shared" si="55"/>
        <v>-0.168221427408399-0.304094478879937i</v>
      </c>
      <c r="J343" s="4">
        <f t="shared" si="56"/>
        <v>-9.1803409866018413</v>
      </c>
      <c r="K343" s="4">
        <f t="shared" si="57"/>
        <v>61.049156310988849</v>
      </c>
      <c r="O343"/>
      <c r="P343"/>
    </row>
    <row r="344" spans="1:16">
      <c r="A344">
        <f t="shared" si="58"/>
        <v>314</v>
      </c>
      <c r="B344">
        <f t="shared" si="60"/>
        <v>54000</v>
      </c>
      <c r="C344" t="str">
        <f t="shared" si="49"/>
        <v>0.000373378198259142-0.0761160381701388i</v>
      </c>
      <c r="D344" t="str">
        <f t="shared" si="50"/>
        <v>1</v>
      </c>
      <c r="E344" t="str">
        <f t="shared" si="51"/>
        <v>0.000373378198259142-0.0761160381701388i</v>
      </c>
      <c r="F344" t="str">
        <f t="shared" si="52"/>
        <v>0.145367412140575</v>
      </c>
      <c r="G344" t="str">
        <f t="shared" si="54"/>
        <v>26.733820806685-15.1502490332916i</v>
      </c>
      <c r="H344" t="str">
        <f t="shared" si="53"/>
        <v>0.000054277022430642-0.0110647914911863i</v>
      </c>
      <c r="I344" t="str">
        <f t="shared" si="55"/>
        <v>-0.166183314401337-0.296626463395317i</v>
      </c>
      <c r="J344" s="4">
        <f t="shared" si="56"/>
        <v>-9.3702656476068604</v>
      </c>
      <c r="K344" s="4">
        <f t="shared" si="57"/>
        <v>60.740514777821986</v>
      </c>
      <c r="O344"/>
      <c r="P344"/>
    </row>
    <row r="345" spans="1:16">
      <c r="A345">
        <f t="shared" si="58"/>
        <v>315</v>
      </c>
      <c r="B345">
        <f t="shared" si="60"/>
        <v>55000</v>
      </c>
      <c r="C345" t="str">
        <f t="shared" si="49"/>
        <v>0.000359924552107775-0.0747321749987607i</v>
      </c>
      <c r="D345" t="str">
        <f t="shared" si="50"/>
        <v>1</v>
      </c>
      <c r="E345" t="str">
        <f t="shared" si="51"/>
        <v>0.000359924552107775-0.0747321749987607i</v>
      </c>
      <c r="F345" t="str">
        <f t="shared" si="52"/>
        <v>0.145367412140575</v>
      </c>
      <c r="G345" t="str">
        <f t="shared" si="54"/>
        <v>26.5676828048444-15.2432066505708i</v>
      </c>
      <c r="H345" t="str">
        <f t="shared" si="53"/>
        <v>0.0000523213007057628-0.0108636228832064i</v>
      </c>
      <c r="I345" t="str">
        <f t="shared" si="55"/>
        <v>-0.164206392861497-0.289418831271361i</v>
      </c>
      <c r="J345" s="4">
        <f t="shared" si="56"/>
        <v>-9.5574646909878798</v>
      </c>
      <c r="K345" s="4">
        <f t="shared" si="57"/>
        <v>60.430898941618423</v>
      </c>
      <c r="O345"/>
      <c r="P345"/>
    </row>
    <row r="346" spans="1:16">
      <c r="A346">
        <f t="shared" si="58"/>
        <v>316</v>
      </c>
      <c r="B346">
        <f t="shared" si="60"/>
        <v>56000</v>
      </c>
      <c r="C346" t="str">
        <f t="shared" si="49"/>
        <v>0.000347185160717872-0.0733977321335144i</v>
      </c>
      <c r="D346" t="str">
        <f t="shared" si="50"/>
        <v>1</v>
      </c>
      <c r="E346" t="str">
        <f t="shared" si="51"/>
        <v>0.000347185160717872-0.0733977321335144i</v>
      </c>
      <c r="F346" t="str">
        <f t="shared" si="52"/>
        <v>0.145367412140575</v>
      </c>
      <c r="G346" t="str">
        <f t="shared" si="54"/>
        <v>26.4005628315206-15.3349855224314i</v>
      </c>
      <c r="H346" t="str">
        <f t="shared" si="53"/>
        <v>0.0000504694083471667-0.0106696383772361i</v>
      </c>
      <c r="I346" t="str">
        <f t="shared" si="55"/>
        <v>-0.162286329258355-0.282458406014155i</v>
      </c>
      <c r="J346" s="4">
        <f t="shared" si="56"/>
        <v>-9.7420438016707998</v>
      </c>
      <c r="K346" s="4">
        <f t="shared" si="57"/>
        <v>60.120501171752167</v>
      </c>
      <c r="O346"/>
      <c r="P346"/>
    </row>
    <row r="347" spans="1:16">
      <c r="A347">
        <f t="shared" si="58"/>
        <v>317</v>
      </c>
      <c r="B347">
        <f t="shared" si="60"/>
        <v>57000</v>
      </c>
      <c r="C347" t="str">
        <f t="shared" si="49"/>
        <v>0.000335110345110856-0.0721101087365248i</v>
      </c>
      <c r="D347" t="str">
        <f t="shared" si="50"/>
        <v>1</v>
      </c>
      <c r="E347" t="str">
        <f t="shared" si="51"/>
        <v>0.000335110345110856-0.0721101087365248i</v>
      </c>
      <c r="F347" t="str">
        <f t="shared" si="52"/>
        <v>0.145367412140575</v>
      </c>
      <c r="G347" t="str">
        <f t="shared" si="54"/>
        <v>26.2325340753587-15.4254907169533i</v>
      </c>
      <c r="H347" t="str">
        <f t="shared" si="53"/>
        <v>0.0000487141236503001-0.0104824598962041i</v>
      </c>
      <c r="I347" t="str">
        <f t="shared" si="55"/>
        <v>-0.160419192911124-0.275732925682907i</v>
      </c>
      <c r="J347" s="4">
        <f t="shared" si="56"/>
        <v>-9.9241025305344603</v>
      </c>
      <c r="K347" s="4">
        <f t="shared" si="57"/>
        <v>59.809500478710078</v>
      </c>
      <c r="O347"/>
      <c r="P347"/>
    </row>
    <row r="348" spans="1:16">
      <c r="A348">
        <f t="shared" si="58"/>
        <v>318</v>
      </c>
      <c r="B348">
        <f t="shared" si="60"/>
        <v>58000</v>
      </c>
      <c r="C348" t="str">
        <f t="shared" si="49"/>
        <v>0.000323654671544511-0.0708668833186571i</v>
      </c>
      <c r="D348" t="str">
        <f t="shared" si="50"/>
        <v>1</v>
      </c>
      <c r="E348" t="str">
        <f t="shared" si="51"/>
        <v>0.000323654671544511-0.0708668833186571i</v>
      </c>
      <c r="F348" t="str">
        <f t="shared" si="52"/>
        <v>0.145367412140575</v>
      </c>
      <c r="G348" t="str">
        <f t="shared" si="54"/>
        <v>26.0636685352426-15.5146363753245i</v>
      </c>
      <c r="H348" t="str">
        <f t="shared" si="53"/>
        <v>0.0000470488420296334-0.0103017354345013i</v>
      </c>
      <c r="I348" t="str">
        <f t="shared" si="55"/>
        <v>-0.158601413877456-0.269230963378575i</v>
      </c>
      <c r="J348" s="4">
        <f t="shared" si="56"/>
        <v>-10.10373474113978</v>
      </c>
      <c r="K348" s="4">
        <f t="shared" si="57"/>
        <v>59.498063573811436</v>
      </c>
      <c r="O348"/>
      <c r="P348"/>
    </row>
    <row r="349" spans="1:16">
      <c r="A349">
        <f t="shared" si="58"/>
        <v>319</v>
      </c>
      <c r="B349">
        <f t="shared" si="60"/>
        <v>59000</v>
      </c>
      <c r="C349" t="str">
        <f t="shared" ref="C349:C412" si="61">IF(Modep,IMPRODUCT(Ro/(Rs*m*(1+Ro*T/(PI()*Q*L*uu))),IMDIV(IMSUM(1,IMPRODUCT(s,$B349/wz)),IMSUM(1,IMPRODUCT(s,$B349/wp)))),IMDIV(Ro*SQRT(Kt*(1-md/(mc+md)))/(Rs*m),IMSUM((2*(1-md/(mc+md))-md/(mc+md)+(2-md/(mc+md))*(L*uu*ms/(E*(1-md/(mc+md))))),IMPRODUCT(s,$B349,Co*uu,Ro,(1-md/(mc+md)),L*uu*ms/(E*(1-md/(mc+md)))+1))))</f>
        <v>0.000312776523517107-0.0696657985423935i</v>
      </c>
      <c r="D349" t="str">
        <f t="shared" ref="D349:D412" si="62">IMDIV(1,IMSUM(1,IMPRODUCT($B349/(wn*Q),s,Mode),IMPRODUCT($B349/wn,$B349/wn,s,s,Mode)))</f>
        <v>1</v>
      </c>
      <c r="E349" t="str">
        <f t="shared" ref="E349:E412" si="63">IMPRODUCT($C349,$D349)</f>
        <v>0.000312776523517107-0.0696657985423935i</v>
      </c>
      <c r="F349" t="str">
        <f t="shared" ref="F349:F412" si="64">IMPRODUCT((_Rf12*k/(_Rf12*k+_Rf11*k)),IMDIV(IMSUM(1,IMPRODUCT(s,$B349,_Rf11*k,Czz*p)),IMSUM(1,IMPRODUCT(s,$B349,Czz*p,(_Rf12*k*_Rf11*k/(_Rf12*k+_Rf11*k))))))</f>
        <v>0.145367412140575</v>
      </c>
      <c r="G349" t="str">
        <f t="shared" si="54"/>
        <v>25.8940369776359-15.6023450289381i</v>
      </c>
      <c r="H349" t="str">
        <f t="shared" ref="H349:H412" si="65">IMPRODUCT($E349,$F349)</f>
        <v>0.0000454675138020075-0.0101271368488144i</v>
      </c>
      <c r="I349" t="str">
        <f t="shared" si="55"/>
        <v>-0.156829745786805-0.262941855878726i</v>
      </c>
      <c r="J349" s="4">
        <f t="shared" si="56"/>
        <v>-10.28102901704186</v>
      </c>
      <c r="K349" s="4">
        <f t="shared" si="57"/>
        <v>59.18634582547898</v>
      </c>
      <c r="O349"/>
      <c r="P349"/>
    </row>
    <row r="350" spans="1:16">
      <c r="A350">
        <f t="shared" si="58"/>
        <v>320</v>
      </c>
      <c r="B350">
        <f t="shared" si="60"/>
        <v>60000</v>
      </c>
      <c r="C350" t="str">
        <f t="shared" si="61"/>
        <v>0.000302437723279426-0.068504747544203i</v>
      </c>
      <c r="D350" t="str">
        <f t="shared" si="62"/>
        <v>1</v>
      </c>
      <c r="E350" t="str">
        <f t="shared" si="63"/>
        <v>0.000302437723279426-0.068504747544203i</v>
      </c>
      <c r="F350" t="str">
        <f t="shared" si="64"/>
        <v>0.145367412140575</v>
      </c>
      <c r="G350" t="str">
        <f t="shared" ref="G350:G413" si="66">IMDIV(IMDIV(IMPRODUCT(Gm,Rea,IMSUM(1,IMPRODUCT(Rz*k,Cz*p,$B350,s))),IMSUM(1,IMPRODUCT($B350,s,(Cz*p),(Rea+Rz*k)),IMPRODUCT($B350,s,Rea,(Cea+Cp*p)),IMPRODUCT(s,s,$B350,$B350,(Cea+Cp*p),(Cz*p),Rea,(Rz*k)))),IMSUM(1,IMPRODUCT(s,$B350,0.000000022)))</f>
        <v>25.7237088975935-15.6885469775515i</v>
      </c>
      <c r="H350" t="str">
        <f t="shared" si="65"/>
        <v>0.0000439645891668175-0.0099583578698442i</v>
      </c>
      <c r="I350" t="str">
        <f t="shared" ref="I350:I413" si="67">IMPRODUCT($G350,$H350)</f>
        <v>-0.155101232966791-0.256855639464424i</v>
      </c>
      <c r="J350" s="4">
        <f t="shared" ref="J350:J413" si="68">-$F$9+$F$10+20*(IMREAL(IMLOG10($I350)))</f>
        <v>-10.456069033808578</v>
      </c>
      <c r="K350" s="4">
        <f t="shared" ref="K350:K413" si="69">IF((180/PI())*IMARGUMENT($I350)&lt;0,180+(180/PI())*IMARGUMENT($I350),-180+(180/PI())*IMARGUMENT($I350))</f>
        <v>58.874492123894541</v>
      </c>
      <c r="O350"/>
      <c r="P350"/>
    </row>
    <row r="351" spans="1:16">
      <c r="A351">
        <f t="shared" ref="A351:A414" si="70">A350+1</f>
        <v>321</v>
      </c>
      <c r="B351">
        <f t="shared" si="60"/>
        <v>61000</v>
      </c>
      <c r="C351" t="str">
        <f t="shared" si="61"/>
        <v>0.000292603196416408-0.0673817616020632i</v>
      </c>
      <c r="D351" t="str">
        <f t="shared" si="62"/>
        <v>1</v>
      </c>
      <c r="E351" t="str">
        <f t="shared" si="63"/>
        <v>0.000292603196416408-0.0673817616020632i</v>
      </c>
      <c r="F351" t="str">
        <f t="shared" si="64"/>
        <v>0.145367412140575</v>
      </c>
      <c r="G351" t="str">
        <f t="shared" si="66"/>
        <v>25.5527524833737-15.7731797216387i</v>
      </c>
      <c r="H351" t="str">
        <f t="shared" si="65"/>
        <v>0.0000425349694471136-0.00979511230956509i</v>
      </c>
      <c r="I351" t="str">
        <f t="shared" si="67"/>
        <v>-0.153413181306236-0.250962992110707i</v>
      </c>
      <c r="J351" s="4">
        <f t="shared" si="68"/>
        <v>-10.6289338993653</v>
      </c>
      <c r="K351" s="4">
        <f t="shared" si="69"/>
        <v>58.562637664362214</v>
      </c>
      <c r="O351"/>
      <c r="P351"/>
    </row>
    <row r="352" spans="1:16">
      <c r="A352">
        <f t="shared" si="70"/>
        <v>322</v>
      </c>
      <c r="B352">
        <f t="shared" si="60"/>
        <v>62000</v>
      </c>
      <c r="C352" t="str">
        <f t="shared" si="61"/>
        <v>0.000283240673986948-0.0662949989962905i</v>
      </c>
      <c r="D352" t="str">
        <f t="shared" si="62"/>
        <v>1</v>
      </c>
      <c r="E352" t="str">
        <f t="shared" si="63"/>
        <v>0.000283240673986948-0.0662949989962905i</v>
      </c>
      <c r="F352" t="str">
        <f t="shared" si="64"/>
        <v>0.145367412140575</v>
      </c>
      <c r="G352" t="str">
        <f t="shared" si="66"/>
        <v>25.3812345845499-15.8561874429643i</v>
      </c>
      <c r="H352" t="str">
        <f t="shared" si="65"/>
        <v>0.0000411739637904349-0.00963713244195277i</v>
      </c>
      <c r="I352" t="str">
        <f t="shared" si="67"/>
        <v>-0.151763132378535-0.24525518131921i</v>
      </c>
      <c r="J352" s="4">
        <f t="shared" si="68"/>
        <v>-10.79969846586132</v>
      </c>
      <c r="K352" s="4">
        <f t="shared" si="69"/>
        <v>58.250908658377099</v>
      </c>
      <c r="O352"/>
      <c r="P352"/>
    </row>
    <row r="353" spans="1:16">
      <c r="A353">
        <f t="shared" si="70"/>
        <v>323</v>
      </c>
      <c r="B353">
        <f t="shared" si="60"/>
        <v>63000</v>
      </c>
      <c r="C353" t="str">
        <f t="shared" si="61"/>
        <v>0.00027432042749131-0.0652427349311018i</v>
      </c>
      <c r="D353" t="str">
        <f t="shared" si="62"/>
        <v>1</v>
      </c>
      <c r="E353" t="str">
        <f t="shared" si="63"/>
        <v>0.00027432042749131-0.0652427349311018i</v>
      </c>
      <c r="F353" t="str">
        <f t="shared" si="64"/>
        <v>0.145367412140575</v>
      </c>
      <c r="G353" t="str">
        <f t="shared" si="66"/>
        <v>25.2092206835389-15.937520528179i</v>
      </c>
      <c r="H353" t="str">
        <f t="shared" si="65"/>
        <v>0.000039877250641708-0.00948416753790777i</v>
      </c>
      <c r="I353" t="str">
        <f t="shared" si="67"/>
        <v>-0.150148840416414-0.239724016963482i</v>
      </c>
      <c r="J353" s="4">
        <f t="shared" si="68"/>
        <v>-10.968433615878642</v>
      </c>
      <c r="K353" s="4">
        <f t="shared" si="69"/>
        <v>57.939422980292051</v>
      </c>
      <c r="O353"/>
      <c r="P353"/>
    </row>
    <row r="354" spans="1:16">
      <c r="A354">
        <f t="shared" si="70"/>
        <v>324</v>
      </c>
      <c r="B354">
        <f t="shared" si="60"/>
        <v>64000</v>
      </c>
      <c r="C354" t="str">
        <f t="shared" si="61"/>
        <v>0.000265815032595529-0.0642233524009146i</v>
      </c>
      <c r="D354" t="str">
        <f t="shared" si="62"/>
        <v>1</v>
      </c>
      <c r="E354" t="str">
        <f t="shared" si="63"/>
        <v>0.000265815032595529-0.0642233524009146i</v>
      </c>
      <c r="F354" t="str">
        <f t="shared" si="64"/>
        <v>0.145367412140575</v>
      </c>
      <c r="G354" t="str">
        <f t="shared" si="66"/>
        <v>25.0367748704401-16.0171351308959i</v>
      </c>
      <c r="H354" t="str">
        <f t="shared" si="65"/>
        <v>0.0000386408433964746-0.00933598253751314i</v>
      </c>
      <c r="I354" t="str">
        <f t="shared" si="67"/>
        <v>-0.148568251786111-0.23436180859633i</v>
      </c>
      <c r="J354" s="4">
        <f t="shared" si="68"/>
        <v>-11.13520652548242</v>
      </c>
      <c r="K354" s="4">
        <f t="shared" si="69"/>
        <v>57.628290756490642</v>
      </c>
      <c r="O354"/>
      <c r="P354"/>
    </row>
    <row r="355" spans="1:16">
      <c r="A355">
        <f t="shared" si="70"/>
        <v>325</v>
      </c>
      <c r="B355">
        <f t="shared" si="60"/>
        <v>65000</v>
      </c>
      <c r="C355" t="str">
        <f t="shared" si="61"/>
        <v>0.000257699158101321-0.0632353338996518i</v>
      </c>
      <c r="D355" t="str">
        <f t="shared" si="62"/>
        <v>1</v>
      </c>
      <c r="E355" t="str">
        <f t="shared" si="63"/>
        <v>0.000257699158101321-0.0632353338996518i</v>
      </c>
      <c r="F355" t="str">
        <f t="shared" si="64"/>
        <v>0.145367412140575</v>
      </c>
      <c r="G355" t="str">
        <f t="shared" si="66"/>
        <v>24.8639598210914-16.0949927682767i</v>
      </c>
      <c r="H355" t="str">
        <f t="shared" si="65"/>
        <v>0.0000374610597239939-0.00919235684483756i</v>
      </c>
      <c r="I355" t="str">
        <f t="shared" si="67"/>
        <v>-0.147019486657246-0.229161326736525i</v>
      </c>
      <c r="J355" s="4">
        <f t="shared" si="68"/>
        <v>-11.300080906330262</v>
      </c>
      <c r="K355" s="4">
        <f t="shared" si="69"/>
        <v>57.317614903150002</v>
      </c>
      <c r="O355"/>
      <c r="P355"/>
    </row>
    <row r="356" spans="1:16">
      <c r="A356">
        <f t="shared" si="70"/>
        <v>326</v>
      </c>
      <c r="B356">
        <f t="shared" si="60"/>
        <v>66000</v>
      </c>
      <c r="C356" t="str">
        <f t="shared" si="61"/>
        <v>0.000249949377125155-0.0622772538836586i</v>
      </c>
      <c r="D356" t="str">
        <f t="shared" si="62"/>
        <v>1</v>
      </c>
      <c r="E356" t="str">
        <f t="shared" si="63"/>
        <v>0.000249949377125155-0.0622772538836586i</v>
      </c>
      <c r="F356" t="str">
        <f t="shared" si="64"/>
        <v>0.145367412140575</v>
      </c>
      <c r="G356" t="str">
        <f t="shared" si="66"/>
        <v>24.690836778232-16.1710599486477i</v>
      </c>
      <c r="H356" t="str">
        <f t="shared" si="65"/>
        <v>0.0000363344941188324-0.00905308323228902i</v>
      </c>
      <c r="I356" t="str">
        <f t="shared" si="67"/>
        <v>-0.145500822605735-0.224115767710797i</v>
      </c>
      <c r="J356" s="4">
        <f t="shared" si="68"/>
        <v>-11.463117228812362</v>
      </c>
      <c r="K356" s="4">
        <f t="shared" si="69"/>
        <v>57.007491617931436</v>
      </c>
      <c r="O356"/>
      <c r="P356"/>
    </row>
    <row r="357" spans="1:16">
      <c r="A357">
        <f t="shared" si="70"/>
        <v>327</v>
      </c>
      <c r="B357">
        <f t="shared" si="60"/>
        <v>67000</v>
      </c>
      <c r="C357" t="str">
        <f t="shared" si="61"/>
        <v>0.000242543997854897-0.0613477719095045i</v>
      </c>
      <c r="D357" t="str">
        <f t="shared" si="62"/>
        <v>1</v>
      </c>
      <c r="E357" t="str">
        <f t="shared" si="63"/>
        <v>0.000242543997854897-0.0613477719095045i</v>
      </c>
      <c r="F357" t="str">
        <f t="shared" si="64"/>
        <v>0.145367412140575</v>
      </c>
      <c r="G357" t="str">
        <f t="shared" si="66"/>
        <v>24.5174655356692-16.2453078270825i</v>
      </c>
      <c r="H357" t="str">
        <f t="shared" si="65"/>
        <v>0.0000352579932983956-0.00891796684307493i</v>
      </c>
      <c r="I357" t="str">
        <f t="shared" si="67"/>
        <v>-0.144010679921917-0.219218721677828i</v>
      </c>
      <c r="J357" s="4">
        <f t="shared" si="68"/>
        <v>-11.624372927979881</v>
      </c>
      <c r="K357" s="4">
        <f t="shared" si="69"/>
        <v>56.698010830331441</v>
      </c>
      <c r="O357"/>
      <c r="P357"/>
    </row>
    <row r="358" spans="1:16">
      <c r="A358">
        <f t="shared" si="70"/>
        <v>328</v>
      </c>
      <c r="B358">
        <f t="shared" si="60"/>
        <v>68000</v>
      </c>
      <c r="C358" t="str">
        <f t="shared" si="61"/>
        <v>0.000235462911598055-0.0604456263772052i</v>
      </c>
      <c r="D358" t="str">
        <f t="shared" si="62"/>
        <v>1</v>
      </c>
      <c r="E358" t="str">
        <f t="shared" si="63"/>
        <v>0.000235462911598055-0.0604456263772052i</v>
      </c>
      <c r="F358" t="str">
        <f t="shared" si="64"/>
        <v>0.145367412140575</v>
      </c>
      <c r="G358" t="str">
        <f t="shared" si="66"/>
        <v>24.3439044253385-16.3177118862632i</v>
      </c>
      <c r="H358" t="str">
        <f t="shared" si="65"/>
        <v>0.0000342286341140942-0.0087868242816704i</v>
      </c>
      <c r="I358" t="str">
        <f t="shared" si="67"/>
        <v>-0.142547608426036-0.214464143504962i</v>
      </c>
      <c r="J358" s="4">
        <f t="shared" si="68"/>
        <v>-11.783902593829261</v>
      </c>
      <c r="K358" s="4">
        <f t="shared" si="69"/>
        <v>56.389256614853224</v>
      </c>
      <c r="O358"/>
      <c r="P358"/>
    </row>
    <row r="359" spans="1:16">
      <c r="A359">
        <f t="shared" si="70"/>
        <v>329</v>
      </c>
      <c r="B359">
        <f t="shared" si="60"/>
        <v>69000</v>
      </c>
      <c r="C359" t="str">
        <f t="shared" si="61"/>
        <v>0.00022868745613169-0.0595696288174549i</v>
      </c>
      <c r="D359" t="str">
        <f t="shared" si="62"/>
        <v>1</v>
      </c>
      <c r="E359" t="str">
        <f t="shared" si="63"/>
        <v>0.00022868745613169-0.0595696288174549i</v>
      </c>
      <c r="F359" t="str">
        <f t="shared" si="64"/>
        <v>0.145367412140575</v>
      </c>
      <c r="G359" t="str">
        <f t="shared" si="66"/>
        <v>24.1702103071454-16.3882516402382i</v>
      </c>
      <c r="H359" t="str">
        <f t="shared" si="65"/>
        <v>0.000033243703686875-0.00865948278336804i</v>
      </c>
      <c r="I359" t="str">
        <f t="shared" si="67"/>
        <v>-0.141110275618646-0.209846326206584i</v>
      </c>
      <c r="J359" s="4">
        <f t="shared" si="68"/>
        <v>-11.9417581473467</v>
      </c>
      <c r="K359" s="4">
        <f t="shared" si="69"/>
        <v>56.081307570697888</v>
      </c>
      <c r="O359"/>
      <c r="P359"/>
    </row>
    <row r="360" spans="1:16">
      <c r="A360">
        <f t="shared" si="70"/>
        <v>330</v>
      </c>
      <c r="B360">
        <f t="shared" si="60"/>
        <v>70000</v>
      </c>
      <c r="C360" t="str">
        <f t="shared" si="61"/>
        <v>0.000222200292617951-0.0587186586684714i</v>
      </c>
      <c r="D360" t="str">
        <f t="shared" si="62"/>
        <v>1</v>
      </c>
      <c r="E360" t="str">
        <f t="shared" si="63"/>
        <v>0.000222200292617951-0.0587186586684714i</v>
      </c>
      <c r="F360" t="str">
        <f t="shared" si="64"/>
        <v>0.145367412140575</v>
      </c>
      <c r="G360" t="str">
        <f t="shared" si="66"/>
        <v>23.996438561477-16.4569103589797i</v>
      </c>
      <c r="H360" t="str">
        <f t="shared" si="65"/>
        <v>0.00003230068151475-0.00853577945500143i</v>
      </c>
      <c r="I360" t="str">
        <f t="shared" si="67"/>
        <v>-0.139697456015517-0.205359876686482i</v>
      </c>
      <c r="J360" s="4">
        <f t="shared" si="68"/>
        <v>-12.097989003569721</v>
      </c>
      <c r="K360" s="4">
        <f t="shared" si="69"/>
        <v>55.774237171246341</v>
      </c>
      <c r="O360"/>
      <c r="P360"/>
    </row>
    <row r="361" spans="1:16">
      <c r="A361">
        <f t="shared" si="70"/>
        <v>331</v>
      </c>
      <c r="B361">
        <f t="shared" si="60"/>
        <v>71000</v>
      </c>
      <c r="C361" t="str">
        <f t="shared" si="61"/>
        <v>0.000215985294567725-0.0578916584941906i</v>
      </c>
      <c r="D361" t="str">
        <f t="shared" si="62"/>
        <v>1</v>
      </c>
      <c r="E361" t="str">
        <f t="shared" si="63"/>
        <v>0.000215985294567725-0.0578916584941906i</v>
      </c>
      <c r="F361" t="str">
        <f t="shared" si="64"/>
        <v>0.145367412140575</v>
      </c>
      <c r="G361" t="str">
        <f t="shared" si="66"/>
        <v>23.8226430842688-16.5236748118766i</v>
      </c>
      <c r="H361" t="str">
        <f t="shared" si="65"/>
        <v>0.00003139722333173-0.00841556057982642i</v>
      </c>
      <c r="I361" t="str">
        <f t="shared" si="67"/>
        <v>-0.138308021535431-0.200999693555576i</v>
      </c>
      <c r="J361" s="4">
        <f t="shared" si="68"/>
        <v>-12.252642222794861</v>
      </c>
      <c r="K361" s="4">
        <f t="shared" si="69"/>
        <v>55.468114086241059</v>
      </c>
      <c r="O361"/>
      <c r="P361"/>
    </row>
    <row r="362" spans="1:16">
      <c r="A362">
        <f t="shared" si="70"/>
        <v>332</v>
      </c>
      <c r="B362">
        <f t="shared" si="60"/>
        <v>72000</v>
      </c>
      <c r="C362" t="str">
        <f t="shared" si="61"/>
        <v>0.00021002744752321-0.0570876296009053i</v>
      </c>
      <c r="D362" t="str">
        <f t="shared" si="62"/>
        <v>1</v>
      </c>
      <c r="E362" t="str">
        <f t="shared" si="63"/>
        <v>0.00021002744752321-0.0570876296009053i</v>
      </c>
      <c r="F362" t="str">
        <f t="shared" si="64"/>
        <v>0.145367412140575</v>
      </c>
      <c r="G362" t="str">
        <f t="shared" si="66"/>
        <v>23.6488762845147-16.5885350285105i</v>
      </c>
      <c r="H362" t="str">
        <f t="shared" si="65"/>
        <v>0.0000305311465249395-0.00829868098032329i</v>
      </c>
      <c r="I362" t="str">
        <f t="shared" si="67"/>
        <v>-0.136940932825534-0.19676094682191i</v>
      </c>
      <c r="J362" s="4">
        <f t="shared" si="68"/>
        <v>-12.40576265094554</v>
      </c>
      <c r="K362" s="4">
        <f t="shared" si="69"/>
        <v>55.163002479262332</v>
      </c>
      <c r="O362"/>
      <c r="P362"/>
    </row>
    <row r="363" spans="1:16">
      <c r="A363">
        <f t="shared" si="70"/>
        <v>333</v>
      </c>
      <c r="B363">
        <f t="shared" si="60"/>
        <v>73000</v>
      </c>
      <c r="C363" t="str">
        <f t="shared" si="61"/>
        <v>0.00020431275829294-0.0563056280141456i</v>
      </c>
      <c r="D363" t="str">
        <f t="shared" si="62"/>
        <v>1</v>
      </c>
      <c r="E363" t="str">
        <f t="shared" si="63"/>
        <v>0.00020431275829294-0.0563056280141456i</v>
      </c>
      <c r="F363" t="str">
        <f t="shared" si="64"/>
        <v>0.145367412140575</v>
      </c>
      <c r="G363" t="str">
        <f t="shared" si="66"/>
        <v>23.4751890841022-16.6514840752437i</v>
      </c>
      <c r="H363" t="str">
        <f t="shared" si="65"/>
        <v>0.0000297004169403475-0.00818500343336621i</v>
      </c>
      <c r="I363" t="str">
        <f t="shared" si="67"/>
        <v>-0.135595231422961-0.192639059272008i</v>
      </c>
      <c r="J363" s="4">
        <f t="shared" si="68"/>
        <v>-12.557393050016199</v>
      </c>
      <c r="K363" s="4">
        <f t="shared" si="69"/>
        <v>54.858962282796867</v>
      </c>
      <c r="O363"/>
      <c r="P363"/>
    </row>
    <row r="364" spans="1:16">
      <c r="A364">
        <f t="shared" si="70"/>
        <v>334</v>
      </c>
      <c r="B364">
        <f t="shared" si="60"/>
        <v>74000</v>
      </c>
      <c r="C364" t="str">
        <f t="shared" si="61"/>
        <v>0.000198828172713686-0.0555447607817266i</v>
      </c>
      <c r="D364" t="str">
        <f t="shared" si="62"/>
        <v>1</v>
      </c>
      <c r="E364" t="str">
        <f t="shared" si="63"/>
        <v>0.000198828172713686-0.0555447607817266i</v>
      </c>
      <c r="F364" t="str">
        <f t="shared" si="64"/>
        <v>0.145367412140575</v>
      </c>
      <c r="G364" t="str">
        <f t="shared" si="66"/>
        <v>23.3016309198621-16.7125178463092i</v>
      </c>
      <c r="H364" t="str">
        <f t="shared" si="65"/>
        <v>0.0000289031369280278-0.0080743981328069i</v>
      </c>
      <c r="I364" t="str">
        <f t="shared" si="67"/>
        <v>-0.134270032663618-0.188629689382414i</v>
      </c>
      <c r="J364" s="4">
        <f t="shared" si="68"/>
        <v>-12.70757421941598</v>
      </c>
      <c r="K364" s="4">
        <f t="shared" si="69"/>
        <v>54.556049452965865</v>
      </c>
      <c r="O364"/>
      <c r="P364"/>
    </row>
    <row r="365" spans="1:16">
      <c r="A365">
        <f t="shared" si="70"/>
        <v>335</v>
      </c>
      <c r="B365">
        <f t="shared" ref="B365:B390" si="71">B364+1000</f>
        <v>75000</v>
      </c>
      <c r="C365" t="str">
        <f t="shared" si="61"/>
        <v>0.000193561501035883-0.0548041825725275i</v>
      </c>
      <c r="D365" t="str">
        <f t="shared" si="62"/>
        <v>1</v>
      </c>
      <c r="E365" t="str">
        <f t="shared" si="63"/>
        <v>0.000193561501035883-0.0548041825725275i</v>
      </c>
      <c r="F365" t="str">
        <f t="shared" si="64"/>
        <v>0.145367412140575</v>
      </c>
      <c r="G365" t="str">
        <f t="shared" si="66"/>
        <v>23.1282497477156-16.7716348682274i</v>
      </c>
      <c r="H365" t="str">
        <f t="shared" si="65"/>
        <v>0.0000281375344956315-0.00796674219504792i</v>
      </c>
      <c r="I365" t="str">
        <f t="shared" si="67"/>
        <v>-0.132964519259544-0.184728715617385i</v>
      </c>
      <c r="J365" s="4">
        <f t="shared" si="68"/>
        <v>-12.85634510895818</v>
      </c>
      <c r="K365" s="4">
        <f t="shared" si="69"/>
        <v>54.254316205752573</v>
      </c>
      <c r="O365"/>
      <c r="P365"/>
    </row>
    <row r="366" spans="1:16">
      <c r="A366">
        <f t="shared" si="70"/>
        <v>336</v>
      </c>
      <c r="B366">
        <f t="shared" si="71"/>
        <v>76000</v>
      </c>
      <c r="C366" t="str">
        <f t="shared" si="61"/>
        <v>0.000188501350135491-0.0540830925437625i</v>
      </c>
      <c r="D366" t="str">
        <f t="shared" si="62"/>
        <v>1</v>
      </c>
      <c r="E366" t="str">
        <f t="shared" si="63"/>
        <v>0.000188501350135491-0.0540830925437625i</v>
      </c>
      <c r="F366" t="str">
        <f t="shared" si="64"/>
        <v>0.145367412140575</v>
      </c>
      <c r="G366" t="str">
        <f t="shared" si="66"/>
        <v>22.9550920488094-16.8288361165043i</v>
      </c>
      <c r="H366" t="str">
        <f t="shared" si="65"/>
        <v>0.0000274019534542008-0.00786191920364598i</v>
      </c>
      <c r="I366" t="str">
        <f t="shared" si="67"/>
        <v>-0.131677935475498-0.180932221983949i</v>
      </c>
      <c r="J366" s="4">
        <f t="shared" si="68"/>
        <v>-13.003742924169618</v>
      </c>
      <c r="K366" s="4">
        <f t="shared" si="69"/>
        <v>53.953811236374861</v>
      </c>
      <c r="O366"/>
      <c r="P366"/>
    </row>
    <row r="367" spans="1:16">
      <c r="A367">
        <f t="shared" si="70"/>
        <v>337</v>
      </c>
      <c r="B367">
        <f t="shared" si="71"/>
        <v>77000</v>
      </c>
      <c r="C367" t="str">
        <f t="shared" si="61"/>
        <v>0.000183637061847739-0.0533807314523399i</v>
      </c>
      <c r="D367" t="str">
        <f t="shared" si="62"/>
        <v>1</v>
      </c>
      <c r="E367" t="str">
        <f t="shared" si="63"/>
        <v>0.000183637061847739-0.0533807314523399i</v>
      </c>
      <c r="F367" t="str">
        <f t="shared" si="64"/>
        <v>0.145367412140575</v>
      </c>
      <c r="G367" t="str">
        <f t="shared" si="66"/>
        <v>22.7822028375228-16.8841248436651i</v>
      </c>
      <c r="H367" t="str">
        <f t="shared" si="65"/>
        <v>0.0000266948444539045-0.00775981878939765i</v>
      </c>
      <c r="I367" t="str">
        <f t="shared" si="67"/>
        <v>-0.130409581843343-0.17723648472892i</v>
      </c>
      <c r="J367" s="4">
        <f t="shared" si="68"/>
        <v>-13.149803224532718</v>
      </c>
      <c r="K367" s="4">
        <f t="shared" si="69"/>
        <v>53.654579923286263</v>
      </c>
      <c r="O367"/>
      <c r="P367"/>
    </row>
    <row r="368" spans="1:16">
      <c r="A368">
        <f t="shared" si="70"/>
        <v>338</v>
      </c>
      <c r="B368">
        <f t="shared" si="71"/>
        <v>78000</v>
      </c>
      <c r="C368" t="str">
        <f t="shared" si="61"/>
        <v>0.000178958656798985-0.0526963789884061i</v>
      </c>
      <c r="D368" t="str">
        <f t="shared" si="62"/>
        <v>1</v>
      </c>
      <c r="E368" t="str">
        <f t="shared" si="63"/>
        <v>0.000178958656798985-0.0526963789884061i</v>
      </c>
      <c r="F368" t="str">
        <f t="shared" si="64"/>
        <v>0.145367412140575</v>
      </c>
      <c r="G368" t="str">
        <f t="shared" si="66"/>
        <v>22.609625671241-16.9375064177801i</v>
      </c>
      <c r="H368" t="str">
        <f t="shared" si="65"/>
        <v>0.0000260147568190218-0.00766033624272357i</v>
      </c>
      <c r="I368" t="str">
        <f t="shared" si="67"/>
        <v>-0.129158810359878-0.1736379600744i</v>
      </c>
      <c r="J368" s="4">
        <f t="shared" si="68"/>
        <v>-13.294560015212779</v>
      </c>
      <c r="K368" s="4">
        <f t="shared" si="69"/>
        <v>53.356664518128412</v>
      </c>
      <c r="O368"/>
      <c r="P368"/>
    </row>
    <row r="369" spans="1:16">
      <c r="A369">
        <f t="shared" si="70"/>
        <v>339</v>
      </c>
      <c r="B369">
        <f t="shared" si="71"/>
        <v>79000</v>
      </c>
      <c r="C369" t="str">
        <f t="shared" si="61"/>
        <v>0.000174456783183482-0.0520293513113881i</v>
      </c>
      <c r="D369" t="str">
        <f t="shared" si="62"/>
        <v>1</v>
      </c>
      <c r="E369" t="str">
        <f t="shared" si="63"/>
        <v>0.000174456783183482-0.0520293513113881i</v>
      </c>
      <c r="F369" t="str">
        <f t="shared" si="64"/>
        <v>0.145367412140575</v>
      </c>
      <c r="G369" t="str">
        <f t="shared" si="66"/>
        <v>22.4374026617813-16.9889881707137i</v>
      </c>
      <c r="H369" t="str">
        <f t="shared" si="65"/>
        <v>0.0000253603311017522-0.00756337215548932i</v>
      </c>
      <c r="I369" t="str">
        <f t="shared" si="67"/>
        <v>-0.127925020119747-0.170133272898712i</v>
      </c>
      <c r="J369" s="4">
        <f t="shared" si="68"/>
        <v>-13.438045832778441</v>
      </c>
      <c r="K369" s="4">
        <f t="shared" si="69"/>
        <v>53.060104322835571</v>
      </c>
      <c r="O369"/>
      <c r="P369"/>
    </row>
    <row r="370" spans="1:16">
      <c r="A370">
        <f t="shared" si="70"/>
        <v>340</v>
      </c>
      <c r="B370">
        <f t="shared" si="71"/>
        <v>80000</v>
      </c>
      <c r="C370" t="str">
        <f t="shared" si="61"/>
        <v>0.000170122669993743-0.0513789987708185i</v>
      </c>
      <c r="D370" t="str">
        <f t="shared" si="62"/>
        <v>1</v>
      </c>
      <c r="E370" t="str">
        <f t="shared" si="63"/>
        <v>0.000170122669993743-0.0513789987708185i</v>
      </c>
      <c r="F370" t="str">
        <f t="shared" si="64"/>
        <v>0.145367412140575</v>
      </c>
      <c r="G370" t="str">
        <f t="shared" si="66"/>
        <v>22.2655744883705-17.0385792554128i</v>
      </c>
      <c r="H370" t="str">
        <f t="shared" si="65"/>
        <v>0.0000247302922834355-0.00746883208968767i</v>
      </c>
      <c r="I370" t="str">
        <f t="shared" si="67"/>
        <v>-0.126707653340558-0.166719206279154i</v>
      </c>
      <c r="J370" s="4">
        <f t="shared" si="68"/>
        <v>-13.5802918253708</v>
      </c>
      <c r="K370" s="4">
        <f t="shared" si="69"/>
        <v>52.764935854957244</v>
      </c>
      <c r="O370"/>
      <c r="P370"/>
    </row>
    <row r="371" spans="1:16">
      <c r="A371">
        <f t="shared" si="70"/>
        <v>341</v>
      </c>
      <c r="B371">
        <f t="shared" si="71"/>
        <v>81000</v>
      </c>
      <c r="C371" t="str">
        <f t="shared" si="61"/>
        <v>0.000165948084267372-0.0507447037959752i</v>
      </c>
      <c r="D371" t="str">
        <f t="shared" si="62"/>
        <v>1</v>
      </c>
      <c r="E371" t="str">
        <f t="shared" si="63"/>
        <v>0.000165948084267372-0.0507447037959752i</v>
      </c>
      <c r="F371" t="str">
        <f t="shared" si="64"/>
        <v>0.145367412140575</v>
      </c>
      <c r="G371" t="str">
        <f t="shared" si="66"/>
        <v>22.0941804120649-17.0862905116037i</v>
      </c>
      <c r="H371" t="str">
        <f t="shared" si="65"/>
        <v>0.0000241234435596339-0.00737662627066093i</v>
      </c>
      <c r="I371" t="str">
        <f t="shared" si="67"/>
        <v>-0.125506191741874-0.16339269182116i</v>
      </c>
      <c r="J371" s="4">
        <f t="shared" si="68"/>
        <v>-13.72132782774308</v>
      </c>
      <c r="K371" s="4">
        <f t="shared" si="69"/>
        <v>52.471193002179874</v>
      </c>
      <c r="O371"/>
      <c r="P371"/>
    </row>
    <row r="372" spans="1:16">
      <c r="A372">
        <f t="shared" si="70"/>
        <v>342</v>
      </c>
      <c r="B372">
        <f t="shared" si="71"/>
        <v>82000</v>
      </c>
      <c r="C372" t="str">
        <f t="shared" si="61"/>
        <v>0.000161925291960976-0.0501258789399248i</v>
      </c>
      <c r="D372" t="str">
        <f t="shared" si="62"/>
        <v>1</v>
      </c>
      <c r="E372" t="str">
        <f t="shared" si="63"/>
        <v>0.000161925291960976-0.0501258789399248i</v>
      </c>
      <c r="F372" t="str">
        <f t="shared" si="64"/>
        <v>0.145367412140575</v>
      </c>
      <c r="G372" t="str">
        <f t="shared" si="66"/>
        <v>21.923258291511-17.1321343393327i</v>
      </c>
      <c r="H372" t="str">
        <f t="shared" si="65"/>
        <v>0.0000235386606524741-0.00728666930276862i</v>
      </c>
      <c r="I372" t="str">
        <f t="shared" si="67"/>
        <v>-0.124320153244003-0.160150800705887i</v>
      </c>
      <c r="J372" s="4">
        <f t="shared" si="68"/>
        <v>-13.86118243155134</v>
      </c>
      <c r="K372" s="4">
        <f t="shared" si="69"/>
        <v>52.17890716691295</v>
      </c>
      <c r="O372"/>
      <c r="P372"/>
    </row>
    <row r="373" spans="1:16">
      <c r="A373">
        <f t="shared" si="70"/>
        <v>343</v>
      </c>
      <c r="B373">
        <f t="shared" si="71"/>
        <v>83000</v>
      </c>
      <c r="C373" t="str">
        <f t="shared" si="61"/>
        <v>0.000158047022103684-0.0495219650649525i</v>
      </c>
      <c r="D373" t="str">
        <f t="shared" si="62"/>
        <v>1</v>
      </c>
      <c r="E373" t="str">
        <f t="shared" si="63"/>
        <v>0.000158047022103684-0.0495219650649525i</v>
      </c>
      <c r="F373" t="str">
        <f t="shared" si="64"/>
        <v>0.145367412140575</v>
      </c>
      <c r="G373" t="str">
        <f t="shared" si="66"/>
        <v>21.7528445999527-17.1761245798354i</v>
      </c>
      <c r="H373" t="str">
        <f t="shared" si="65"/>
        <v>0.0000229748865997368-0.00719887990560811i</v>
      </c>
      <c r="I373" t="str">
        <f t="shared" si="67"/>
        <v>-0.123149088956093-0.15699073539486i</v>
      </c>
      <c r="J373" s="4">
        <f t="shared" si="68"/>
        <v>-13.999883051244279</v>
      </c>
      <c r="K373" s="4">
        <f t="shared" si="69"/>
        <v>51.8881074017375</v>
      </c>
      <c r="O373"/>
      <c r="P373"/>
    </row>
    <row r="374" spans="1:16">
      <c r="A374">
        <f t="shared" si="70"/>
        <v>344</v>
      </c>
      <c r="B374">
        <f t="shared" si="71"/>
        <v>84000</v>
      </c>
      <c r="C374" t="str">
        <f t="shared" si="61"/>
        <v>0.000154306433919817-0.0489324296575915i</v>
      </c>
      <c r="D374" t="str">
        <f t="shared" si="62"/>
        <v>1</v>
      </c>
      <c r="E374" t="str">
        <f t="shared" si="63"/>
        <v>0.000154306433919817-0.0489324296575915i</v>
      </c>
      <c r="F374" t="str">
        <f t="shared" si="64"/>
        <v>0.145367412140575</v>
      </c>
      <c r="G374" t="str">
        <f t="shared" si="66"/>
        <v>21.5829744433793-17.2182764032587i</v>
      </c>
      <c r="H374" t="str">
        <f t="shared" si="65"/>
        <v>0.0000224311269755644-0.0071131806690748i</v>
      </c>
      <c r="I374" t="str">
        <f t="shared" si="67"/>
        <v>-0.121992580426197-0.153909821936083i</v>
      </c>
      <c r="J374" s="4">
        <f t="shared" si="68"/>
        <v>-14.137455985874821</v>
      </c>
      <c r="K374" s="4">
        <f t="shared" si="69"/>
        <v>51.598820536435539</v>
      </c>
      <c r="O374"/>
      <c r="P374"/>
    </row>
    <row r="375" spans="1:16">
      <c r="A375">
        <f t="shared" si="70"/>
        <v>345</v>
      </c>
      <c r="B375">
        <f t="shared" si="71"/>
        <v>85000</v>
      </c>
      <c r="C375" t="str">
        <f t="shared" si="61"/>
        <v>0.000150697086642962-0.0483567652625863i</v>
      </c>
      <c r="D375" t="str">
        <f t="shared" si="62"/>
        <v>1</v>
      </c>
      <c r="E375" t="str">
        <f t="shared" si="63"/>
        <v>0.000150697086642962-0.0483567652625863i</v>
      </c>
      <c r="F375" t="str">
        <f t="shared" si="64"/>
        <v>0.145367412140575</v>
      </c>
      <c r="G375" t="str">
        <f t="shared" si="66"/>
        <v>21.4136815797293-17.2586062028117i</v>
      </c>
      <c r="H375" t="str">
        <f t="shared" si="65"/>
        <v>0.0000219064455024114-0.00702949782571142i</v>
      </c>
      <c r="I375" t="str">
        <f t="shared" si="67"/>
        <v>-0.120850237128942-0.150905502821413i</v>
      </c>
      <c r="J375" s="4">
        <f t="shared" si="68"/>
        <v>-14.273926477121901</v>
      </c>
      <c r="K375" s="4">
        <f t="shared" si="69"/>
        <v>51.311071297244013</v>
      </c>
      <c r="O375"/>
      <c r="P375"/>
    </row>
    <row r="376" spans="1:16">
      <c r="A376">
        <f t="shared" si="70"/>
        <v>346</v>
      </c>
      <c r="B376">
        <f t="shared" si="71"/>
        <v>86000</v>
      </c>
      <c r="C376" t="str">
        <f t="shared" si="61"/>
        <v>0.000147212911772525-0.0477944880261046i</v>
      </c>
      <c r="D376" t="str">
        <f t="shared" si="62"/>
        <v>1</v>
      </c>
      <c r="E376" t="str">
        <f t="shared" si="63"/>
        <v>0.000147212911772525-0.0477944880261046i</v>
      </c>
      <c r="F376" t="str">
        <f t="shared" si="64"/>
        <v>0.145367412140575</v>
      </c>
      <c r="G376" t="str">
        <f t="shared" si="66"/>
        <v>21.244998439051-17.2971314949453i</v>
      </c>
      <c r="H376" t="str">
        <f t="shared" si="65"/>
        <v>0.0000213999600180507-0.00694776103893852i</v>
      </c>
      <c r="I376" t="str">
        <f t="shared" si="67"/>
        <v>-0.119721694168798-0.147975330349567i</v>
      </c>
      <c r="J376" s="4">
        <f t="shared" si="68"/>
        <v>-14.409318763794442</v>
      </c>
      <c r="K376" s="4">
        <f t="shared" si="69"/>
        <v>51.024882418927177</v>
      </c>
      <c r="O376"/>
      <c r="P376"/>
    </row>
    <row r="377" spans="1:16">
      <c r="A377">
        <f t="shared" si="70"/>
        <v>347</v>
      </c>
      <c r="B377">
        <f t="shared" si="71"/>
        <v>87000</v>
      </c>
      <c r="C377" t="str">
        <f t="shared" si="61"/>
        <v>0.000143848187549517-0.0472451363394115i</v>
      </c>
      <c r="D377" t="str">
        <f t="shared" si="62"/>
        <v>1</v>
      </c>
      <c r="E377" t="str">
        <f t="shared" si="63"/>
        <v>0.000143848187549517-0.0472451363394115i</v>
      </c>
      <c r="F377" t="str">
        <f t="shared" si="64"/>
        <v>0.145367412140575</v>
      </c>
      <c r="G377" t="str">
        <f t="shared" si="66"/>
        <v>21.0769561445388-17.3338708252002i</v>
      </c>
      <c r="H377" t="str">
        <f t="shared" si="65"/>
        <v>0.0000209108387651854-0.00686790320588889i</v>
      </c>
      <c r="I377" t="str">
        <f t="shared" si="67"/>
        <v>-0.118606610179257-0.14511696045346i</v>
      </c>
      <c r="J377" s="4">
        <f t="shared" si="68"/>
        <v>-14.54365613306182</v>
      </c>
      <c r="K377" s="4">
        <f t="shared" si="69"/>
        <v>50.740274750208016</v>
      </c>
      <c r="O377"/>
      <c r="P377"/>
    </row>
    <row r="378" spans="1:16">
      <c r="A378">
        <f t="shared" si="70"/>
        <v>348</v>
      </c>
      <c r="B378">
        <f t="shared" si="71"/>
        <v>88000</v>
      </c>
      <c r="C378" t="str">
        <f t="shared" si="61"/>
        <v>0.000140597515450967-0.0467082695750143i</v>
      </c>
      <c r="D378" t="str">
        <f t="shared" si="62"/>
        <v>1</v>
      </c>
      <c r="E378" t="str">
        <f t="shared" si="63"/>
        <v>0.000140597515450967-0.0467082695750143i</v>
      </c>
      <c r="F378" t="str">
        <f t="shared" si="64"/>
        <v>0.145367412140575</v>
      </c>
      <c r="G378" t="str">
        <f t="shared" si="66"/>
        <v>20.9095845343542-17.3688436793896i</v>
      </c>
      <c r="H378" t="str">
        <f t="shared" si="65"/>
        <v>0.0000204382969745016-0.00678986027368418i</v>
      </c>
      <c r="I378" t="str">
        <f t="shared" si="67"/>
        <v>-0.117504665400191-0.142328146954276i</v>
      </c>
      <c r="J378" s="4">
        <f t="shared" si="68"/>
        <v>-14.67696096863828</v>
      </c>
      <c r="K378" s="4">
        <f t="shared" si="69"/>
        <v>50.457267353038901</v>
      </c>
      <c r="O378"/>
      <c r="P378"/>
    </row>
    <row r="379" spans="1:16">
      <c r="A379">
        <f t="shared" si="70"/>
        <v>349</v>
      </c>
      <c r="B379">
        <f t="shared" si="71"/>
        <v>89000</v>
      </c>
      <c r="C379" t="str">
        <f t="shared" si="61"/>
        <v>0.000137455798522564-0.046183466908006i</v>
      </c>
      <c r="D379" t="str">
        <f t="shared" si="62"/>
        <v>1</v>
      </c>
      <c r="E379" t="str">
        <f t="shared" si="63"/>
        <v>0.000137455798522564-0.046183466908006i</v>
      </c>
      <c r="F379" t="str">
        <f t="shared" si="64"/>
        <v>0.145367412140575</v>
      </c>
      <c r="G379" t="str">
        <f t="shared" si="66"/>
        <v>20.7429121841546-17.4020703998091i</v>
      </c>
      <c r="H379" t="str">
        <f t="shared" si="65"/>
        <v>0.0000199815937149414-0.00671357106809672i</v>
      </c>
      <c r="I379" t="str">
        <f t="shared" si="67"/>
        <v>-0.116415559917412-0.139606736208139i</v>
      </c>
      <c r="J379" s="4">
        <f t="shared" si="68"/>
        <v>-14.809254796128659</v>
      </c>
      <c r="K379" s="4">
        <f t="shared" si="69"/>
        <v>50.175877596161286</v>
      </c>
      <c r="O379"/>
      <c r="P379"/>
    </row>
    <row r="380" spans="1:16">
      <c r="A380">
        <f t="shared" si="70"/>
        <v>350</v>
      </c>
      <c r="B380">
        <f t="shared" si="71"/>
        <v>90000</v>
      </c>
      <c r="C380" t="str">
        <f t="shared" si="61"/>
        <v>0.000134418221387036-0.0456703262159794i</v>
      </c>
      <c r="D380" t="str">
        <f t="shared" si="62"/>
        <v>1</v>
      </c>
      <c r="E380" t="str">
        <f t="shared" si="63"/>
        <v>0.000134418221387036-0.0456703262159794i</v>
      </c>
      <c r="F380" t="str">
        <f t="shared" si="64"/>
        <v>0.145367412140575</v>
      </c>
      <c r="G380" t="str">
        <f t="shared" si="66"/>
        <v>20.5769664302471-17.4335721061861i</v>
      </c>
      <c r="H380" t="str">
        <f t="shared" si="65"/>
        <v>0.0000195400289875723-0.00663897713363278i</v>
      </c>
      <c r="I380" t="str">
        <f t="shared" si="67"/>
        <v>-0.115339012049984-0.136950662114252i</v>
      </c>
      <c r="J380" s="4">
        <f t="shared" si="68"/>
        <v>-14.94055832572956</v>
      </c>
      <c r="K380" s="4">
        <f t="shared" si="69"/>
        <v>49.896121243362302</v>
      </c>
      <c r="O380"/>
      <c r="P380"/>
    </row>
    <row r="381" spans="1:16">
      <c r="A381">
        <f t="shared" si="70"/>
        <v>351</v>
      </c>
      <c r="B381">
        <f t="shared" si="71"/>
        <v>91000</v>
      </c>
      <c r="C381" t="str">
        <f t="shared" si="61"/>
        <v>0.000131480231781789-0.0451684630514722i</v>
      </c>
      <c r="D381" t="str">
        <f t="shared" si="62"/>
        <v>1</v>
      </c>
      <c r="E381" t="str">
        <f t="shared" si="63"/>
        <v>0.000131480231781789-0.0451684630514722i</v>
      </c>
      <c r="F381" t="str">
        <f t="shared" si="64"/>
        <v>0.145367412140575</v>
      </c>
      <c r="G381" t="str">
        <f t="shared" si="66"/>
        <v>20.411773393297-17.4633706211092i</v>
      </c>
      <c r="H381" t="str">
        <f t="shared" si="65"/>
        <v>0.0000191129410417616-0.00656602258415969i</v>
      </c>
      <c r="I381" t="str">
        <f t="shared" si="67"/>
        <v>-0.11427475687233-0.13435794145621i</v>
      </c>
      <c r="J381" s="4">
        <f t="shared" si="68"/>
        <v>-15.07089149245976</v>
      </c>
      <c r="K381" s="4">
        <f t="shared" si="69"/>
        <v>49.618012536792833</v>
      </c>
      <c r="O381"/>
      <c r="P381"/>
    </row>
    <row r="382" spans="1:16">
      <c r="A382">
        <f t="shared" si="70"/>
        <v>352</v>
      </c>
      <c r="B382">
        <f t="shared" si="71"/>
        <v>92000</v>
      </c>
      <c r="C382" t="str">
        <f t="shared" si="61"/>
        <v>0.000128637523493547-0.0446775096814202i</v>
      </c>
      <c r="D382" t="str">
        <f t="shared" si="62"/>
        <v>1</v>
      </c>
      <c r="E382" t="str">
        <f t="shared" si="63"/>
        <v>0.000128637523493547-0.0446775096814202i</v>
      </c>
      <c r="F382" t="str">
        <f t="shared" si="64"/>
        <v>0.145367412140575</v>
      </c>
      <c r="G382" t="str">
        <f t="shared" si="66"/>
        <v>20.2473580025122-17.4914883996868i</v>
      </c>
      <c r="H382" t="str">
        <f t="shared" si="65"/>
        <v>0.0000186997038944293-0.00649465396327354i</v>
      </c>
      <c r="I382" t="str">
        <f t="shared" si="67"/>
        <v>-0.113222544859288-0.131826669550581i</v>
      </c>
      <c r="J382" s="4">
        <f t="shared" si="68"/>
        <v>-15.200273494087259</v>
      </c>
      <c r="K382" s="4">
        <f t="shared" si="69"/>
        <v>49.34156427569377</v>
      </c>
      <c r="O382"/>
      <c r="P382"/>
    </row>
    <row r="383" spans="1:16">
      <c r="A383">
        <f t="shared" si="70"/>
        <v>353</v>
      </c>
      <c r="B383">
        <f t="shared" si="71"/>
        <v>93000</v>
      </c>
      <c r="C383" t="str">
        <f t="shared" si="61"/>
        <v>0.000125886020570489-0.0441971141885797i</v>
      </c>
      <c r="D383" t="str">
        <f t="shared" si="62"/>
        <v>1</v>
      </c>
      <c r="E383" t="str">
        <f t="shared" si="63"/>
        <v>0.000125886020570489-0.0441971141885797i</v>
      </c>
      <c r="F383" t="str">
        <f t="shared" si="64"/>
        <v>0.145367412140575</v>
      </c>
      <c r="G383" t="str">
        <f t="shared" si="66"/>
        <v>20.0837440202418-17.5179484632111i</v>
      </c>
      <c r="H383" t="str">
        <f t="shared" si="65"/>
        <v>0.0000182997250350072-0.00642482011367532i</v>
      </c>
      <c r="I383" t="str">
        <f t="shared" si="67"/>
        <v>-0.112182140643522-0.12935501617921i</v>
      </c>
      <c r="J383" s="4">
        <f t="shared" si="68"/>
        <v>-15.328722826900101</v>
      </c>
      <c r="K383" s="4">
        <f t="shared" si="69"/>
        <v>49.066787890836281</v>
      </c>
      <c r="O383"/>
      <c r="P383"/>
    </row>
    <row r="384" spans="1:16">
      <c r="A384">
        <f t="shared" si="70"/>
        <v>354</v>
      </c>
      <c r="B384">
        <f t="shared" si="71"/>
        <v>94000</v>
      </c>
      <c r="C384" t="str">
        <f t="shared" si="61"/>
        <v>0.000123221862703735-0.0437269396303008i</v>
      </c>
      <c r="D384" t="str">
        <f t="shared" si="62"/>
        <v>1</v>
      </c>
      <c r="E384" t="str">
        <f t="shared" si="63"/>
        <v>0.000123221862703735-0.0437269396303008i</v>
      </c>
      <c r="F384" t="str">
        <f t="shared" si="64"/>
        <v>0.145367412140575</v>
      </c>
      <c r="G384" t="str">
        <f t="shared" si="66"/>
        <v>19.9209540669174-17.54277433661i</v>
      </c>
      <c r="H384" t="str">
        <f t="shared" si="65"/>
        <v>0.0000179124433003832-0.00635647205488398i</v>
      </c>
      <c r="I384" t="str">
        <f t="shared" si="67"/>
        <v>-0.111153321875584-0.126941221783624i</v>
      </c>
      <c r="J384" s="4">
        <f t="shared" si="68"/>
        <v>-15.456257319463759</v>
      </c>
      <c r="K384" s="4">
        <f t="shared" si="69"/>
        <v>48.793693514962655</v>
      </c>
      <c r="O384"/>
      <c r="P384"/>
    </row>
    <row r="385" spans="1:16">
      <c r="A385">
        <f t="shared" si="70"/>
        <v>355</v>
      </c>
      <c r="B385">
        <f t="shared" si="71"/>
        <v>95000</v>
      </c>
      <c r="C385" t="str">
        <f t="shared" si="61"/>
        <v>0.000120641391680242-0.0432666632504293i</v>
      </c>
      <c r="D385" t="str">
        <f t="shared" si="62"/>
        <v>1</v>
      </c>
      <c r="E385" t="str">
        <f t="shared" si="63"/>
        <v>0.000120641391680242-0.0432666632504293i</v>
      </c>
      <c r="F385" t="str">
        <f t="shared" si="64"/>
        <v>0.145367412140575</v>
      </c>
      <c r="G385" t="str">
        <f t="shared" si="66"/>
        <v>19.7590096462789-17.5659899894924i</v>
      </c>
      <c r="H385" t="str">
        <f t="shared" si="65"/>
        <v>0.0000175373269055943-0.00628956286867263i</v>
      </c>
      <c r="I385" t="str">
        <f t="shared" si="67"/>
        <v>-0.110135878177889-0.124583593901846i</v>
      </c>
      <c r="J385" s="4">
        <f t="shared" si="68"/>
        <v>-15.5828941644923</v>
      </c>
      <c r="K385" s="4">
        <f t="shared" si="69"/>
        <v>48.522290049490493</v>
      </c>
      <c r="O385"/>
      <c r="P385"/>
    </row>
    <row r="386" spans="1:16">
      <c r="A386">
        <f t="shared" si="70"/>
        <v>356</v>
      </c>
      <c r="B386">
        <f t="shared" si="71"/>
        <v>96000</v>
      </c>
      <c r="C386" t="str">
        <f t="shared" si="61"/>
        <v>0.000118141138818305-0.0428159757404609i</v>
      </c>
      <c r="D386" t="str">
        <f t="shared" si="62"/>
        <v>1</v>
      </c>
      <c r="E386" t="str">
        <f t="shared" si="63"/>
        <v>0.000118141138818305-0.0428159757404609i</v>
      </c>
      <c r="F386" t="str">
        <f t="shared" si="64"/>
        <v>0.145367412140575</v>
      </c>
      <c r="G386" t="str">
        <f t="shared" si="66"/>
        <v>19.5979311708216-17.5876197805946i</v>
      </c>
      <c r="H386" t="str">
        <f t="shared" si="65"/>
        <v>0.0000171738716173574-0.00622404759166444i</v>
      </c>
      <c r="I386" t="str">
        <f t="shared" si="67"/>
        <v>-0.109129610184626-0.122280503829524i</v>
      </c>
      <c r="J386" s="4">
        <f t="shared" si="68"/>
        <v>-15.70864994895452</v>
      </c>
      <c r="K386" s="4">
        <f t="shared" si="69"/>
        <v>48.252585227719294</v>
      </c>
      <c r="O386"/>
      <c r="P386"/>
    </row>
    <row r="387" spans="1:16">
      <c r="A387">
        <f t="shared" si="70"/>
        <v>357</v>
      </c>
      <c r="B387">
        <f t="shared" si="71"/>
        <v>97000</v>
      </c>
      <c r="C387" t="str">
        <f t="shared" si="61"/>
        <v>0.000115717813305032-0.0423745805463958i</v>
      </c>
      <c r="D387" t="str">
        <f t="shared" si="62"/>
        <v>1</v>
      </c>
      <c r="E387" t="str">
        <f t="shared" si="63"/>
        <v>0.000115717813305032-0.0423745805463958i</v>
      </c>
      <c r="F387" t="str">
        <f t="shared" si="64"/>
        <v>0.145367412140575</v>
      </c>
      <c r="G387" t="str">
        <f t="shared" si="66"/>
        <v>19.4377379874137-17.6076884054574i</v>
      </c>
      <c r="H387" t="str">
        <f t="shared" si="65"/>
        <v>0.0000168215990587187-0.00615988311457191i</v>
      </c>
      <c r="I387" t="str">
        <f t="shared" si="67"/>
        <v>-0.108134328660388-0.12003038348885i</v>
      </c>
      <c r="J387" s="4">
        <f t="shared" si="68"/>
        <v>-15.83354068252466</v>
      </c>
      <c r="K387" s="4">
        <f t="shared" si="69"/>
        <v>47.984585674762883</v>
      </c>
      <c r="O387"/>
      <c r="P387"/>
    </row>
    <row r="388" spans="1:16">
      <c r="A388">
        <f t="shared" si="70"/>
        <v>358</v>
      </c>
      <c r="B388">
        <f t="shared" si="71"/>
        <v>98000</v>
      </c>
      <c r="C388" t="str">
        <f t="shared" si="61"/>
        <v>0.000113368291362559-0.0419421932180271i</v>
      </c>
      <c r="D388" t="str">
        <f t="shared" si="62"/>
        <v>1</v>
      </c>
      <c r="E388" t="str">
        <f t="shared" si="63"/>
        <v>0.000113368291362559-0.0419421932180271i</v>
      </c>
      <c r="F388" t="str">
        <f t="shared" si="64"/>
        <v>0.145367412140575</v>
      </c>
      <c r="G388" t="str">
        <f t="shared" si="66"/>
        <v>19.2784484030244-17.6262208471661i</v>
      </c>
      <c r="H388" t="str">
        <f t="shared" si="65"/>
        <v>0.0000164800551341739-0.00609702808760457i</v>
      </c>
      <c r="I388" t="str">
        <f t="shared" si="67"/>
        <v>-0.10714985369091-0.117831722490044i</v>
      </c>
      <c r="J388" s="4">
        <f t="shared" si="68"/>
        <v>-15.957581824483199</v>
      </c>
      <c r="K388" s="4">
        <f t="shared" si="69"/>
        <v>47.718296964407813</v>
      </c>
      <c r="O388"/>
      <c r="P388"/>
    </row>
    <row r="389" spans="1:16">
      <c r="A389">
        <f t="shared" si="70"/>
        <v>359</v>
      </c>
      <c r="B389">
        <f t="shared" si="71"/>
        <v>99000</v>
      </c>
      <c r="C389" t="str">
        <f t="shared" si="61"/>
        <v>0.000111089606176368-0.0415185407976661i</v>
      </c>
      <c r="D389" t="str">
        <f t="shared" si="62"/>
        <v>1</v>
      </c>
      <c r="E389" t="str">
        <f t="shared" si="63"/>
        <v>0.000111089606176368-0.0415185407976661i</v>
      </c>
      <c r="F389" t="str">
        <f t="shared" si="64"/>
        <v>0.145367412140575</v>
      </c>
      <c r="G389" t="str">
        <f t="shared" si="66"/>
        <v>19.1200797105188-17.6432423299987i</v>
      </c>
      <c r="H389" t="str">
        <f t="shared" si="65"/>
        <v>0.0000161488085655743-0.00603544283160961i</v>
      </c>
      <c r="I389" t="str">
        <f t="shared" si="67"/>
        <v>-0.106176013939938-0.115683065371518i</v>
      </c>
      <c r="J389" s="4">
        <f t="shared" si="68"/>
        <v>-16.080788309160742</v>
      </c>
      <c r="K389" s="4">
        <f t="shared" si="69"/>
        <v>47.453723673092867</v>
      </c>
      <c r="O389"/>
      <c r="P389"/>
    </row>
    <row r="390" spans="1:16">
      <c r="A390">
        <f t="shared" si="70"/>
        <v>360</v>
      </c>
      <c r="B390">
        <f t="shared" si="71"/>
        <v>100000</v>
      </c>
      <c r="C390" t="str">
        <f t="shared" si="61"/>
        <v>0.000108878938525056-0.0411033612455401i</v>
      </c>
      <c r="D390" t="str">
        <f t="shared" si="62"/>
        <v>1</v>
      </c>
      <c r="E390" t="str">
        <f t="shared" si="63"/>
        <v>0.000108878938525056-0.0411033612455401i</v>
      </c>
      <c r="F390" t="str">
        <f t="shared" si="64"/>
        <v>0.145367412140575</v>
      </c>
      <c r="G390" t="str">
        <f t="shared" si="66"/>
        <v>18.9626482144694-17.6587782758384i</v>
      </c>
      <c r="H390" t="str">
        <f t="shared" si="65"/>
        <v>0.0000158274495300001-0.00597508925454337i</v>
      </c>
      <c r="I390" t="str">
        <f t="shared" si="67"/>
        <v>-0.105212645966756-0.113583009005884i</v>
      </c>
      <c r="J390" s="4">
        <f t="shared" si="68"/>
        <v>-16.203174570015779</v>
      </c>
      <c r="K390" s="4">
        <f t="shared" si="69"/>
        <v>47.190869431176424</v>
      </c>
      <c r="L390" s="4"/>
      <c r="O390"/>
      <c r="P390"/>
    </row>
    <row r="391" spans="1:16">
      <c r="A391">
        <f t="shared" si="70"/>
        <v>361</v>
      </c>
      <c r="B391">
        <f t="shared" ref="B391:B430" si="72">B390+10000</f>
        <v>110000</v>
      </c>
      <c r="C391" t="str">
        <f t="shared" si="61"/>
        <v>0.0000899827034002658-0.0373667375453545i</v>
      </c>
      <c r="D391" t="str">
        <f t="shared" si="62"/>
        <v>1</v>
      </c>
      <c r="E391" t="str">
        <f t="shared" si="63"/>
        <v>0.0000899827034002658-0.0373667375453545i</v>
      </c>
      <c r="F391" t="str">
        <f t="shared" si="64"/>
        <v>0.145367412140575</v>
      </c>
      <c r="G391" t="str">
        <f t="shared" si="66"/>
        <v>17.4428107242932-17.7380923716091i</v>
      </c>
      <c r="H391" t="str">
        <f t="shared" si="65"/>
        <v>0.0000130805527307096-0.00543190593710425i</v>
      </c>
      <c r="I391" t="str">
        <f t="shared" si="67"/>
        <v>-0.0961234876607962-0.0949797311856829i</v>
      </c>
      <c r="J391" s="4">
        <f t="shared" si="68"/>
        <v>-17.384784350068301</v>
      </c>
      <c r="K391" s="4">
        <f t="shared" si="69"/>
        <v>44.657087741587759</v>
      </c>
      <c r="L391" s="4"/>
      <c r="O391"/>
      <c r="P391"/>
    </row>
    <row r="392" spans="1:16">
      <c r="A392">
        <f t="shared" si="70"/>
        <v>362</v>
      </c>
      <c r="B392">
        <f t="shared" si="72"/>
        <v>120000</v>
      </c>
      <c r="C392" t="str">
        <f t="shared" si="61"/>
        <v>0.0000756105360830195-0.0342528744753413i</v>
      </c>
      <c r="D392" t="str">
        <f t="shared" si="62"/>
        <v>1</v>
      </c>
      <c r="E392" t="str">
        <f t="shared" si="63"/>
        <v>0.0000756105360830195-0.0342528744753413i</v>
      </c>
      <c r="F392" t="str">
        <f t="shared" si="64"/>
        <v>0.145367412140575</v>
      </c>
      <c r="G392" t="str">
        <f t="shared" si="66"/>
        <v>16.0282624023334-17.6969897405884i</v>
      </c>
      <c r="H392" t="str">
        <f t="shared" si="65"/>
        <v>0.0000109913079609501-0.00497925172085632i</v>
      </c>
      <c r="I392" t="str">
        <f t="shared" si="67"/>
        <v>-0.0879415950516585-0.0800032662133758i</v>
      </c>
      <c r="J392" s="4">
        <f t="shared" si="68"/>
        <v>-18.497273313690279</v>
      </c>
      <c r="K392" s="4">
        <f t="shared" si="69"/>
        <v>42.293787630308316</v>
      </c>
      <c r="L392" s="4"/>
      <c r="O392"/>
      <c r="P392"/>
    </row>
    <row r="393" spans="1:16">
      <c r="A393">
        <f t="shared" si="70"/>
        <v>363</v>
      </c>
      <c r="B393">
        <f t="shared" si="72"/>
        <v>130000</v>
      </c>
      <c r="C393" t="str">
        <f t="shared" si="61"/>
        <v>0.0000644255919769092-0.0316180607679036i</v>
      </c>
      <c r="D393" t="str">
        <f t="shared" si="62"/>
        <v>1</v>
      </c>
      <c r="E393" t="str">
        <f t="shared" si="63"/>
        <v>0.0000644255919769092-0.0316180607679036i</v>
      </c>
      <c r="F393" t="str">
        <f t="shared" si="64"/>
        <v>0.145367412140575</v>
      </c>
      <c r="G393" t="str">
        <f t="shared" si="66"/>
        <v>14.7228471758563-17.5596471299771i</v>
      </c>
      <c r="H393" t="str">
        <f t="shared" si="65"/>
        <v>9.36538158130788E-06-0.00459623567073359i</v>
      </c>
      <c r="I393" t="str">
        <f t="shared" si="67"/>
        <v>-0.0805703914225303-0.0678341281602354i</v>
      </c>
      <c r="J393" s="4">
        <f t="shared" si="68"/>
        <v>-19.549487586887281</v>
      </c>
      <c r="K393" s="4">
        <f t="shared" si="69"/>
        <v>40.094822974707625</v>
      </c>
      <c r="L393" s="4"/>
      <c r="O393"/>
      <c r="P393"/>
    </row>
    <row r="394" spans="1:16">
      <c r="A394">
        <f t="shared" si="70"/>
        <v>364</v>
      </c>
      <c r="B394">
        <f t="shared" si="72"/>
        <v>140000</v>
      </c>
      <c r="C394" t="str">
        <f t="shared" si="61"/>
        <v>0.0000555506697518713-0.029359644647935i</v>
      </c>
      <c r="D394" t="str">
        <f t="shared" si="62"/>
        <v>1</v>
      </c>
      <c r="E394" t="str">
        <f t="shared" si="63"/>
        <v>0.0000555506697518713-0.029359644647935i</v>
      </c>
      <c r="F394" t="str">
        <f t="shared" si="64"/>
        <v>0.145367412140575</v>
      </c>
      <c r="G394" t="str">
        <f t="shared" si="66"/>
        <v>13.5255431432407-17.3475762962483i</v>
      </c>
      <c r="H394" t="str">
        <f t="shared" si="65"/>
        <v>8.07525710450525E-06-0.00426793556383719i</v>
      </c>
      <c r="I394" t="str">
        <f t="shared" si="67"/>
        <v>-0.0739291155827774-0.0578662327399835i</v>
      </c>
      <c r="J394" s="4">
        <f t="shared" si="68"/>
        <v>-20.5482621362566</v>
      </c>
      <c r="K394" s="4">
        <f t="shared" si="69"/>
        <v>38.051206512047003</v>
      </c>
      <c r="L394" s="4"/>
      <c r="O394"/>
      <c r="P394"/>
    </row>
    <row r="395" spans="1:16">
      <c r="A395">
        <f t="shared" si="70"/>
        <v>365</v>
      </c>
      <c r="B395">
        <f t="shared" si="72"/>
        <v>150000</v>
      </c>
      <c r="C395" t="str">
        <f t="shared" si="61"/>
        <v>0.0000483908279787334-0.0274023476485711i</v>
      </c>
      <c r="D395" t="str">
        <f t="shared" si="62"/>
        <v>1</v>
      </c>
      <c r="E395" t="str">
        <f t="shared" si="63"/>
        <v>0.0000483908279787334-0.0274023476485711i</v>
      </c>
      <c r="F395" t="str">
        <f t="shared" si="64"/>
        <v>0.145367412140575</v>
      </c>
      <c r="G395" t="str">
        <f t="shared" si="66"/>
        <v>12.4321435956271-17.0791442837014i</v>
      </c>
      <c r="H395" t="str">
        <f t="shared" si="65"/>
        <v>7.03444943460821E-06-0.00398340836424915i</v>
      </c>
      <c r="I395" t="str">
        <f t="shared" si="67"/>
        <v>-0.067945752908427-0.0496424471612176i</v>
      </c>
      <c r="J395" s="4">
        <f t="shared" si="68"/>
        <v>-21.499055345065198</v>
      </c>
      <c r="K395" s="4">
        <f t="shared" si="69"/>
        <v>36.152567936174847</v>
      </c>
      <c r="L395" s="4"/>
      <c r="O395"/>
      <c r="P395"/>
    </row>
    <row r="396" spans="1:16">
      <c r="A396">
        <f t="shared" si="70"/>
        <v>366</v>
      </c>
      <c r="B396">
        <f t="shared" si="72"/>
        <v>160000</v>
      </c>
      <c r="C396" t="str">
        <f t="shared" si="61"/>
        <v>0.0000425310172143358-0.0256897106218401i</v>
      </c>
      <c r="D396" t="str">
        <f t="shared" si="62"/>
        <v>1</v>
      </c>
      <c r="E396" t="str">
        <f t="shared" si="63"/>
        <v>0.0000425310172143358-0.0256897106218401i</v>
      </c>
      <c r="F396" t="str">
        <f t="shared" si="64"/>
        <v>0.145367412140575</v>
      </c>
      <c r="G396" t="str">
        <f t="shared" si="66"/>
        <v>11.4365264535849-16.7695876815832i</v>
      </c>
      <c r="H396" t="str">
        <f t="shared" si="65"/>
        <v>6.18262390815424E-06-0.00373444675173714i</v>
      </c>
      <c r="I396" t="str">
        <f t="shared" si="67"/>
        <v>-0.0625544245035814-0.042812779119476i</v>
      </c>
      <c r="J396" s="4">
        <f t="shared" si="68"/>
        <v>-22.406351280501198</v>
      </c>
      <c r="K396" s="4">
        <f t="shared" si="69"/>
        <v>34.388069679468259</v>
      </c>
      <c r="O396"/>
      <c r="P396"/>
    </row>
    <row r="397" spans="1:16">
      <c r="A397">
        <f t="shared" si="70"/>
        <v>367</v>
      </c>
      <c r="B397">
        <f t="shared" si="72"/>
        <v>170000</v>
      </c>
      <c r="C397" t="str">
        <f t="shared" si="61"/>
        <v>0.0000376745460709735-0.0241785587407526i</v>
      </c>
      <c r="D397" t="str">
        <f t="shared" si="62"/>
        <v>1</v>
      </c>
      <c r="E397" t="str">
        <f t="shared" si="63"/>
        <v>0.0000376745460709735-0.0241785587407526i</v>
      </c>
      <c r="F397" t="str">
        <f t="shared" si="64"/>
        <v>0.145367412140575</v>
      </c>
      <c r="G397" t="str">
        <f t="shared" si="66"/>
        <v>10.53156797203-16.4312772983766i</v>
      </c>
      <c r="H397" t="str">
        <f t="shared" si="65"/>
        <v>5.47665126590829E-06-0.00351477451343209i</v>
      </c>
      <c r="I397" t="str">
        <f t="shared" si="67"/>
        <v>-0.0576945569464033-0.0371060750701854i</v>
      </c>
      <c r="J397" s="4">
        <f t="shared" si="68"/>
        <v>-23.273921263821798</v>
      </c>
      <c r="K397" s="4">
        <f t="shared" si="69"/>
        <v>32.746971624601287</v>
      </c>
      <c r="O397"/>
      <c r="P397"/>
    </row>
    <row r="398" spans="1:16">
      <c r="A398">
        <f t="shared" si="70"/>
        <v>368</v>
      </c>
      <c r="B398">
        <f t="shared" si="72"/>
        <v>180000</v>
      </c>
      <c r="C398" t="str">
        <f t="shared" si="61"/>
        <v>0.0000336047736733019-0.0228353114665133i</v>
      </c>
      <c r="D398" t="str">
        <f t="shared" si="62"/>
        <v>1</v>
      </c>
      <c r="E398" t="str">
        <f t="shared" si="63"/>
        <v>0.0000336047736733019-0.0228353114665133i</v>
      </c>
      <c r="F398" t="str">
        <f t="shared" si="64"/>
        <v>0.145367412140575</v>
      </c>
      <c r="G398" t="str">
        <f t="shared" si="66"/>
        <v>9.7097722475365-16.0740873381555i</v>
      </c>
      <c r="H398" t="str">
        <f t="shared" si="65"/>
        <v>4.88503898445762E-06-0.00331951013331104i</v>
      </c>
      <c r="I398" t="str">
        <f t="shared" si="67"/>
        <v>-0.0533106631867744-0.0323102099111262i</v>
      </c>
      <c r="J398" s="4">
        <f t="shared" si="68"/>
        <v>-24.104998329899598</v>
      </c>
      <c r="K398" s="4">
        <f t="shared" si="69"/>
        <v>31.218966403418221</v>
      </c>
      <c r="O398"/>
      <c r="P398"/>
    </row>
    <row r="399" spans="1:16">
      <c r="A399">
        <f t="shared" si="70"/>
        <v>369</v>
      </c>
      <c r="B399">
        <f t="shared" si="72"/>
        <v>190000</v>
      </c>
      <c r="C399" t="str">
        <f t="shared" si="61"/>
        <v>0.0000301605237863643-0.0216334577701147i</v>
      </c>
      <c r="D399" t="str">
        <f t="shared" si="62"/>
        <v>1</v>
      </c>
      <c r="E399" t="str">
        <f t="shared" si="63"/>
        <v>0.0000301605237863643-0.0216334577701147i</v>
      </c>
      <c r="F399" t="str">
        <f t="shared" si="64"/>
        <v>0.145367412140575</v>
      </c>
      <c r="G399" t="str">
        <f t="shared" si="66"/>
        <v>8.96368561077487-15.7057861896204i</v>
      </c>
      <c r="H399" t="str">
        <f t="shared" si="65"/>
        <v>4.38435729162804E-06-0.00314479977169399i</v>
      </c>
      <c r="I399" t="str">
        <f t="shared" si="67"/>
        <v>-0.0493522528230254-0.0282578562405027i</v>
      </c>
      <c r="J399" s="4">
        <f t="shared" si="68"/>
        <v>-24.9023966706512</v>
      </c>
      <c r="K399" s="4">
        <f t="shared" si="69"/>
        <v>29.794364945718797</v>
      </c>
      <c r="O399"/>
      <c r="P399"/>
    </row>
    <row r="400" spans="1:16">
      <c r="A400">
        <f t="shared" si="70"/>
        <v>370</v>
      </c>
      <c r="B400">
        <f t="shared" si="72"/>
        <v>200000</v>
      </c>
      <c r="C400" t="str">
        <f t="shared" si="61"/>
        <v>0.0000272198778756036-0.0205517887763563i</v>
      </c>
      <c r="D400" t="str">
        <f t="shared" si="62"/>
        <v>1</v>
      </c>
      <c r="E400" t="str">
        <f t="shared" si="63"/>
        <v>0.0000272198778756036-0.0205517887763563i</v>
      </c>
      <c r="F400" t="str">
        <f t="shared" si="64"/>
        <v>0.145367412140575</v>
      </c>
      <c r="G400" t="str">
        <f t="shared" si="66"/>
        <v>8.28615471759548-15.3324053669328i</v>
      </c>
      <c r="H400" t="str">
        <f t="shared" si="65"/>
        <v>3.95688320555899E-06-0.00298756034927863i</v>
      </c>
      <c r="I400" t="str">
        <f t="shared" si="67"/>
        <v>-0.0457736989868746-0.0248160558195736i</v>
      </c>
      <c r="J400" s="4">
        <f t="shared" si="68"/>
        <v>-25.668595658606602</v>
      </c>
      <c r="K400" s="4">
        <f t="shared" si="69"/>
        <v>28.464185195816611</v>
      </c>
      <c r="O400"/>
      <c r="P400"/>
    </row>
    <row r="401" spans="1:16">
      <c r="A401">
        <f t="shared" si="70"/>
        <v>371</v>
      </c>
      <c r="B401">
        <f t="shared" si="72"/>
        <v>210000</v>
      </c>
      <c r="C401" t="str">
        <f t="shared" si="61"/>
        <v>0.0000246892356596776-0.0195731353600694i</v>
      </c>
      <c r="D401" t="str">
        <f t="shared" si="62"/>
        <v>1</v>
      </c>
      <c r="E401" t="str">
        <f t="shared" si="63"/>
        <v>0.0000246892356596776-0.0195731353600694i</v>
      </c>
      <c r="F401" t="str">
        <f t="shared" si="64"/>
        <v>0.145367412140575</v>
      </c>
      <c r="G401" t="str">
        <f t="shared" si="66"/>
        <v>7.67047487378437-14.9585668368644i</v>
      </c>
      <c r="H401" t="str">
        <f t="shared" si="65"/>
        <v>3.58901029557613E-06-0.00284529603477047i</v>
      </c>
      <c r="I401" t="str">
        <f t="shared" si="67"/>
        <v>-0.0425340214934854-0.0218784581935698i</v>
      </c>
      <c r="J401" s="4">
        <f t="shared" si="68"/>
        <v>-26.4058006173276</v>
      </c>
      <c r="K401" s="4">
        <f t="shared" si="69"/>
        <v>27.220179319613237</v>
      </c>
      <c r="O401"/>
      <c r="P401"/>
    </row>
    <row r="402" spans="1:16">
      <c r="A402">
        <f t="shared" si="70"/>
        <v>372</v>
      </c>
      <c r="B402">
        <f t="shared" si="72"/>
        <v>220000</v>
      </c>
      <c r="C402" t="str">
        <f t="shared" si="61"/>
        <v>0.0000224957736880265-0.0186834500301909i</v>
      </c>
      <c r="D402" t="str">
        <f t="shared" si="62"/>
        <v>1</v>
      </c>
      <c r="E402" t="str">
        <f t="shared" si="63"/>
        <v>0.0000224957736880265-0.0186834500301909i</v>
      </c>
      <c r="F402" t="str">
        <f t="shared" si="64"/>
        <v>0.145367412140575</v>
      </c>
      <c r="G402" t="str">
        <f t="shared" si="66"/>
        <v>7.11046366659273-14.5877625142561i</v>
      </c>
      <c r="H402" t="str">
        <f t="shared" si="65"/>
        <v>3.27015240512845E-06-0.0027159647807466i</v>
      </c>
      <c r="I402" t="str">
        <f t="shared" si="67"/>
        <v>-0.0395965969187542-0.0193594730999156i</v>
      </c>
      <c r="J402" s="4">
        <f t="shared" si="68"/>
        <v>-27.115988010269596</v>
      </c>
      <c r="K402" s="4">
        <f t="shared" si="69"/>
        <v>26.05482294697407</v>
      </c>
      <c r="O402"/>
      <c r="P402"/>
    </row>
    <row r="403" spans="1:16">
      <c r="A403">
        <f t="shared" si="70"/>
        <v>373</v>
      </c>
      <c r="B403">
        <f t="shared" si="72"/>
        <v>230000</v>
      </c>
      <c r="C403" t="str">
        <f t="shared" si="61"/>
        <v>0.0000205821470845743-0.0178711283197553i</v>
      </c>
      <c r="D403" t="str">
        <f t="shared" si="62"/>
        <v>1</v>
      </c>
      <c r="E403" t="str">
        <f t="shared" si="63"/>
        <v>0.0000205821470845743-0.0178711283197553i</v>
      </c>
      <c r="F403" t="str">
        <f t="shared" si="64"/>
        <v>0.145367412140575</v>
      </c>
      <c r="G403" t="str">
        <f t="shared" si="66"/>
        <v>6.60048541903387-14.2225869426262i</v>
      </c>
      <c r="H403" t="str">
        <f t="shared" si="65"/>
        <v>2.99197345798125E-06-0.00259787967587497i</v>
      </c>
      <c r="I403" t="str">
        <f t="shared" si="67"/>
        <v>-0.0369288210794298-0.0171898205236533i</v>
      </c>
      <c r="J403" s="4">
        <f t="shared" si="68"/>
        <v>-27.800939959140798</v>
      </c>
      <c r="K403" s="4">
        <f t="shared" si="69"/>
        <v>24.961282049111048</v>
      </c>
      <c r="O403"/>
      <c r="P403"/>
    </row>
    <row r="404" spans="1:16">
      <c r="A404">
        <f t="shared" si="70"/>
        <v>374</v>
      </c>
      <c r="B404">
        <f t="shared" si="72"/>
        <v>240000</v>
      </c>
      <c r="C404" t="str">
        <f t="shared" si="61"/>
        <v>0.0000189027031009648-0.0171264998267192i</v>
      </c>
      <c r="D404" t="str">
        <f t="shared" si="62"/>
        <v>1</v>
      </c>
      <c r="E404" t="str">
        <f t="shared" si="63"/>
        <v>0.0000189027031009648-0.0171264998267192i</v>
      </c>
      <c r="F404" t="str">
        <f t="shared" si="64"/>
        <v>0.145367412140575</v>
      </c>
      <c r="G404" t="str">
        <f t="shared" si="66"/>
        <v>6.1354445188242-13.8649276338961i</v>
      </c>
      <c r="H404" t="str">
        <f t="shared" si="65"/>
        <v>2.74783703224888E-06-0.00248963495883618i</v>
      </c>
      <c r="I404" t="str">
        <f t="shared" si="67"/>
        <v>-0.0345017493374234-0.0153131157236664i</v>
      </c>
      <c r="J404" s="4">
        <f t="shared" si="68"/>
        <v>-28.462271284734801</v>
      </c>
      <c r="K404" s="4">
        <f t="shared" si="69"/>
        <v>23.933367681194483</v>
      </c>
      <c r="O404"/>
      <c r="P404"/>
    </row>
    <row r="405" spans="1:16">
      <c r="A405">
        <f t="shared" si="70"/>
        <v>375</v>
      </c>
      <c r="B405">
        <f t="shared" si="72"/>
        <v>250000</v>
      </c>
      <c r="C405" t="str">
        <f t="shared" si="61"/>
        <v>0.0000174207328416164-0.0164414414038905i</v>
      </c>
      <c r="D405" t="str">
        <f t="shared" si="62"/>
        <v>1</v>
      </c>
      <c r="E405" t="str">
        <f t="shared" si="63"/>
        <v>0.0000174207328416164-0.0164414414038905i</v>
      </c>
      <c r="F405" t="str">
        <f t="shared" si="64"/>
        <v>0.145367412140575</v>
      </c>
      <c r="G405" t="str">
        <f t="shared" si="66"/>
        <v>5.71076008901888-13.5161188361479i</v>
      </c>
      <c r="H405" t="str">
        <f t="shared" si="65"/>
        <v>0.0000025324068507781-0.00239004978874446i</v>
      </c>
      <c r="I405" t="str">
        <f t="shared" si="67"/>
        <v>-0.0322897350010077-0.0136832292562665i</v>
      </c>
      <c r="J405" s="4">
        <f t="shared" si="68"/>
        <v>-29.101451180405</v>
      </c>
      <c r="K405" s="4">
        <f t="shared" si="69"/>
        <v>22.965485198045855</v>
      </c>
      <c r="O405"/>
      <c r="P405"/>
    </row>
    <row r="406" spans="1:16">
      <c r="A406">
        <f t="shared" si="70"/>
        <v>376</v>
      </c>
      <c r="B406">
        <f t="shared" si="72"/>
        <v>260000</v>
      </c>
      <c r="C406" t="str">
        <f t="shared" si="61"/>
        <v>0.0000161064481482318-0.0158090796119779i</v>
      </c>
      <c r="D406" t="str">
        <f t="shared" si="62"/>
        <v>1</v>
      </c>
      <c r="E406" t="str">
        <f t="shared" si="63"/>
        <v>0.0000161064481482318-0.0158090796119779i</v>
      </c>
      <c r="F406" t="str">
        <f t="shared" si="64"/>
        <v>0.145367412140575</v>
      </c>
      <c r="G406" t="str">
        <f t="shared" si="66"/>
        <v>5.32233041439586-13.177064625896i</v>
      </c>
      <c r="H406" t="str">
        <f t="shared" si="65"/>
        <v>2.34135268608481E-06-0.00229812499151755i</v>
      </c>
      <c r="I406" t="str">
        <f t="shared" si="67"/>
        <v>-0.0302700800790015-0.0122622326940936i</v>
      </c>
      <c r="J406" s="4">
        <f t="shared" si="68"/>
        <v>-29.719820937378799</v>
      </c>
      <c r="K406" s="4">
        <f t="shared" si="69"/>
        <v>22.052582117625519</v>
      </c>
      <c r="O406"/>
      <c r="P406"/>
    </row>
    <row r="407" spans="1:16">
      <c r="A407">
        <f t="shared" si="70"/>
        <v>377</v>
      </c>
      <c r="B407">
        <f t="shared" si="72"/>
        <v>270000</v>
      </c>
      <c r="C407" t="str">
        <f t="shared" si="61"/>
        <v>0.000014935472935313-0.0152235592936836i</v>
      </c>
      <c r="D407" t="str">
        <f t="shared" si="62"/>
        <v>1</v>
      </c>
      <c r="E407" t="str">
        <f t="shared" si="63"/>
        <v>0.000014935472935313-0.0152235592936836i</v>
      </c>
      <c r="F407" t="str">
        <f t="shared" si="64"/>
        <v>0.145367412140575</v>
      </c>
      <c r="G407" t="str">
        <f t="shared" si="66"/>
        <v>4.9664926642589-12.8483367731376i</v>
      </c>
      <c r="H407" t="str">
        <f t="shared" si="65"/>
        <v>2.17113104970205E-06-0.00221300941809138i</v>
      </c>
      <c r="I407" t="str">
        <f t="shared" si="67"/>
        <v>-0.0284227073793318-0.0110187904637919i</v>
      </c>
      <c r="J407" s="4">
        <f t="shared" si="68"/>
        <v>-30.318608694528599</v>
      </c>
      <c r="K407" s="4">
        <f t="shared" si="69"/>
        <v>21.190097183443044</v>
      </c>
      <c r="O407"/>
      <c r="P407"/>
    </row>
    <row r="408" spans="1:16">
      <c r="A408">
        <f t="shared" si="70"/>
        <v>378</v>
      </c>
      <c r="B408">
        <f t="shared" si="72"/>
        <v>280000</v>
      </c>
      <c r="C408" t="str">
        <f t="shared" si="61"/>
        <v>0.0000138877047258049-0.0146798617387091i</v>
      </c>
      <c r="D408" t="str">
        <f t="shared" si="62"/>
        <v>1</v>
      </c>
      <c r="E408" t="str">
        <f t="shared" si="63"/>
        <v>0.0000138877047258049-0.0146798617387091i</v>
      </c>
      <c r="F408" t="str">
        <f t="shared" si="64"/>
        <v>0.145367412140575</v>
      </c>
      <c r="G408" t="str">
        <f t="shared" si="66"/>
        <v>4.63998145413734-12.5302521418088i</v>
      </c>
      <c r="H408" t="str">
        <f t="shared" si="65"/>
        <v>2.01881969656269E-06-0.00213397351153758i</v>
      </c>
      <c r="I408" t="str">
        <f t="shared" si="67"/>
        <v>-0.0267298588775557-0.00992689383698149i</v>
      </c>
      <c r="J408" s="4">
        <f t="shared" si="68"/>
        <v>-30.898941892687198</v>
      </c>
      <c r="K408" s="4">
        <f t="shared" si="69"/>
        <v>20.373912103387937</v>
      </c>
      <c r="O408"/>
      <c r="P408"/>
    </row>
    <row r="409" spans="1:16">
      <c r="A409">
        <f t="shared" si="70"/>
        <v>379</v>
      </c>
      <c r="B409">
        <f t="shared" si="72"/>
        <v>290000</v>
      </c>
      <c r="C409" t="str">
        <f t="shared" si="61"/>
        <v>0.0000129464460945116-0.0141736604695486i</v>
      </c>
      <c r="D409" t="str">
        <f t="shared" si="62"/>
        <v>1</v>
      </c>
      <c r="E409" t="str">
        <f t="shared" si="63"/>
        <v>0.0000129464460945116-0.0141736604695486i</v>
      </c>
      <c r="F409" t="str">
        <f t="shared" si="64"/>
        <v>0.145367412140575</v>
      </c>
      <c r="G409" t="str">
        <f t="shared" si="66"/>
        <v>4.33988842316843-12.2229336492109i</v>
      </c>
      <c r="H409" t="str">
        <f t="shared" si="65"/>
        <v>1.88199136517661E-06-0.00206038834301745i</v>
      </c>
      <c r="I409" t="str">
        <f t="shared" si="67"/>
        <v>-0.0251758223757716-0.00896485897267756i</v>
      </c>
      <c r="J409" s="4">
        <f t="shared" si="68"/>
        <v>-31.461857919227597</v>
      </c>
      <c r="K409" s="4">
        <f t="shared" si="69"/>
        <v>19.60030674131599</v>
      </c>
      <c r="O409"/>
      <c r="P409"/>
    </row>
    <row r="410" spans="1:16">
      <c r="A410">
        <f t="shared" si="70"/>
        <v>380</v>
      </c>
      <c r="B410">
        <f t="shared" si="72"/>
        <v>300000</v>
      </c>
      <c r="C410" t="str">
        <f t="shared" si="61"/>
        <v>0.0000120977352899993-0.0137012058699486i</v>
      </c>
      <c r="D410" t="str">
        <f t="shared" si="62"/>
        <v>1</v>
      </c>
      <c r="E410" t="str">
        <f t="shared" si="63"/>
        <v>0.0000120977352899993-0.0137012058699486i</v>
      </c>
      <c r="F410" t="str">
        <f t="shared" si="64"/>
        <v>0.145367412140575</v>
      </c>
      <c r="G410" t="str">
        <f t="shared" si="66"/>
        <v>4.06362408643863-11.9263581082995i</v>
      </c>
      <c r="H410" t="str">
        <f t="shared" si="65"/>
        <v>1.75861647186891E-06-0.00199170884051968i</v>
      </c>
      <c r="I410" t="str">
        <f t="shared" si="67"/>
        <v>-0.0237466865232498-0.00811452990732719i</v>
      </c>
      <c r="J410" s="4">
        <f t="shared" si="68"/>
        <v>-32.008313297444602</v>
      </c>
      <c r="K410" s="4">
        <f t="shared" si="69"/>
        <v>18.865918087568986</v>
      </c>
      <c r="O410"/>
      <c r="P410"/>
    </row>
    <row r="411" spans="1:16">
      <c r="A411">
        <f t="shared" si="70"/>
        <v>381</v>
      </c>
      <c r="B411">
        <f t="shared" si="72"/>
        <v>310000</v>
      </c>
      <c r="C411" t="str">
        <f t="shared" si="61"/>
        <v>0.0000113298254940883-0.0132592321432151i</v>
      </c>
      <c r="D411" t="str">
        <f t="shared" si="62"/>
        <v>1</v>
      </c>
      <c r="E411" t="str">
        <f t="shared" si="63"/>
        <v>0.0000113298254940883-0.0132592321432151i</v>
      </c>
      <c r="F411" t="str">
        <f t="shared" si="64"/>
        <v>0.145367412140575</v>
      </c>
      <c r="G411" t="str">
        <f t="shared" si="66"/>
        <v>3.80888261666564-11.6403936571028i</v>
      </c>
      <c r="H411" t="str">
        <f t="shared" si="65"/>
        <v>1.64698741207993E-06-0.00192746026363031i</v>
      </c>
      <c r="I411" t="str">
        <f t="shared" si="67"/>
        <v>-0.0224301230453562-0.00736064147428016i</v>
      </c>
      <c r="J411" s="4">
        <f t="shared" si="68"/>
        <v>-32.539191685281402</v>
      </c>
      <c r="K411" s="4">
        <f t="shared" si="69"/>
        <v>18.167703052766797</v>
      </c>
      <c r="O411"/>
      <c r="P411"/>
    </row>
    <row r="412" spans="1:16">
      <c r="A412">
        <f t="shared" si="70"/>
        <v>382</v>
      </c>
      <c r="B412">
        <f t="shared" si="72"/>
        <v>320000</v>
      </c>
      <c r="C412" t="str">
        <f t="shared" si="61"/>
        <v>0.0000106327761610524-0.0128448817157453i</v>
      </c>
      <c r="D412" t="str">
        <f t="shared" si="62"/>
        <v>1</v>
      </c>
      <c r="E412" t="str">
        <f t="shared" si="63"/>
        <v>0.0000106327761610524-0.0128448817157453i</v>
      </c>
      <c r="F412" t="str">
        <f t="shared" si="64"/>
        <v>0.145367412140575</v>
      </c>
      <c r="G412" t="str">
        <f t="shared" si="66"/>
        <v>3.57360981981151-11.3648289521416i</v>
      </c>
      <c r="H412" t="str">
        <f t="shared" si="65"/>
        <v>1.54565915440219E-06-0.00186722721426968i</v>
      </c>
      <c r="I412" t="str">
        <f t="shared" si="67"/>
        <v>-0.0212151943222265-0.00669030766064151i</v>
      </c>
      <c r="J412" s="4">
        <f t="shared" si="68"/>
        <v>-33.055310885067598</v>
      </c>
      <c r="K412" s="4">
        <f t="shared" si="69"/>
        <v>17.502904959276805</v>
      </c>
      <c r="O412"/>
      <c r="P412"/>
    </row>
    <row r="413" spans="1:16">
      <c r="A413">
        <f t="shared" si="70"/>
        <v>383</v>
      </c>
      <c r="B413">
        <f t="shared" si="72"/>
        <v>330000</v>
      </c>
      <c r="C413" t="str">
        <f t="shared" ref="C413:C430" si="73">IF(Modep,IMPRODUCT(Ro/(Rs*m*(1+Ro*T/(PI()*Q*L*uu))),IMDIV(IMSUM(1,IMPRODUCT(s,$B413/wz)),IMSUM(1,IMPRODUCT(s,$B413/wp)))),IMDIV(Ro*SQRT(Kt*(1-md/(mc+md)))/(Rs*m),IMSUM((2*(1-md/(mc+md))-md/(mc+md)+(2-md/(mc+md))*(L*uu*ms/(E*(1-md/(mc+md))))),IMPRODUCT(s,$B413,Co*uu,Ro,(1-md/(mc+md)),L*uu*ms/(E*(1-md/(mc+md)))+1))))</f>
        <v>9.99812969167149E-06-0.0124556433853042i</v>
      </c>
      <c r="D413" t="str">
        <f t="shared" ref="D413:D430" si="74">IMDIV(1,IMSUM(1,IMPRODUCT($B413/(wn*Q),s,Mode),IMPRODUCT($B413/wn,$B413/wn,s,s,Mode)))</f>
        <v>1</v>
      </c>
      <c r="E413" t="str">
        <f t="shared" ref="E413:E430" si="75">IMPRODUCT($C413,$D413)</f>
        <v>9.99812969167149E-06-0.0124556433853042i</v>
      </c>
      <c r="F413" t="str">
        <f t="shared" ref="F413:F430" si="76">IMPRODUCT((_Rf12*k/(_Rf12*k+_Rf11*k)),IMDIV(IMSUM(1,IMPRODUCT(s,$B413,_Rf11*k,Czz*p)),IMSUM(1,IMPRODUCT(s,$B413,Czz*p,(_Rf12*k*_Rf11*k/(_Rf12*k+_Rf11*k))))))</f>
        <v>0.145367412140575</v>
      </c>
      <c r="G413" t="str">
        <f t="shared" si="66"/>
        <v>3.35597432556577-11.099395865111i</v>
      </c>
      <c r="H413" t="str">
        <f t="shared" ref="H413:H430" si="77">IMPRODUCT($E413,$F413)</f>
        <v>1.45340223952413E-06-0.00181064464546754i</v>
      </c>
      <c r="I413" t="str">
        <f t="shared" si="67"/>
        <v>-0.0200921841104872-0.00609260882971992i</v>
      </c>
      <c r="J413" s="4">
        <f t="shared" si="68"/>
        <v>-33.557429021184603</v>
      </c>
      <c r="K413" s="4">
        <f t="shared" si="69"/>
        <v>16.869023508578579</v>
      </c>
      <c r="O413"/>
      <c r="P413"/>
    </row>
    <row r="414" spans="1:16">
      <c r="A414">
        <f t="shared" si="70"/>
        <v>384</v>
      </c>
      <c r="B414">
        <f t="shared" si="72"/>
        <v>340000</v>
      </c>
      <c r="C414" t="str">
        <f t="shared" si="73"/>
        <v>9.41865366853921E-06-0.0120893013842592i</v>
      </c>
      <c r="D414" t="str">
        <f t="shared" si="74"/>
        <v>1</v>
      </c>
      <c r="E414" t="str">
        <f t="shared" si="75"/>
        <v>9.41865366853921E-06-0.0120893013842592i</v>
      </c>
      <c r="F414" t="str">
        <f t="shared" si="76"/>
        <v>0.145367412140575</v>
      </c>
      <c r="G414" t="str">
        <f t="shared" ref="G414:G430" si="78">IMDIV(IMDIV(IMPRODUCT(Gm,Rea,IMSUM(1,IMPRODUCT(Rz*k,Cz*p,$B414,s))),IMSUM(1,IMPRODUCT($B414,s,(Cz*p),(Rea+Rz*k)),IMPRODUCT($B414,s,Rea,(Cea+Cp*p)),IMPRODUCT(s,s,$B414,$B414,(Cea+Cp*p),(Cz*p),Rea,(Rz*k)))),IMSUM(1,IMPRODUCT(s,$B414,0.000000022)))</f>
        <v>3.15434186797385-10.8437870651396i</v>
      </c>
      <c r="H414" t="str">
        <f t="shared" si="77"/>
        <v>1.36916530964388E-06-0.00175739045681723i</v>
      </c>
      <c r="I414" t="str">
        <f t="shared" ref="I414:I430" si="79">IMPRODUCT($G414,$H414)</f>
        <v>-0.0190524490885741-0.00555825723339103i</v>
      </c>
      <c r="J414" s="4">
        <f t="shared" ref="J414:J430" si="80">-$F$9+$F$10+20*(IMREAL(IMLOG10($I414)))</f>
        <v>-34.046250010095001</v>
      </c>
      <c r="K414" s="4">
        <f t="shared" ref="K414:K430" si="81">IF((180/PI())*IMARGUMENT($I414)&lt;0,180+(180/PI())*IMARGUMENT($I414),-180+(180/PI())*IMARGUMENT($I414))</f>
        <v>16.263787954432189</v>
      </c>
      <c r="O414"/>
      <c r="P414"/>
    </row>
    <row r="415" spans="1:16">
      <c r="A415">
        <f t="shared" ref="A415:A430" si="82">A414+1</f>
        <v>385</v>
      </c>
      <c r="B415">
        <f t="shared" si="72"/>
        <v>350000</v>
      </c>
      <c r="C415" t="str">
        <f t="shared" si="73"/>
        <v>8.88813388822959E-06-0.0117438931747938i</v>
      </c>
      <c r="D415" t="str">
        <f t="shared" si="74"/>
        <v>1</v>
      </c>
      <c r="E415" t="str">
        <f t="shared" si="75"/>
        <v>8.88813388822959E-06-0.0117438931747938i</v>
      </c>
      <c r="F415" t="str">
        <f t="shared" si="76"/>
        <v>0.145367412140575</v>
      </c>
      <c r="G415" t="str">
        <f t="shared" si="78"/>
        <v>2.96725245056475-10.597669581203i</v>
      </c>
      <c r="H415" t="str">
        <f t="shared" si="77"/>
        <v>1.29204502209088E-06-0.00170717935927514i</v>
      </c>
      <c r="I415" t="str">
        <f t="shared" si="79"/>
        <v>-0.0180882889416897-0.00507932480359088i</v>
      </c>
      <c r="J415" s="4">
        <f t="shared" si="80"/>
        <v>-34.522428423111201</v>
      </c>
      <c r="K415" s="4">
        <f t="shared" si="81"/>
        <v>15.685133194007392</v>
      </c>
      <c r="O415"/>
      <c r="P415"/>
    </row>
    <row r="416" spans="1:16">
      <c r="A416">
        <f t="shared" si="82"/>
        <v>386</v>
      </c>
      <c r="B416">
        <f t="shared" si="72"/>
        <v>360000</v>
      </c>
      <c r="C416" t="str">
        <f t="shared" si="73"/>
        <v>0.0000084012070638452-0.0114176742782227i</v>
      </c>
      <c r="D416" t="str">
        <f t="shared" si="74"/>
        <v>1</v>
      </c>
      <c r="E416" t="str">
        <f t="shared" si="75"/>
        <v>0.0000084012070638452-0.0114176742782227i</v>
      </c>
      <c r="F416" t="str">
        <f t="shared" si="76"/>
        <v>0.145367412140575</v>
      </c>
      <c r="G416" t="str">
        <f t="shared" si="78"/>
        <v>2.79340015140905-10.3606952092292i</v>
      </c>
      <c r="H416" t="str">
        <f t="shared" si="77"/>
        <v>0.0000012212617297283-0.00165975776248924i</v>
      </c>
      <c r="I416" t="str">
        <f t="shared" si="79"/>
        <v>-0.0171928328256025-0.0046490207055922i</v>
      </c>
      <c r="J416" s="4">
        <f t="shared" si="80"/>
        <v>-34.986573824112803</v>
      </c>
      <c r="K416" s="4">
        <f t="shared" si="81"/>
        <v>15.131178490271338</v>
      </c>
      <c r="O416"/>
      <c r="P416"/>
    </row>
    <row r="417" spans="1:16">
      <c r="A417">
        <f t="shared" si="82"/>
        <v>387</v>
      </c>
      <c r="B417">
        <f t="shared" si="72"/>
        <v>370000</v>
      </c>
      <c r="C417" t="str">
        <f t="shared" si="73"/>
        <v>7.95322474001405E-06-0.0111090888076391i</v>
      </c>
      <c r="D417" t="str">
        <f t="shared" si="74"/>
        <v>1</v>
      </c>
      <c r="E417" t="str">
        <f t="shared" si="75"/>
        <v>7.95322474001405E-06-0.0111090888076391i</v>
      </c>
      <c r="F417" t="str">
        <f t="shared" si="76"/>
        <v>0.145367412140575</v>
      </c>
      <c r="G417" t="str">
        <f t="shared" si="78"/>
        <v>2.63161531121748-10.1325084455696i</v>
      </c>
      <c r="H417" t="str">
        <f t="shared" si="77"/>
        <v>1.15613969862824E-06-0.00161489949120632i</v>
      </c>
      <c r="I417" t="str">
        <f t="shared" si="79"/>
        <v>-0.0163599402184613-0.00426150882239648i</v>
      </c>
      <c r="J417" s="4">
        <f t="shared" si="80"/>
        <v>-35.439254650437405</v>
      </c>
      <c r="K417" s="4">
        <f t="shared" si="81"/>
        <v>14.600208551314353</v>
      </c>
      <c r="O417"/>
      <c r="P417"/>
    </row>
    <row r="418" spans="1:16">
      <c r="A418">
        <f t="shared" si="82"/>
        <v>388</v>
      </c>
      <c r="B418">
        <f t="shared" si="72"/>
        <v>380000</v>
      </c>
      <c r="C418" t="str">
        <f t="shared" si="73"/>
        <v>7.54014193831518E-06-0.0108167446532848i</v>
      </c>
      <c r="D418" t="str">
        <f t="shared" si="74"/>
        <v>1</v>
      </c>
      <c r="E418" t="str">
        <f t="shared" si="75"/>
        <v>7.54014193831518E-06-0.0108167446532848i</v>
      </c>
      <c r="F418" t="str">
        <f t="shared" si="76"/>
        <v>0.145367412140575</v>
      </c>
      <c r="G418" t="str">
        <f t="shared" si="78"/>
        <v>2.48084885154455-9.9127524837342i</v>
      </c>
      <c r="H418" t="str">
        <f t="shared" si="77"/>
        <v>0.0000010960909207455-0.00157240217803341i</v>
      </c>
      <c r="I418" t="str">
        <f t="shared" si="79"/>
        <v>-0.0155841143598278-0.00391175741553735i</v>
      </c>
      <c r="J418" s="4">
        <f t="shared" si="80"/>
        <v>-35.881001694203</v>
      </c>
      <c r="K418" s="4">
        <f t="shared" si="81"/>
        <v>14.090656710818905</v>
      </c>
      <c r="O418"/>
      <c r="P418"/>
    </row>
    <row r="419" spans="1:16">
      <c r="A419">
        <f t="shared" si="82"/>
        <v>389</v>
      </c>
      <c r="B419">
        <f t="shared" si="72"/>
        <v>390000</v>
      </c>
      <c r="C419" t="str">
        <f t="shared" si="73"/>
        <v>7.15842552713099E-06-0.0105393924855418i</v>
      </c>
      <c r="D419" t="str">
        <f t="shared" si="74"/>
        <v>1</v>
      </c>
      <c r="E419" t="str">
        <f t="shared" si="75"/>
        <v>7.15842552713099E-06-0.0105393924855418i</v>
      </c>
      <c r="F419" t="str">
        <f t="shared" si="76"/>
        <v>0.145367412140575</v>
      </c>
      <c r="G419" t="str">
        <f t="shared" si="78"/>
        <v>2.34015848355009-9.70107369696575i</v>
      </c>
      <c r="H419" t="str">
        <f t="shared" si="77"/>
        <v>1.04060179388006E-06-0.00153208421115703i</v>
      </c>
      <c r="I419" t="str">
        <f t="shared" si="79"/>
        <v>-0.014860426669276-0.0035954148189439i</v>
      </c>
      <c r="J419" s="4">
        <f t="shared" si="80"/>
        <v>-36.312311232580797</v>
      </c>
      <c r="K419" s="4">
        <f t="shared" si="81"/>
        <v>13.601089975316938</v>
      </c>
      <c r="O419"/>
      <c r="P419"/>
    </row>
    <row r="420" spans="1:16">
      <c r="A420">
        <f t="shared" si="82"/>
        <v>390</v>
      </c>
      <c r="B420">
        <f t="shared" si="72"/>
        <v>400000</v>
      </c>
      <c r="C420" t="str">
        <f t="shared" si="73"/>
        <v>6.80497842173096E-06-0.0102759079074653i</v>
      </c>
      <c r="D420" t="str">
        <f t="shared" si="74"/>
        <v>1</v>
      </c>
      <c r="E420" t="str">
        <f t="shared" si="75"/>
        <v>6.80497842173096E-06-0.0102759079074653i</v>
      </c>
      <c r="F420" t="str">
        <f t="shared" si="76"/>
        <v>0.145367412140575</v>
      </c>
      <c r="G420" t="str">
        <f t="shared" si="78"/>
        <v>2.20869658613097-9.49712493911191i</v>
      </c>
      <c r="H420" t="str">
        <f t="shared" si="77"/>
        <v>9.89222102839484E-07-0.0014937821399031i</v>
      </c>
      <c r="I420" t="str">
        <f t="shared" si="79"/>
        <v>-0.0141844507229922-0.00330870627873059i</v>
      </c>
      <c r="J420" s="4">
        <f t="shared" si="80"/>
        <v>-36.73364784847</v>
      </c>
      <c r="K420" s="4">
        <f t="shared" si="81"/>
        <v>13.130195726152635</v>
      </c>
      <c r="O420"/>
      <c r="P420"/>
    </row>
    <row r="421" spans="1:16">
      <c r="A421">
        <f t="shared" si="82"/>
        <v>391</v>
      </c>
      <c r="B421">
        <f t="shared" si="72"/>
        <v>410000</v>
      </c>
      <c r="C421" t="str">
        <f t="shared" si="73"/>
        <v>6.47707656445483E-06-0.0100252762191323i</v>
      </c>
      <c r="D421" t="str">
        <f t="shared" si="74"/>
        <v>1</v>
      </c>
      <c r="E421" t="str">
        <f t="shared" si="75"/>
        <v>6.47707656445483E-06-0.0100252762191323i</v>
      </c>
      <c r="F421" t="str">
        <f t="shared" si="76"/>
        <v>0.145367412140575</v>
      </c>
      <c r="G421" t="str">
        <f t="shared" si="78"/>
        <v>2.08569955270443-9.30056792529466i</v>
      </c>
      <c r="H421" t="str">
        <f t="shared" si="77"/>
        <v>9.41555858411165E-07-0.00145734845996971i</v>
      </c>
      <c r="I421" t="str">
        <f t="shared" si="79"/>
        <v>-0.0135522045401391-0.00304834803530993i</v>
      </c>
      <c r="J421" s="4">
        <f t="shared" si="80"/>
        <v>-37.145446977227401</v>
      </c>
      <c r="K421" s="4">
        <f t="shared" si="81"/>
        <v>12.67676988589929</v>
      </c>
      <c r="O421"/>
      <c r="P421"/>
    </row>
    <row r="422" spans="1:16">
      <c r="A422">
        <f t="shared" si="82"/>
        <v>392</v>
      </c>
      <c r="B422">
        <f t="shared" si="72"/>
        <v>420000</v>
      </c>
      <c r="C422" t="str">
        <f t="shared" si="73"/>
        <v>6.17231628043638E-06-0.00978657935850565i</v>
      </c>
      <c r="D422" t="str">
        <f t="shared" si="74"/>
        <v>1</v>
      </c>
      <c r="E422" t="str">
        <f t="shared" si="75"/>
        <v>6.17231628043638E-06-0.00978657935850565i</v>
      </c>
      <c r="F422" t="str">
        <f t="shared" si="76"/>
        <v>0.145367412140575</v>
      </c>
      <c r="G422" t="str">
        <f t="shared" si="78"/>
        <v>1.97047842672692-9.11107489801956i</v>
      </c>
      <c r="H422" t="str">
        <f t="shared" si="77"/>
        <v>8.97253644600176E-07-0.00142264971505433i</v>
      </c>
      <c r="I422" t="str">
        <f t="shared" si="79"/>
        <v>-0.0129601000885562-0.00281147551746223i</v>
      </c>
      <c r="J422" s="4">
        <f t="shared" si="80"/>
        <v>-37.548117210292602</v>
      </c>
      <c r="K422" s="4">
        <f t="shared" si="81"/>
        <v>12.239706379667325</v>
      </c>
      <c r="O422"/>
      <c r="P422"/>
    </row>
    <row r="423" spans="1:16">
      <c r="A423">
        <f t="shared" si="82"/>
        <v>393</v>
      </c>
      <c r="B423">
        <f t="shared" si="72"/>
        <v>430000</v>
      </c>
      <c r="C423" t="str">
        <f t="shared" si="73"/>
        <v>5.88857010156085E-06-0.00955898466449782i</v>
      </c>
      <c r="D423" t="str">
        <f t="shared" si="74"/>
        <v>1</v>
      </c>
      <c r="E423" t="str">
        <f t="shared" si="75"/>
        <v>5.88857010156085E-06-0.00955898466449782i</v>
      </c>
      <c r="F423" t="str">
        <f t="shared" si="76"/>
        <v>0.145367412140575</v>
      </c>
      <c r="G423" t="str">
        <f t="shared" si="78"/>
        <v>1.86241066610201-8.92832974041493i</v>
      </c>
      <c r="H423" t="str">
        <f t="shared" si="77"/>
        <v>8.56006196872264E-07-0.00138956486336949i</v>
      </c>
      <c r="I423" t="str">
        <f t="shared" si="79"/>
        <v>-0.0124048990607861-0.00259558312836543i</v>
      </c>
      <c r="J423" s="4">
        <f t="shared" si="80"/>
        <v>-37.942042382528598</v>
      </c>
      <c r="K423" s="4">
        <f t="shared" si="81"/>
        <v>11.817987740863686</v>
      </c>
      <c r="O423"/>
      <c r="P423"/>
    </row>
    <row r="424" spans="1:16">
      <c r="A424">
        <f t="shared" si="82"/>
        <v>394</v>
      </c>
      <c r="B424">
        <f t="shared" si="72"/>
        <v>440000</v>
      </c>
      <c r="C424" t="str">
        <f t="shared" si="73"/>
        <v>5.62394953691242E-06-0.00934173517233993i</v>
      </c>
      <c r="D424" t="str">
        <f t="shared" si="74"/>
        <v>1</v>
      </c>
      <c r="E424" t="str">
        <f t="shared" si="75"/>
        <v>5.62394953691242E-06-0.00934173517233993i</v>
      </c>
      <c r="F424" t="str">
        <f t="shared" si="76"/>
        <v>0.145367412140575</v>
      </c>
      <c r="G424" t="str">
        <f t="shared" si="78"/>
        <v>1.76093289537696-8.75202866369253i</v>
      </c>
      <c r="H424" t="str">
        <f t="shared" si="77"/>
        <v>8.17538990190144E-07-0.00135798386690564i</v>
      </c>
      <c r="I424" t="str">
        <f t="shared" si="79"/>
        <v>-0.0118836740966891-0.00239847358730118i</v>
      </c>
      <c r="J424" s="4">
        <f t="shared" si="80"/>
        <v>-38.327583466685404</v>
      </c>
      <c r="K424" s="4">
        <f t="shared" si="81"/>
        <v>11.410676728376131</v>
      </c>
      <c r="O424"/>
      <c r="P424"/>
    </row>
    <row r="425" spans="1:16">
      <c r="A425">
        <f t="shared" si="82"/>
        <v>395</v>
      </c>
      <c r="B425">
        <f t="shared" si="72"/>
        <v>450000</v>
      </c>
      <c r="C425" t="str">
        <f t="shared" si="73"/>
        <v>5.37677356883874E-06-0.00913414120289812i</v>
      </c>
      <c r="D425" t="str">
        <f t="shared" si="74"/>
        <v>1</v>
      </c>
      <c r="E425" t="str">
        <f t="shared" si="75"/>
        <v>5.37677356883874E-06-0.00913414120289812i</v>
      </c>
      <c r="F425" t="str">
        <f t="shared" si="76"/>
        <v>0.145367412140575</v>
      </c>
      <c r="G425" t="str">
        <f t="shared" si="78"/>
        <v>1.66553452176038-8.58188056868143i</v>
      </c>
      <c r="H425" t="str">
        <f t="shared" si="77"/>
        <v>7.81607659367931E-07-0.0013278064687919i</v>
      </c>
      <c r="I425" t="str">
        <f t="shared" si="79"/>
        <v>-0.0113937747389556-0.00221821517557392i</v>
      </c>
      <c r="J425" s="4">
        <f t="shared" si="80"/>
        <v>-38.705080295500395</v>
      </c>
      <c r="K425" s="4">
        <f t="shared" si="81"/>
        <v>11.016908837830499</v>
      </c>
      <c r="O425"/>
      <c r="P425"/>
    </row>
    <row r="426" spans="1:16">
      <c r="A426">
        <f t="shared" si="82"/>
        <v>396</v>
      </c>
      <c r="B426">
        <f t="shared" si="72"/>
        <v>460000</v>
      </c>
      <c r="C426" t="str">
        <f t="shared" si="73"/>
        <v>5.14554188995596E-06-0.00893557304903315i</v>
      </c>
      <c r="D426" t="str">
        <f t="shared" si="74"/>
        <v>1</v>
      </c>
      <c r="E426" t="str">
        <f t="shared" si="75"/>
        <v>5.14554188995596E-06-0.00893557304903315i</v>
      </c>
      <c r="F426" t="str">
        <f t="shared" si="76"/>
        <v>0.145367412140575</v>
      </c>
      <c r="G426" t="str">
        <f t="shared" si="78"/>
        <v>1.57575210641652-8.41760715982888i</v>
      </c>
      <c r="H426" t="str">
        <f t="shared" si="77"/>
        <v>7.47994108603821E-07-0.00129894113013102i</v>
      </c>
      <c r="I426" t="str">
        <f t="shared" si="79"/>
        <v>-0.0109327975038949-0.0020531055424791i</v>
      </c>
      <c r="J426" s="4">
        <f t="shared" si="80"/>
        <v>-39.074853129465801</v>
      </c>
      <c r="K426" s="4">
        <f t="shared" si="81"/>
        <v>10.635885603556687</v>
      </c>
      <c r="O426"/>
      <c r="P426"/>
    </row>
    <row r="427" spans="1:16">
      <c r="A427">
        <f t="shared" si="82"/>
        <v>397</v>
      </c>
      <c r="B427">
        <f t="shared" si="72"/>
        <v>470000</v>
      </c>
      <c r="C427" t="str">
        <f t="shared" si="73"/>
        <v>4.92891208291062E-06-0.00874545459561373i</v>
      </c>
      <c r="D427" t="str">
        <f t="shared" si="74"/>
        <v>1</v>
      </c>
      <c r="E427" t="str">
        <f t="shared" si="75"/>
        <v>4.92891208291062E-06-0.00874545459561373i</v>
      </c>
      <c r="F427" t="str">
        <f t="shared" si="76"/>
        <v>0.145367412140575</v>
      </c>
      <c r="G427" t="str">
        <f t="shared" si="78"/>
        <v>1.49116439622535-8.25894287315396i</v>
      </c>
      <c r="H427" t="str">
        <f t="shared" si="77"/>
        <v>7.16503194161128E-07-0.00127130410255727i</v>
      </c>
      <c r="I427" t="str">
        <f t="shared" si="79"/>
        <v>-0.0104985595333738-0.00190164097345763i</v>
      </c>
      <c r="J427" s="4">
        <f t="shared" si="80"/>
        <v>-39.437204086154999</v>
      </c>
      <c r="K427" s="4">
        <f t="shared" si="81"/>
        <v>10.266868600309408</v>
      </c>
      <c r="O427"/>
      <c r="P427"/>
    </row>
    <row r="428" spans="1:16">
      <c r="A428">
        <f t="shared" si="82"/>
        <v>398</v>
      </c>
      <c r="B428">
        <f t="shared" si="72"/>
        <v>480000</v>
      </c>
      <c r="C428" t="str">
        <f t="shared" si="73"/>
        <v>4.72568009277403E-06-0.00856325773702644i</v>
      </c>
      <c r="D428" t="str">
        <f t="shared" si="74"/>
        <v>1</v>
      </c>
      <c r="E428" t="str">
        <f t="shared" si="75"/>
        <v>4.72568009277403E-06-0.00856325773702644i</v>
      </c>
      <c r="F428" t="str">
        <f t="shared" si="76"/>
        <v>0.145367412140575</v>
      </c>
      <c r="G428" t="str">
        <f t="shared" si="78"/>
        <v>1.41138793333028-8.10563466630532i</v>
      </c>
      <c r="H428" t="str">
        <f t="shared" si="77"/>
        <v>6.86959885690793E-07-0.00124481861672429i</v>
      </c>
      <c r="I428" t="str">
        <f t="shared" si="79"/>
        <v>-0.0100890753660893-0.00176249022069337i</v>
      </c>
      <c r="J428" s="4">
        <f t="shared" si="80"/>
        <v>-39.7924184451524</v>
      </c>
      <c r="K428" s="4">
        <f t="shared" si="81"/>
        <v>9.90917406475549</v>
      </c>
      <c r="O428"/>
      <c r="P428"/>
    </row>
    <row r="429" spans="1:16">
      <c r="A429">
        <f t="shared" si="82"/>
        <v>399</v>
      </c>
      <c r="B429">
        <f t="shared" si="72"/>
        <v>490000</v>
      </c>
      <c r="C429" t="str">
        <f t="shared" si="73"/>
        <v>4.53476346010493E-06-0.00838849747825453i</v>
      </c>
      <c r="D429" t="str">
        <f t="shared" si="74"/>
        <v>1</v>
      </c>
      <c r="E429" t="str">
        <f t="shared" si="75"/>
        <v>4.53476346010493E-06-0.00838849747825453i</v>
      </c>
      <c r="F429" t="str">
        <f t="shared" si="76"/>
        <v>0.145367412140575</v>
      </c>
      <c r="G429" t="str">
        <f t="shared" si="78"/>
        <v>1.33607317045152-7.95744170836103i</v>
      </c>
      <c r="H429" t="str">
        <f t="shared" si="77"/>
        <v>6.59206828865093E-07-0.0012194141701616i</v>
      </c>
      <c r="I429" t="str">
        <f t="shared" si="79"/>
        <v>-0.00970253642885254-0.00163447215633577i</v>
      </c>
      <c r="J429" s="4">
        <f t="shared" si="80"/>
        <v>-40.140765841023594</v>
      </c>
      <c r="K429" s="4">
        <f t="shared" si="81"/>
        <v>9.5621680663929283</v>
      </c>
      <c r="O429"/>
      <c r="P429"/>
    </row>
    <row r="430" spans="1:16">
      <c r="A430">
        <f t="shared" si="82"/>
        <v>400</v>
      </c>
      <c r="B430">
        <f t="shared" si="72"/>
        <v>500000</v>
      </c>
      <c r="C430" t="str">
        <f t="shared" si="73"/>
        <v>4.35518687748619E-06-0.00822072762382573i</v>
      </c>
      <c r="D430" t="str">
        <f t="shared" si="74"/>
        <v>1</v>
      </c>
      <c r="E430" t="str">
        <f t="shared" si="75"/>
        <v>4.35518687748619E-06-0.00822072762382573i</v>
      </c>
      <c r="F430" t="str">
        <f t="shared" si="76"/>
        <v>0.145367412140575</v>
      </c>
      <c r="G430" t="str">
        <f t="shared" si="78"/>
        <v>1.26490102926195-7.81413499871032i</v>
      </c>
      <c r="H430" t="str">
        <f t="shared" si="77"/>
        <v>6.33102245768759E-07-0.00119502590058808i</v>
      </c>
      <c r="I430" t="str">
        <f t="shared" si="79"/>
        <v>-0.00933729290246833-0.00151653663806497i</v>
      </c>
      <c r="J430" s="4">
        <f t="shared" si="80"/>
        <v>-40.482501355361606</v>
      </c>
      <c r="K430" s="4">
        <f t="shared" si="81"/>
        <v>9.2252621660433078</v>
      </c>
      <c r="O430"/>
      <c r="P430"/>
    </row>
    <row r="493" spans="5:8">
      <c r="E493" s="4"/>
      <c r="G493" s="4"/>
      <c r="H493" s="4"/>
    </row>
    <row r="494" spans="5:8">
      <c r="E494" s="4"/>
      <c r="G494" s="4"/>
      <c r="H494" s="4"/>
    </row>
    <row r="495" spans="5:8">
      <c r="E495" s="4"/>
      <c r="G495" s="4"/>
      <c r="H495" s="4"/>
    </row>
    <row r="496" spans="5:8">
      <c r="E496" s="4"/>
      <c r="G496" s="4"/>
      <c r="H496" s="4"/>
    </row>
    <row r="497" spans="5:8">
      <c r="E497" s="4"/>
      <c r="G497" s="4"/>
      <c r="H497" s="4"/>
    </row>
    <row r="498" spans="5:8">
      <c r="E498" s="4"/>
      <c r="G498" s="4"/>
      <c r="H498" s="4"/>
    </row>
    <row r="499" spans="5:8">
      <c r="E499" s="4"/>
      <c r="G499" s="4"/>
      <c r="H499" s="4"/>
    </row>
    <row r="500" spans="5:8">
      <c r="E500" s="4"/>
      <c r="G500" s="4"/>
      <c r="H500" s="4"/>
    </row>
    <row r="501" spans="5:8">
      <c r="E501" s="4"/>
      <c r="G501" s="4"/>
      <c r="H501" s="4"/>
    </row>
    <row r="502" spans="5:8">
      <c r="E502" s="4"/>
      <c r="G502" s="4"/>
      <c r="H502" s="4"/>
    </row>
    <row r="503" spans="5:8">
      <c r="E503" s="4"/>
      <c r="G503" s="4"/>
      <c r="H503" s="4"/>
    </row>
    <row r="504" spans="5:8">
      <c r="E504" s="4"/>
      <c r="G504" s="4"/>
      <c r="H504" s="4"/>
    </row>
    <row r="505" spans="5:8">
      <c r="E505" s="4"/>
      <c r="G505" s="4"/>
      <c r="H505" s="4"/>
    </row>
    <row r="506" spans="5:8">
      <c r="E506" s="4"/>
      <c r="G506" s="4"/>
      <c r="H506" s="4"/>
    </row>
    <row r="507" spans="5:8">
      <c r="E507" s="4"/>
      <c r="G507" s="4"/>
      <c r="H507" s="4"/>
    </row>
    <row r="508" spans="5:8">
      <c r="E508" s="4"/>
      <c r="G508" s="4"/>
      <c r="H508" s="4"/>
    </row>
    <row r="509" spans="5:8">
      <c r="E509" s="4"/>
      <c r="G509" s="4"/>
      <c r="H509" s="4"/>
    </row>
    <row r="510" spans="5:8">
      <c r="E510" s="4"/>
      <c r="G510" s="4"/>
      <c r="H510" s="4"/>
    </row>
    <row r="511" spans="5:8">
      <c r="E511" s="4"/>
      <c r="G511" s="4"/>
      <c r="H511" s="4"/>
    </row>
    <row r="512" spans="5:8">
      <c r="E512" s="4"/>
      <c r="G512" s="4"/>
      <c r="H512" s="4"/>
    </row>
    <row r="513" spans="5:8">
      <c r="E513" s="4"/>
      <c r="G513" s="4"/>
      <c r="H513" s="4"/>
    </row>
    <row r="514" spans="5:8">
      <c r="E514" s="4"/>
      <c r="G514" s="4"/>
      <c r="H514" s="4"/>
    </row>
    <row r="515" spans="5:8">
      <c r="E515" s="4"/>
      <c r="G515" s="4"/>
      <c r="H515" s="4"/>
    </row>
    <row r="516" spans="5:8">
      <c r="E516" s="4"/>
      <c r="G516" s="4"/>
      <c r="H516" s="4"/>
    </row>
    <row r="517" spans="5:8">
      <c r="E517" s="4"/>
      <c r="G517" s="4"/>
      <c r="H517" s="4"/>
    </row>
    <row r="518" spans="5:8">
      <c r="E518" s="4"/>
      <c r="G518" s="4"/>
      <c r="H518" s="4"/>
    </row>
    <row r="519" spans="5:8">
      <c r="E519" s="4"/>
      <c r="G519" s="4"/>
      <c r="H519" s="4"/>
    </row>
    <row r="520" spans="5:8">
      <c r="E520" s="4"/>
      <c r="G520" s="4"/>
      <c r="H520" s="4"/>
    </row>
    <row r="521" spans="5:8">
      <c r="E521" s="4"/>
      <c r="G521" s="4"/>
      <c r="H521" s="4"/>
    </row>
    <row r="522" spans="5:8">
      <c r="E522" s="4"/>
      <c r="G522" s="4"/>
      <c r="H522" s="4"/>
    </row>
    <row r="523" spans="5:8">
      <c r="E523" s="4"/>
      <c r="G523" s="4"/>
      <c r="H523" s="4"/>
    </row>
    <row r="524" spans="5:8">
      <c r="E524" s="4"/>
      <c r="G524" s="4"/>
      <c r="H524" s="4"/>
    </row>
    <row r="525" spans="5:8">
      <c r="E525" s="4"/>
      <c r="G525" s="4"/>
      <c r="H525" s="4"/>
    </row>
    <row r="526" spans="5:8">
      <c r="E526" s="4"/>
      <c r="G526" s="4"/>
      <c r="H526" s="4"/>
    </row>
    <row r="527" spans="5:8">
      <c r="E527" s="4"/>
      <c r="G527" s="4"/>
      <c r="H527" s="4"/>
    </row>
    <row r="528" spans="5:8">
      <c r="E528" s="4"/>
      <c r="G528" s="4"/>
      <c r="H528" s="4"/>
    </row>
    <row r="529" spans="5:8">
      <c r="E529" s="4"/>
      <c r="G529" s="4"/>
      <c r="H529" s="4"/>
    </row>
    <row r="530" spans="5:8">
      <c r="E530" s="4"/>
      <c r="G530" s="4"/>
      <c r="H530" s="4"/>
    </row>
    <row r="531" spans="5:8">
      <c r="E531" s="4"/>
      <c r="G531" s="4"/>
      <c r="H531" s="4"/>
    </row>
    <row r="532" spans="5:8">
      <c r="E532" s="4"/>
      <c r="G532" s="4"/>
      <c r="H532" s="4"/>
    </row>
    <row r="533" spans="5:8">
      <c r="E533" s="4"/>
      <c r="G533" s="4"/>
      <c r="H533" s="4"/>
    </row>
    <row r="534" spans="5:8">
      <c r="E534" s="4"/>
      <c r="G534" s="4"/>
      <c r="H534" s="4"/>
    </row>
    <row r="535" spans="5:8">
      <c r="E535" s="4"/>
      <c r="G535" s="4"/>
      <c r="H535" s="4"/>
    </row>
    <row r="536" spans="5:8">
      <c r="E536" s="4"/>
      <c r="G536" s="4"/>
      <c r="H536" s="4"/>
    </row>
    <row r="537" spans="5:8">
      <c r="E537" s="4"/>
      <c r="G537" s="4"/>
      <c r="H537" s="4"/>
    </row>
    <row r="538" spans="5:8">
      <c r="E538" s="4"/>
      <c r="G538" s="4"/>
      <c r="H538" s="4"/>
    </row>
    <row r="539" spans="5:8">
      <c r="E539" s="4"/>
      <c r="G539" s="4"/>
      <c r="H539" s="4"/>
    </row>
    <row r="540" spans="5:8">
      <c r="E540" s="4"/>
      <c r="G540" s="4"/>
      <c r="H540" s="4"/>
    </row>
    <row r="541" spans="5:8">
      <c r="E541" s="4"/>
      <c r="G541" s="4"/>
      <c r="H541" s="4"/>
    </row>
    <row r="542" spans="5:8">
      <c r="E542" s="4"/>
      <c r="G542" s="4"/>
      <c r="H542" s="4"/>
    </row>
    <row r="543" spans="5:8">
      <c r="E543" s="4"/>
      <c r="G543" s="4"/>
      <c r="H543" s="4"/>
    </row>
    <row r="544" spans="5:8">
      <c r="E544" s="4"/>
      <c r="G544" s="4"/>
      <c r="H544" s="4"/>
    </row>
    <row r="545" spans="5:8">
      <c r="E545" s="4"/>
      <c r="G545" s="4"/>
      <c r="H545" s="4"/>
    </row>
    <row r="546" spans="5:8">
      <c r="E546" s="4"/>
      <c r="G546" s="4"/>
      <c r="H546" s="4"/>
    </row>
    <row r="547" spans="5:8">
      <c r="E547" s="4"/>
      <c r="G547" s="4"/>
      <c r="H547" s="4"/>
    </row>
    <row r="548" spans="5:8">
      <c r="E548" s="4"/>
      <c r="G548" s="4"/>
      <c r="H548" s="4"/>
    </row>
    <row r="549" spans="5:8">
      <c r="E549" s="4"/>
      <c r="G549" s="4"/>
      <c r="H549" s="4"/>
    </row>
    <row r="550" spans="5:8">
      <c r="E550" s="4"/>
      <c r="G550" s="4"/>
      <c r="H550" s="4"/>
    </row>
    <row r="551" spans="5:8">
      <c r="E551" s="4"/>
      <c r="G551" s="4"/>
      <c r="H551" s="4"/>
    </row>
    <row r="552" spans="5:8">
      <c r="E552" s="4"/>
      <c r="G552" s="4"/>
      <c r="H552" s="4"/>
    </row>
  </sheetData>
  <sheetProtection password="F945" sheet="1" objects="1" scenarios="1"/>
  <mergeCells count="21">
    <mergeCell ref="A21:B21"/>
    <mergeCell ref="A16:B16"/>
    <mergeCell ref="A17:B17"/>
    <mergeCell ref="A18:B18"/>
    <mergeCell ref="A19:B19"/>
    <mergeCell ref="A24:B24"/>
    <mergeCell ref="B1:K1"/>
    <mergeCell ref="B2:K2"/>
    <mergeCell ref="A5:B5"/>
    <mergeCell ref="A6:B6"/>
    <mergeCell ref="A7:B7"/>
    <mergeCell ref="A8:B8"/>
    <mergeCell ref="A9:B9"/>
    <mergeCell ref="A10:B10"/>
    <mergeCell ref="A12:B12"/>
    <mergeCell ref="A13:B13"/>
    <mergeCell ref="A14:B14"/>
    <mergeCell ref="A22:B22"/>
    <mergeCell ref="A23:B23"/>
    <mergeCell ref="A15:B15"/>
    <mergeCell ref="A20:B20"/>
  </mergeCells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555"/>
  <sheetViews>
    <sheetView topLeftCell="A9" workbookViewId="0">
      <selection activeCell="D21" sqref="D21"/>
    </sheetView>
  </sheetViews>
  <sheetFormatPr defaultRowHeight="12.75"/>
  <cols>
    <col min="1" max="11" width="15.7109375" customWidth="1"/>
    <col min="12" max="14" width="10.7109375" customWidth="1"/>
    <col min="15" max="15" width="13.140625" style="4" customWidth="1"/>
    <col min="16" max="16" width="13.28515625" style="4" customWidth="1"/>
  </cols>
  <sheetData>
    <row r="1" spans="1:16" ht="84.95" customHeight="1">
      <c r="B1" s="69">
        <v>12</v>
      </c>
      <c r="C1" s="69"/>
      <c r="D1" s="69"/>
      <c r="E1" s="69"/>
      <c r="F1" s="69"/>
      <c r="G1" s="69"/>
      <c r="H1" s="69"/>
      <c r="I1" s="69"/>
      <c r="J1" s="69"/>
      <c r="K1" s="69"/>
      <c r="O1"/>
      <c r="P1"/>
    </row>
    <row r="2" spans="1:16" s="28" customFormat="1" ht="30">
      <c r="B2" s="66" t="s">
        <v>123</v>
      </c>
      <c r="C2" s="66"/>
      <c r="D2" s="66"/>
      <c r="E2" s="66"/>
      <c r="F2" s="66"/>
      <c r="G2" s="66"/>
      <c r="H2" s="66"/>
      <c r="I2" s="66"/>
      <c r="J2" s="66"/>
      <c r="K2" s="66"/>
    </row>
    <row r="5" spans="1:16" s="1" customFormat="1">
      <c r="A5" s="68" t="s">
        <v>37</v>
      </c>
      <c r="B5" s="68"/>
      <c r="O5" s="5"/>
      <c r="P5" s="5"/>
    </row>
    <row r="6" spans="1:16">
      <c r="A6" s="67" t="s">
        <v>38</v>
      </c>
      <c r="B6" s="67"/>
      <c r="C6" t="s">
        <v>39</v>
      </c>
      <c r="D6" s="4">
        <f>U/E</f>
        <v>0.22916666666666666</v>
      </c>
      <c r="N6" s="4"/>
      <c r="P6"/>
    </row>
    <row r="7" spans="1:16">
      <c r="A7" s="67" t="s">
        <v>40</v>
      </c>
      <c r="B7" s="67"/>
      <c r="C7" t="s">
        <v>41</v>
      </c>
      <c r="D7">
        <f>1/(F*1000)</f>
        <v>1.9999999999999999E-6</v>
      </c>
      <c r="E7" t="s">
        <v>95</v>
      </c>
      <c r="N7" s="4"/>
      <c r="P7"/>
    </row>
    <row r="8" spans="1:16">
      <c r="A8" s="67" t="s">
        <v>42</v>
      </c>
      <c r="B8" s="67"/>
      <c r="C8" t="s">
        <v>43</v>
      </c>
      <c r="D8" s="4">
        <f>2*Lp*0.000001/((Rop)*Tp)</f>
        <v>0.49112474586116761</v>
      </c>
      <c r="N8" s="4"/>
      <c r="P8"/>
    </row>
    <row r="9" spans="1:16">
      <c r="A9" s="67" t="s">
        <v>44</v>
      </c>
      <c r="B9" s="67"/>
      <c r="C9" t="s">
        <v>45</v>
      </c>
      <c r="D9" s="4">
        <f>(E-(Nch+Lrp/1000)*(U/Rop)-U)/(Lp*0.000001)</f>
        <v>682183.8672938114</v>
      </c>
      <c r="N9" s="4"/>
      <c r="P9"/>
    </row>
    <row r="10" spans="1:16">
      <c r="A10" s="67" t="s">
        <v>46</v>
      </c>
      <c r="B10" s="67"/>
      <c r="C10" t="s">
        <v>47</v>
      </c>
      <c r="D10" s="4">
        <f>(U+Ufdp+(Lrp/1000)*(U/Rop))/(Lp*0.000001)</f>
        <v>213186.15196282906</v>
      </c>
      <c r="N10" s="4"/>
      <c r="P10"/>
    </row>
    <row r="11" spans="1:16">
      <c r="A11" s="67" t="s">
        <v>97</v>
      </c>
      <c r="B11" s="67"/>
      <c r="C11" s="3" t="s">
        <v>98</v>
      </c>
      <c r="D11" s="4">
        <f>mcp/(mcp+2*ms)</f>
        <v>0.63037704396733485</v>
      </c>
      <c r="N11" s="4"/>
      <c r="P11"/>
    </row>
    <row r="12" spans="1:16">
      <c r="A12" s="67" t="s">
        <v>5</v>
      </c>
      <c r="B12" s="67"/>
      <c r="C12" t="s">
        <v>24</v>
      </c>
      <c r="D12" s="7">
        <f>IF(Io=0,(_Rf11+_Rf12)*1000,1000*((U/Io)*(_Rf11+_Rf12)/((U/Io)+(_Rf11+_Rf12))))</f>
        <v>54.975849267494311</v>
      </c>
      <c r="E12" s="3" t="s">
        <v>9</v>
      </c>
      <c r="O12"/>
      <c r="P12"/>
    </row>
    <row r="13" spans="1:16">
      <c r="A13" s="67" t="s">
        <v>62</v>
      </c>
      <c r="B13" s="67"/>
      <c r="C13" t="s">
        <v>63</v>
      </c>
      <c r="D13" s="7">
        <f>U/Rop</f>
        <v>0.10004392971246007</v>
      </c>
      <c r="E13" t="s">
        <v>94</v>
      </c>
      <c r="N13" s="4"/>
      <c r="P13"/>
    </row>
    <row r="14" spans="1:16">
      <c r="A14" s="67" t="s">
        <v>104</v>
      </c>
      <c r="B14" s="67"/>
      <c r="C14" t="s">
        <v>105</v>
      </c>
      <c r="D14" s="4">
        <f>IF(U&gt;5,5,U)</f>
        <v>5</v>
      </c>
      <c r="E14" t="s">
        <v>8</v>
      </c>
      <c r="O14"/>
      <c r="P14"/>
    </row>
    <row r="15" spans="1:16">
      <c r="A15" s="67"/>
      <c r="B15" s="67"/>
      <c r="D15" s="4"/>
      <c r="O15"/>
      <c r="P15"/>
    </row>
    <row r="16" spans="1:16">
      <c r="A16" s="67"/>
      <c r="B16" s="67"/>
    </row>
    <row r="17" spans="1:16">
      <c r="A17" s="67" t="s">
        <v>51</v>
      </c>
      <c r="B17" s="67"/>
      <c r="C17" t="s">
        <v>50</v>
      </c>
      <c r="D17" s="12">
        <f>IF(SQRT(2*Io/(1000*Tp*mcp*(1+mcp/mdp)))*(1+mcp/mdp)&gt;1,1,0)</f>
        <v>0</v>
      </c>
      <c r="N17" s="4"/>
      <c r="P17"/>
    </row>
    <row r="18" spans="1:16">
      <c r="A18" s="67"/>
      <c r="B18" s="67"/>
    </row>
    <row r="19" spans="1:16">
      <c r="A19" s="67" t="s">
        <v>52</v>
      </c>
      <c r="B19" s="67"/>
      <c r="C19" t="s">
        <v>53</v>
      </c>
      <c r="D19" s="4">
        <f>IF(Modep,mdp/(mcp+mdp),SQRT(2*Io/(1000*Tp*mcp*(1+mcp/mdp))))</f>
        <v>0.18682177705487396</v>
      </c>
      <c r="N19" s="4"/>
      <c r="P19"/>
    </row>
    <row r="20" spans="1:16">
      <c r="A20" s="67"/>
      <c r="B20" s="67"/>
    </row>
    <row r="21" spans="1:16">
      <c r="A21" s="67" t="s">
        <v>58</v>
      </c>
      <c r="B21" s="67"/>
      <c r="C21" t="s">
        <v>59</v>
      </c>
      <c r="D21" s="10" t="str">
        <f>COMPLEX(0,2*PI())</f>
        <v>6.28318530717959i</v>
      </c>
      <c r="E21" s="4"/>
      <c r="F21" s="4"/>
      <c r="G21" s="4"/>
      <c r="H21" s="4"/>
      <c r="N21" s="4"/>
      <c r="P21"/>
    </row>
    <row r="22" spans="1:16">
      <c r="A22" s="67" t="s">
        <v>60</v>
      </c>
      <c r="B22" s="67"/>
      <c r="C22" t="s">
        <v>60</v>
      </c>
      <c r="D22">
        <f>1/(((1+(ms/(mcp*Rs*m)))*(1-dcp)-0.5)*PI())</f>
        <v>0.62188292890394892</v>
      </c>
      <c r="G22" s="4"/>
      <c r="H22" s="4"/>
      <c r="N22" s="4"/>
      <c r="P22"/>
    </row>
    <row r="23" spans="1:16">
      <c r="A23" s="67" t="s">
        <v>177</v>
      </c>
      <c r="B23" s="67"/>
      <c r="C23" t="s">
        <v>179</v>
      </c>
      <c r="D23">
        <f>1/((0.5-dcp)*Rs*m*Tp/(Lp*uu)+ms*Tp/E)</f>
        <v>22.469521310162897</v>
      </c>
      <c r="G23" s="4"/>
      <c r="H23" s="4"/>
      <c r="N23" s="4"/>
      <c r="P23"/>
    </row>
    <row r="24" spans="1:16">
      <c r="A24" s="67" t="s">
        <v>178</v>
      </c>
      <c r="B24" s="67"/>
      <c r="C24" t="s">
        <v>180</v>
      </c>
      <c r="D24">
        <f>1+Rop/(Kmp*Rs*m)</f>
        <v>3.0389044826776415</v>
      </c>
      <c r="G24" s="4"/>
      <c r="H24" s="4"/>
      <c r="N24" s="4"/>
      <c r="P24"/>
    </row>
    <row r="25" spans="1:16">
      <c r="A25" s="67" t="s">
        <v>173</v>
      </c>
      <c r="B25" s="67"/>
      <c r="C25" t="s">
        <v>174</v>
      </c>
      <c r="D25">
        <f>1/(Cop*uu*Crp*m)</f>
        <v>10000000</v>
      </c>
      <c r="G25" s="4"/>
      <c r="H25" s="4"/>
      <c r="N25" s="4"/>
      <c r="P25"/>
    </row>
    <row r="26" spans="1:16">
      <c r="A26" s="67" t="s">
        <v>172</v>
      </c>
      <c r="B26" s="67"/>
      <c r="C26" t="s">
        <v>175</v>
      </c>
      <c r="D26">
        <f>Kdp/(Cop*uu*Rop)</f>
        <v>2763.8540587989255</v>
      </c>
      <c r="F26" s="4"/>
      <c r="G26" s="4"/>
      <c r="M26" s="4"/>
      <c r="N26" s="4"/>
      <c r="O26"/>
      <c r="P26"/>
    </row>
    <row r="27" spans="1:16">
      <c r="A27" s="67" t="s">
        <v>171</v>
      </c>
      <c r="B27" s="67"/>
      <c r="C27" t="s">
        <v>176</v>
      </c>
      <c r="D27">
        <f>PI()/Tp</f>
        <v>1570796.3267948967</v>
      </c>
      <c r="G27" s="4"/>
      <c r="H27" s="4"/>
      <c r="N27" s="4"/>
      <c r="P27"/>
    </row>
    <row r="28" spans="1:16">
      <c r="A28" s="53"/>
      <c r="B28" s="53"/>
      <c r="G28" s="4"/>
      <c r="H28" s="4"/>
      <c r="N28" s="4"/>
      <c r="P28"/>
    </row>
    <row r="29" spans="1:16">
      <c r="H29" s="4"/>
      <c r="I29" s="4"/>
    </row>
    <row r="31" spans="1:16" s="1" customFormat="1">
      <c r="A31" s="1" t="s">
        <v>149</v>
      </c>
      <c r="B31" s="1" t="s">
        <v>54</v>
      </c>
      <c r="C31" s="1" t="s">
        <v>55</v>
      </c>
      <c r="D31" s="1" t="s">
        <v>56</v>
      </c>
      <c r="E31" s="1" t="s">
        <v>64</v>
      </c>
      <c r="F31" s="1" t="s">
        <v>73</v>
      </c>
      <c r="G31" s="1" t="s">
        <v>61</v>
      </c>
      <c r="H31" s="1" t="s">
        <v>67</v>
      </c>
      <c r="I31" s="1" t="s">
        <v>57</v>
      </c>
      <c r="J31" s="5" t="s">
        <v>65</v>
      </c>
      <c r="K31" s="5" t="s">
        <v>66</v>
      </c>
    </row>
    <row r="32" spans="1:16">
      <c r="B32" s="2">
        <v>0</v>
      </c>
      <c r="C32" t="str">
        <f t="shared" ref="C32:C95" si="0">IF(Modep,IMPRODUCT(Rop/(Rs*m*Kdp),IMDIV(IMSUM(1,IMPRODUCT(sp,$B32/wzp)),IMSUM(1,IMPRODUCT(sp,$B32/wpp)))),IMDIV(Rop*SQRT(Kp*(1-mdp/(mcp+mdp)))/(Rs*0.001),IMSUM((2*(1-mdp/(mcp+mdp))-mdp/(mcp+mdp)+(2-mdp/(mcp+mdp))*(Lp*uu*ms/(E*(1-mdp/(mcp+mdp))))),IMPRODUCT(sp,$B32,Cop*uu,Rop,(1-mdp/(mcp+mdp)),Lp*uu*ms/(E*(1-mdp/(mcp+mdp)))+1))))</f>
        <v>15.5172174085424</v>
      </c>
      <c r="D32" t="str">
        <f t="shared" ref="D32:D95" si="1">IMDIV(1,IMSUM(1,IMPRODUCT($B32/(Qp*wnp),sp,Modep),IMPRODUCT($B32/wnp,$B32/wnp,sp,sp,Modep)))</f>
        <v>1</v>
      </c>
      <c r="E32" t="str">
        <f t="shared" ref="E32:E95" si="2">IMPRODUCT($C32,$D32)</f>
        <v>15.5172174085424</v>
      </c>
      <c r="F32" t="str">
        <f t="shared" ref="F32:F95" si="3">IMPRODUCT((Rf12p/(Rf12p+Rf11p)),IMDIV(IMSUM(1,IMPRODUCT(sp,$B32,Rf11p,Czzp,0.000000001)),IMSUM(1,IMPRODUCT(sp,$B32,Czzp,(Rf12p*Rf11p/(Rf12p+Rf11p)),0.000000001))))</f>
        <v>0.145367412140575</v>
      </c>
      <c r="H32" t="str">
        <f t="shared" ref="H32:H95" si="4">IMPRODUCT($E32,$F32)</f>
        <v>2.25569773830249</v>
      </c>
      <c r="J32" s="4"/>
      <c r="K32" s="4"/>
      <c r="O32"/>
      <c r="P32"/>
    </row>
    <row r="33" spans="1:16">
      <c r="A33">
        <v>0</v>
      </c>
      <c r="B33">
        <v>10</v>
      </c>
      <c r="C33" t="str">
        <f t="shared" si="0"/>
        <v>15.4951341955491-0.584963544846837i</v>
      </c>
      <c r="D33" t="str">
        <f t="shared" si="1"/>
        <v>1</v>
      </c>
      <c r="E33" t="str">
        <f t="shared" si="2"/>
        <v>15.4951341955491-0.584963544846837i</v>
      </c>
      <c r="F33" t="str">
        <f t="shared" si="3"/>
        <v>0.145367412140575</v>
      </c>
      <c r="G33" t="str">
        <f t="shared" ref="G33:G96" si="5">IMDIV(IMDIV(IMPRODUCT(Gm,Rea,IMSUM(1,IMPRODUCT(Rz,Cz,0.000000001,$B33,sp))),IMSUM(1,IMPRODUCT($B33,sp,(Cz*0.000000000001),(Rea+Rz*1000)),IMPRODUCT($B33,sp,Rea,(Cea+Cp*0.000000000001)),IMPRODUCT(sp,sp,$B33,$B33,(Cea+Cp*0.000000000001),(Cz*0.000000000001),Rea,(Rz*1000)))),IMSUM(1,IMPRODUCT(sp,$B33,0.000000022)))</f>
        <v>7355.74627533672-4400.64289021281i</v>
      </c>
      <c r="H33" t="str">
        <f t="shared" si="4"/>
        <v>2.2524875587779-0.0850346367109619i</v>
      </c>
      <c r="I33" t="str">
        <f t="shared" ref="I33:I96" si="6">IMPRODUCT($G33,$H33)</f>
        <v>16194.5199012589-10537.88657309i</v>
      </c>
      <c r="J33" s="4">
        <f t="shared" ref="J33:J96" si="7">20*(IMREAL(IMLOG10($I33)))</f>
        <v>85.720690748921399</v>
      </c>
      <c r="K33" s="4">
        <f t="shared" ref="K33:K96" si="8">IF((180/PI())*IMARGUMENT($I33)&lt;0,180+(180/PI())*IMARGUMENT($I33),-180+(180/PI())*IMARGUMENT($I33))</f>
        <v>146.94766714382163</v>
      </c>
      <c r="O33"/>
      <c r="P33"/>
    </row>
    <row r="34" spans="1:16">
      <c r="A34">
        <f>A33+1</f>
        <v>1</v>
      </c>
      <c r="B34">
        <f t="shared" ref="B34:B65" si="9">B33+1</f>
        <v>11</v>
      </c>
      <c r="C34" t="str">
        <f t="shared" si="0"/>
        <v>15.4905047041779-0.643267652396831i</v>
      </c>
      <c r="D34" t="str">
        <f t="shared" si="1"/>
        <v>1</v>
      </c>
      <c r="E34" t="str">
        <f t="shared" si="2"/>
        <v>15.4905047041779-0.643267652396831i</v>
      </c>
      <c r="F34" t="str">
        <f t="shared" si="3"/>
        <v>0.145367412140575</v>
      </c>
      <c r="G34" t="str">
        <f t="shared" si="5"/>
        <v>6969.28800130963-4585.27091352759i</v>
      </c>
      <c r="H34" t="str">
        <f t="shared" si="4"/>
        <v>2.25181458159774-0.0935101539426703i</v>
      </c>
      <c r="I34" t="str">
        <f t="shared" si="6"/>
        <v>15264.7749557104-10976.8790975307i</v>
      </c>
      <c r="J34" s="4">
        <f t="shared" si="7"/>
        <v>85.483958424130009</v>
      </c>
      <c r="K34" s="4">
        <f t="shared" si="8"/>
        <v>144.28013902190594</v>
      </c>
      <c r="O34"/>
      <c r="P34"/>
    </row>
    <row r="35" spans="1:16">
      <c r="A35">
        <f t="shared" ref="A35:A98" si="10">A34+1</f>
        <v>2</v>
      </c>
      <c r="B35">
        <f t="shared" si="9"/>
        <v>12</v>
      </c>
      <c r="C35" t="str">
        <f t="shared" si="0"/>
        <v>15.4854374818737-0.701516975993885i</v>
      </c>
      <c r="D35" t="str">
        <f t="shared" si="1"/>
        <v>1</v>
      </c>
      <c r="E35" t="str">
        <f t="shared" si="2"/>
        <v>15.4854374818737-0.701516975993885i</v>
      </c>
      <c r="F35" t="str">
        <f t="shared" si="3"/>
        <v>0.145367412140575</v>
      </c>
      <c r="G35" t="str">
        <f t="shared" si="5"/>
        <v>6590.26441519002-4728.8167997506i</v>
      </c>
      <c r="H35" t="str">
        <f t="shared" si="4"/>
        <v>2.25107797260464-0.101977707372913i</v>
      </c>
      <c r="I35" t="str">
        <f t="shared" si="6"/>
        <v>14352.9651628494-11316.9953904437i</v>
      </c>
      <c r="J35" s="4">
        <f t="shared" si="7"/>
        <v>85.238530686448996</v>
      </c>
      <c r="K35" s="4">
        <f t="shared" si="8"/>
        <v>141.74500266044163</v>
      </c>
      <c r="O35"/>
      <c r="P35"/>
    </row>
    <row r="36" spans="1:16">
      <c r="A36">
        <f t="shared" si="10"/>
        <v>3</v>
      </c>
      <c r="B36">
        <f t="shared" si="9"/>
        <v>13</v>
      </c>
      <c r="C36" t="str">
        <f t="shared" si="0"/>
        <v>15.4799333903111-0.759706600435084i</v>
      </c>
      <c r="D36" t="str">
        <f t="shared" si="1"/>
        <v>1</v>
      </c>
      <c r="E36" t="str">
        <f t="shared" si="2"/>
        <v>15.4799333903111-0.759706600435084i</v>
      </c>
      <c r="F36" t="str">
        <f t="shared" si="3"/>
        <v>0.145367412140575</v>
      </c>
      <c r="G36" t="str">
        <f t="shared" si="5"/>
        <v>6222.62458601726-4835.70554208214i</v>
      </c>
      <c r="H36" t="str">
        <f t="shared" si="4"/>
        <v>2.250277857058-0.110436582491362i</v>
      </c>
      <c r="I36" t="str">
        <f t="shared" si="6"/>
        <v>13468.5955246973-11568.8864980066i</v>
      </c>
      <c r="J36" s="4">
        <f t="shared" si="7"/>
        <v>84.986443499733014</v>
      </c>
      <c r="K36" s="4">
        <f t="shared" si="8"/>
        <v>139.33898086988194</v>
      </c>
      <c r="O36"/>
      <c r="P36"/>
    </row>
    <row r="37" spans="1:16">
      <c r="A37">
        <f t="shared" si="10"/>
        <v>4</v>
      </c>
      <c r="B37">
        <f t="shared" si="9"/>
        <v>14</v>
      </c>
      <c r="C37" t="str">
        <f t="shared" si="0"/>
        <v>15.4739933644945-0.817831627404923i</v>
      </c>
      <c r="D37" t="str">
        <f t="shared" si="1"/>
        <v>1</v>
      </c>
      <c r="E37" t="str">
        <f t="shared" si="2"/>
        <v>15.4739933644945-0.817831627404923i</v>
      </c>
      <c r="F37" t="str">
        <f t="shared" si="3"/>
        <v>0.145367412140575</v>
      </c>
      <c r="G37" t="str">
        <f t="shared" si="5"/>
        <v>5869.22719495095-4910.39403115163i</v>
      </c>
      <c r="H37" t="str">
        <f t="shared" si="4"/>
        <v>2.24941437087699-0.118886067242569i</v>
      </c>
      <c r="I37" t="str">
        <f t="shared" si="6"/>
        <v>12618.5465632897-11743.2802393019i</v>
      </c>
      <c r="J37" s="4">
        <f t="shared" si="7"/>
        <v>84.729499350676392</v>
      </c>
      <c r="K37" s="4">
        <f t="shared" si="8"/>
        <v>137.05762506468395</v>
      </c>
      <c r="O37"/>
      <c r="P37"/>
    </row>
    <row r="38" spans="1:16">
      <c r="A38">
        <f t="shared" si="10"/>
        <v>5</v>
      </c>
      <c r="B38">
        <f t="shared" si="9"/>
        <v>15</v>
      </c>
      <c r="C38" t="str">
        <f t="shared" si="0"/>
        <v>15.4676184123625-0.87588717683704i</v>
      </c>
      <c r="D38" t="str">
        <f t="shared" si="1"/>
        <v>1</v>
      </c>
      <c r="E38" t="str">
        <f t="shared" si="2"/>
        <v>15.4676184123625-0.87588717683704i</v>
      </c>
      <c r="F38" t="str">
        <f t="shared" si="3"/>
        <v>0.145367412140575</v>
      </c>
      <c r="G38" t="str">
        <f t="shared" si="5"/>
        <v>5531.99816539025-4957.18553427031i</v>
      </c>
      <c r="H38" t="str">
        <f t="shared" si="4"/>
        <v>2.24848766058305-0.127325452223915i</v>
      </c>
      <c r="I38" t="str">
        <f t="shared" si="6"/>
        <v>11807.4537233392-11850.5346731378i</v>
      </c>
      <c r="J38" s="4">
        <f t="shared" si="7"/>
        <v>84.469270733528191</v>
      </c>
      <c r="K38" s="4">
        <f t="shared" si="8"/>
        <v>134.89566509919803</v>
      </c>
      <c r="O38"/>
      <c r="P38"/>
    </row>
    <row r="39" spans="1:16">
      <c r="A39">
        <f t="shared" si="10"/>
        <v>6</v>
      </c>
      <c r="B39">
        <f t="shared" si="9"/>
        <v>16</v>
      </c>
      <c r="C39" t="str">
        <f t="shared" si="0"/>
        <v>15.4608096143613-0.933868388265179i</v>
      </c>
      <c r="D39" t="str">
        <f t="shared" si="1"/>
        <v>1</v>
      </c>
      <c r="E39" t="str">
        <f t="shared" si="2"/>
        <v>15.4608096143613-0.933868388265179i</v>
      </c>
      <c r="F39" t="str">
        <f t="shared" si="3"/>
        <v>0.145367412140575</v>
      </c>
      <c r="G39" t="str">
        <f t="shared" si="5"/>
        <v>5212.09465829884-4980.10712424478i</v>
      </c>
      <c r="H39" t="str">
        <f t="shared" si="4"/>
        <v>2.24749788323782-0.135754030881999i</v>
      </c>
      <c r="I39" t="str">
        <f t="shared" si="6"/>
        <v>11038.1020954214-11900.3430792403i</v>
      </c>
      <c r="J39" s="4">
        <f t="shared" si="7"/>
        <v>84.207111652353404</v>
      </c>
      <c r="K39" s="4">
        <f t="shared" si="8"/>
        <v>132.84730304921567</v>
      </c>
      <c r="O39"/>
      <c r="P39"/>
    </row>
    <row r="40" spans="1:16">
      <c r="A40">
        <f t="shared" si="10"/>
        <v>7</v>
      </c>
      <c r="B40">
        <f t="shared" si="9"/>
        <v>17</v>
      </c>
      <c r="C40" t="str">
        <f t="shared" si="0"/>
        <v>15.4535681229892-0.991770422162541i</v>
      </c>
      <c r="D40" t="str">
        <f t="shared" si="1"/>
        <v>1</v>
      </c>
      <c r="E40" t="str">
        <f t="shared" si="2"/>
        <v>15.4535681229892-0.991770422162541i</v>
      </c>
      <c r="F40" t="str">
        <f t="shared" si="3"/>
        <v>0.145367412140575</v>
      </c>
      <c r="G40" t="str">
        <f t="shared" si="5"/>
        <v>4910.06113711268-4982.83813215014i</v>
      </c>
      <c r="H40" t="str">
        <f t="shared" si="4"/>
        <v>2.24644520637702-0.144171099707334i</v>
      </c>
      <c r="I40" t="str">
        <f t="shared" si="6"/>
        <v>10311.8020513092-11901.5617498891i</v>
      </c>
      <c r="J40" s="4">
        <f t="shared" si="7"/>
        <v>83.944174150964997</v>
      </c>
      <c r="K40" s="4">
        <f t="shared" si="8"/>
        <v>130.90645140509912</v>
      </c>
      <c r="O40"/>
      <c r="P40"/>
    </row>
    <row r="41" spans="1:16">
      <c r="A41">
        <f t="shared" si="10"/>
        <v>8</v>
      </c>
      <c r="B41">
        <f t="shared" si="9"/>
        <v>18</v>
      </c>
      <c r="C41" t="str">
        <f t="shared" si="0"/>
        <v>15.4458951623111-1.04958846126884i</v>
      </c>
      <c r="D41" t="str">
        <f t="shared" si="1"/>
        <v>1</v>
      </c>
      <c r="E41" t="str">
        <f t="shared" si="2"/>
        <v>15.4458951623111-1.04958846126884i</v>
      </c>
      <c r="F41" t="str">
        <f t="shared" si="3"/>
        <v>0.145367412140575</v>
      </c>
      <c r="G41" t="str">
        <f t="shared" si="5"/>
        <v>4625.9692740504-4968.67738894827i</v>
      </c>
      <c r="H41" t="str">
        <f t="shared" si="4"/>
        <v>2.24532980793979-0.152575958427259i</v>
      </c>
      <c r="I41" t="str">
        <f t="shared" si="6"/>
        <v>9628.72598690432-11862.1311430853i</v>
      </c>
      <c r="J41" s="4">
        <f t="shared" si="7"/>
        <v>83.681427521959591</v>
      </c>
      <c r="K41" s="4">
        <f t="shared" si="8"/>
        <v>129.06691998909204</v>
      </c>
      <c r="O41"/>
      <c r="P41"/>
    </row>
    <row r="42" spans="1:16">
      <c r="A42">
        <f t="shared" si="10"/>
        <v>9</v>
      </c>
      <c r="B42">
        <f t="shared" si="9"/>
        <v>19</v>
      </c>
      <c r="C42" t="str">
        <f t="shared" si="0"/>
        <v>15.4377920274441-1.10731771190431i</v>
      </c>
      <c r="D42" t="str">
        <f t="shared" si="1"/>
        <v>1</v>
      </c>
      <c r="E42" t="str">
        <f t="shared" si="2"/>
        <v>15.4377920274441-1.10731771190431i</v>
      </c>
      <c r="F42" t="str">
        <f t="shared" si="3"/>
        <v>0.145367412140575</v>
      </c>
      <c r="G42" t="str">
        <f t="shared" si="5"/>
        <v>4359.53798344037-4940.53821878892i</v>
      </c>
      <c r="H42" t="str">
        <f t="shared" si="4"/>
        <v>2.24415187619395-0.160967910196952i</v>
      </c>
      <c r="I42" t="str">
        <f t="shared" si="6"/>
        <v>8988.19723254987-11789.0638317217i</v>
      </c>
      <c r="J42" s="4">
        <f t="shared" si="7"/>
        <v>83.419678460088591</v>
      </c>
      <c r="K42" s="4">
        <f t="shared" si="8"/>
        <v>127.32255792690376</v>
      </c>
      <c r="O42"/>
      <c r="P42"/>
    </row>
    <row r="43" spans="1:16">
      <c r="A43">
        <f t="shared" si="10"/>
        <v>10</v>
      </c>
      <c r="B43">
        <f t="shared" si="9"/>
        <v>20</v>
      </c>
      <c r="C43" t="str">
        <f t="shared" si="0"/>
        <v>15.4292600840136-1.16495340526975i</v>
      </c>
      <c r="D43" t="str">
        <f t="shared" si="1"/>
        <v>1</v>
      </c>
      <c r="E43" t="str">
        <f t="shared" si="2"/>
        <v>15.4292600840136-1.16495340526975i</v>
      </c>
      <c r="F43" t="str">
        <f t="shared" si="3"/>
        <v>0.145367412140575</v>
      </c>
      <c r="G43" t="str">
        <f t="shared" si="5"/>
        <v>4110.23291623979-4900.96202494699i</v>
      </c>
      <c r="H43" t="str">
        <f t="shared" si="4"/>
        <v>2.24291160965693-0.169346261788414i</v>
      </c>
      <c r="I43" t="str">
        <f t="shared" si="6"/>
        <v>8388.92952813654-11688.4772036862i</v>
      </c>
      <c r="J43" s="4">
        <f t="shared" si="7"/>
        <v>83.159590955507397</v>
      </c>
      <c r="K43" s="4">
        <f t="shared" si="8"/>
        <v>125.66735772131784</v>
      </c>
      <c r="O43"/>
      <c r="P43"/>
    </row>
    <row r="44" spans="1:16">
      <c r="A44">
        <f t="shared" si="10"/>
        <v>11</v>
      </c>
      <c r="B44">
        <f t="shared" si="9"/>
        <v>21</v>
      </c>
      <c r="C44" t="str">
        <f t="shared" si="0"/>
        <v>15.4203007675825-1.22249079873223i</v>
      </c>
      <c r="D44" t="str">
        <f t="shared" si="1"/>
        <v>1</v>
      </c>
      <c r="E44" t="str">
        <f t="shared" si="2"/>
        <v>15.4203007675825-1.22249079873223i</v>
      </c>
      <c r="F44" t="str">
        <f t="shared" si="3"/>
        <v>0.145367412140575</v>
      </c>
      <c r="G44" t="str">
        <f t="shared" si="5"/>
        <v>3877.34660415671-4852.1433290473i</v>
      </c>
      <c r="H44" t="str">
        <f t="shared" si="4"/>
        <v>2.24160921701279-0.177710323777369i</v>
      </c>
      <c r="I44" t="str">
        <f t="shared" si="6"/>
        <v>7829.21992341173-11565.6537290813i</v>
      </c>
      <c r="J44" s="4">
        <f t="shared" si="7"/>
        <v>82.901705148930802</v>
      </c>
      <c r="K44" s="4">
        <f t="shared" si="8"/>
        <v>124.0955283554928</v>
      </c>
      <c r="O44"/>
      <c r="P44"/>
    </row>
    <row r="45" spans="1:16">
      <c r="A45">
        <f t="shared" si="10"/>
        <v>12</v>
      </c>
      <c r="B45">
        <f t="shared" si="9"/>
        <v>22</v>
      </c>
      <c r="C45" t="str">
        <f t="shared" si="0"/>
        <v>15.4109155830516-1.27992517709532i</v>
      </c>
      <c r="D45" t="str">
        <f t="shared" si="1"/>
        <v>1</v>
      </c>
      <c r="E45" t="str">
        <f t="shared" si="2"/>
        <v>15.4109155830516-1.27992517709532i</v>
      </c>
      <c r="F45" t="str">
        <f t="shared" si="3"/>
        <v>0.145367412140575</v>
      </c>
      <c r="G45" t="str">
        <f t="shared" si="5"/>
        <v>3660.06141602238-4795.96098337737i</v>
      </c>
      <c r="H45" t="str">
        <f t="shared" si="4"/>
        <v>2.24024491702507-0.186059410727914i</v>
      </c>
      <c r="I45" t="str">
        <f t="shared" si="6"/>
        <v>7307.10030880246-11425.1160855548i</v>
      </c>
      <c r="J45" s="4">
        <f t="shared" si="7"/>
        <v>82.646454694762198</v>
      </c>
      <c r="K45" s="4">
        <f t="shared" si="8"/>
        <v>122.60154375395692</v>
      </c>
      <c r="O45"/>
      <c r="P45"/>
    </row>
    <row r="46" spans="1:16">
      <c r="A46">
        <f t="shared" si="10"/>
        <v>13</v>
      </c>
      <c r="B46">
        <f t="shared" si="9"/>
        <v>23</v>
      </c>
      <c r="C46" t="str">
        <f t="shared" si="0"/>
        <v>15.4011061040325-1.33725185385353i</v>
      </c>
      <c r="D46" t="str">
        <f t="shared" si="1"/>
        <v>1</v>
      </c>
      <c r="E46" t="str">
        <f t="shared" si="2"/>
        <v>15.4011061040325-1.33725185385353i</v>
      </c>
      <c r="F46" t="str">
        <f t="shared" si="3"/>
        <v>0.145367412140575</v>
      </c>
      <c r="G46" t="str">
        <f t="shared" si="5"/>
        <v>3457.49786757511-4734.01183879581i</v>
      </c>
      <c r="H46" t="str">
        <f t="shared" si="4"/>
        <v>2.23881893844562-0.194392841374874i</v>
      </c>
      <c r="I46" t="str">
        <f t="shared" si="6"/>
        <v>6820.45369311669-11270.7081940473i</v>
      </c>
      <c r="J46" s="4">
        <f t="shared" si="7"/>
        <v>82.394182412396788</v>
      </c>
      <c r="K46" s="4">
        <f t="shared" si="8"/>
        <v>121.18017210341408</v>
      </c>
      <c r="O46"/>
      <c r="P46"/>
    </row>
    <row r="47" spans="1:16">
      <c r="A47">
        <f t="shared" si="10"/>
        <v>14</v>
      </c>
      <c r="B47">
        <f t="shared" si="9"/>
        <v>24</v>
      </c>
      <c r="C47" t="str">
        <f t="shared" si="0"/>
        <v>15.390873972194-1.39446617243005i</v>
      </c>
      <c r="D47" t="str">
        <f t="shared" si="1"/>
        <v>1</v>
      </c>
      <c r="E47" t="str">
        <f t="shared" si="2"/>
        <v>15.390873972194-1.39446617243005i</v>
      </c>
      <c r="F47" t="str">
        <f t="shared" si="3"/>
        <v>0.145367412140575</v>
      </c>
      <c r="G47" t="str">
        <f t="shared" si="5"/>
        <v>3268.7508340679-4667.64438418704i</v>
      </c>
      <c r="H47" t="str">
        <f t="shared" si="4"/>
        <v>2.23733151991957-0.202709938803729i</v>
      </c>
      <c r="I47" t="str">
        <f t="shared" si="6"/>
        <v>6367.10136434737-11105.6761860558i</v>
      </c>
      <c r="J47" s="4">
        <f t="shared" si="7"/>
        <v>82.145154166838807</v>
      </c>
      <c r="K47" s="4">
        <f t="shared" si="8"/>
        <v>119.82649064838606</v>
      </c>
      <c r="O47"/>
      <c r="P47"/>
    </row>
    <row r="48" spans="1:16">
      <c r="A48">
        <f t="shared" si="10"/>
        <v>15</v>
      </c>
      <c r="B48">
        <f t="shared" si="9"/>
        <v>25</v>
      </c>
      <c r="C48" t="str">
        <f t="shared" si="0"/>
        <v>15.3802208965824-1.45156350739713i</v>
      </c>
      <c r="D48" t="str">
        <f t="shared" si="1"/>
        <v>1</v>
      </c>
      <c r="E48" t="str">
        <f t="shared" si="2"/>
        <v>15.3802208965824-1.45156350739713i</v>
      </c>
      <c r="F48" t="str">
        <f t="shared" si="3"/>
        <v>0.145367412140575</v>
      </c>
      <c r="G48" t="str">
        <f t="shared" si="5"/>
        <v>3092.9160164773-4597.99080053711i</v>
      </c>
      <c r="H48" t="str">
        <f t="shared" si="4"/>
        <v>2.23578290988658-0.211010030628017i</v>
      </c>
      <c r="I48" t="str">
        <f t="shared" si="6"/>
        <v>5944.86659170575-10932.7455550233i</v>
      </c>
      <c r="J48" s="4">
        <f t="shared" si="7"/>
        <v>81.899571024319812</v>
      </c>
      <c r="K48" s="4">
        <f t="shared" si="8"/>
        <v>118.53588972635384</v>
      </c>
      <c r="O48"/>
      <c r="P48"/>
    </row>
    <row r="49" spans="1:16">
      <c r="A49">
        <f t="shared" si="10"/>
        <v>16</v>
      </c>
      <c r="B49">
        <f t="shared" si="9"/>
        <v>26</v>
      </c>
      <c r="C49" t="str">
        <f t="shared" si="0"/>
        <v>15.3691486529147-1.50853926567867i</v>
      </c>
      <c r="D49" t="str">
        <f t="shared" si="1"/>
        <v>1</v>
      </c>
      <c r="E49" t="str">
        <f t="shared" si="2"/>
        <v>15.3691486529147-1.50853926567867i</v>
      </c>
      <c r="F49" t="str">
        <f t="shared" si="3"/>
        <v>0.145367412140575</v>
      </c>
      <c r="G49" t="str">
        <f t="shared" si="5"/>
        <v>2929.10871651454-4525.99654095538i</v>
      </c>
      <c r="H49" t="str">
        <f t="shared" si="4"/>
        <v>2.23417336647801-0.219292449164152i</v>
      </c>
      <c r="I49" t="str">
        <f t="shared" si="6"/>
        <v>5551.61981558079-10754.1923528866i</v>
      </c>
      <c r="J49" s="4">
        <f t="shared" si="7"/>
        <v>81.657579791619398</v>
      </c>
      <c r="K49" s="4">
        <f t="shared" si="8"/>
        <v>117.30406904456765</v>
      </c>
      <c r="O49"/>
      <c r="P49"/>
    </row>
    <row r="50" spans="1:16">
      <c r="A50">
        <f t="shared" si="10"/>
        <v>17</v>
      </c>
      <c r="B50">
        <f t="shared" si="9"/>
        <v>27</v>
      </c>
      <c r="C50" t="str">
        <f t="shared" si="0"/>
        <v>15.3576590828482-1.56538888773407i</v>
      </c>
      <c r="D50" t="str">
        <f t="shared" si="1"/>
        <v>1</v>
      </c>
      <c r="E50" t="str">
        <f t="shared" si="2"/>
        <v>15.3576590828482-1.56538888773407i</v>
      </c>
      <c r="F50" t="str">
        <f t="shared" si="3"/>
        <v>0.145367412140575</v>
      </c>
      <c r="G50" t="str">
        <f t="shared" si="5"/>
        <v>2776.476651963-4452.44701078526i</v>
      </c>
      <c r="H50" t="str">
        <f t="shared" si="4"/>
        <v>2.23250315741084-0.227556531603515i</v>
      </c>
      <c r="I50" t="str">
        <f t="shared" si="6"/>
        <v>5185.30949306214-10571.9074067814i</v>
      </c>
      <c r="J50" s="4">
        <f t="shared" si="7"/>
        <v>81.419282081420405</v>
      </c>
      <c r="K50" s="4">
        <f t="shared" si="8"/>
        <v>116.12702854664536</v>
      </c>
      <c r="O50"/>
      <c r="P50"/>
    </row>
    <row r="51" spans="1:16">
      <c r="A51">
        <f t="shared" si="10"/>
        <v>18</v>
      </c>
      <c r="B51">
        <f t="shared" si="9"/>
        <v>28</v>
      </c>
      <c r="C51" t="str">
        <f t="shared" si="0"/>
        <v>15.3457540932238-1.62210784872298i</v>
      </c>
      <c r="D51" t="str">
        <f t="shared" si="1"/>
        <v>1</v>
      </c>
      <c r="E51" t="str">
        <f t="shared" si="2"/>
        <v>15.3457540932238-1.62210784872298i</v>
      </c>
      <c r="F51" t="str">
        <f t="shared" si="3"/>
        <v>0.145367412140575</v>
      </c>
      <c r="G51" t="str">
        <f t="shared" si="5"/>
        <v>2634.20823173254-4377.99122914315i</v>
      </c>
      <c r="H51" t="str">
        <f t="shared" si="4"/>
        <v>2.23077255987758-0.235801620181775i</v>
      </c>
      <c r="I51" t="str">
        <f t="shared" si="6"/>
        <v>4843.98201537904-10387.453270296i</v>
      </c>
      <c r="J51" s="4">
        <f t="shared" si="7"/>
        <v>81.184742059705599</v>
      </c>
      <c r="K51" s="4">
        <f t="shared" si="8"/>
        <v>115.00105567363164</v>
      </c>
      <c r="O51"/>
      <c r="P51"/>
    </row>
    <row r="52" spans="1:16">
      <c r="A52">
        <f t="shared" si="10"/>
        <v>19</v>
      </c>
      <c r="B52">
        <f t="shared" si="9"/>
        <v>29</v>
      </c>
      <c r="C52" t="str">
        <f t="shared" si="0"/>
        <v>15.3334356552856-1.6786916596503i</v>
      </c>
      <c r="D52" t="str">
        <f t="shared" si="1"/>
        <v>1</v>
      </c>
      <c r="E52" t="str">
        <f t="shared" si="2"/>
        <v>15.3334356552856-1.6786916596503i</v>
      </c>
      <c r="F52" t="str">
        <f t="shared" si="3"/>
        <v>0.145367412140575</v>
      </c>
      <c r="G52" t="str">
        <f t="shared" si="5"/>
        <v>2501.53742959986-4303.1625468837i</v>
      </c>
      <c r="H52" t="str">
        <f t="shared" si="4"/>
        <v>2.22898186043289-0.244027062345331i</v>
      </c>
      <c r="I52" t="str">
        <f t="shared" si="6"/>
        <v>4525.79343866152-10202.1140897901i</v>
      </c>
      <c r="J52" s="4">
        <f t="shared" si="7"/>
        <v>80.953993031931404</v>
      </c>
      <c r="K52" s="4">
        <f t="shared" si="8"/>
        <v>113.92271038345618</v>
      </c>
      <c r="O52"/>
      <c r="P52"/>
    </row>
    <row r="53" spans="1:16">
      <c r="A53">
        <f t="shared" si="10"/>
        <v>20</v>
      </c>
      <c r="B53">
        <f t="shared" si="9"/>
        <v>30</v>
      </c>
      <c r="C53" t="str">
        <f t="shared" si="0"/>
        <v>15.3207058038772-1.73513586849074i</v>
      </c>
      <c r="D53" t="str">
        <f t="shared" si="1"/>
        <v>1</v>
      </c>
      <c r="E53" t="str">
        <f t="shared" si="2"/>
        <v>15.3207058038772-1.73513586849074i</v>
      </c>
      <c r="F53" t="str">
        <f t="shared" si="3"/>
        <v>0.145367412140575</v>
      </c>
      <c r="G53" t="str">
        <f t="shared" si="5"/>
        <v>2377.74615486987-4228.3966095368i</v>
      </c>
      <c r="H53" t="str">
        <f t="shared" si="4"/>
        <v>2.22713135487672-0.252232210914788i</v>
      </c>
      <c r="I53" t="str">
        <f t="shared" si="6"/>
        <v>4229.01519000019-10016.9388395908i</v>
      </c>
      <c r="J53" s="4">
        <f t="shared" si="7"/>
        <v>80.727043017526796</v>
      </c>
      <c r="K53" s="4">
        <f t="shared" si="8"/>
        <v>112.88880894211309</v>
      </c>
      <c r="O53"/>
      <c r="P53"/>
    </row>
    <row r="54" spans="1:16">
      <c r="A54">
        <f t="shared" si="10"/>
        <v>21</v>
      </c>
      <c r="B54">
        <f t="shared" si="9"/>
        <v>31</v>
      </c>
      <c r="C54" t="str">
        <f t="shared" si="0"/>
        <v>15.3075666366148-1.79143606129251i</v>
      </c>
      <c r="D54" t="str">
        <f t="shared" si="1"/>
        <v>1</v>
      </c>
      <c r="E54" t="str">
        <f t="shared" si="2"/>
        <v>15.3075666366148-1.79143606129251i</v>
      </c>
      <c r="F54" t="str">
        <f t="shared" si="3"/>
        <v>0.145367412140575</v>
      </c>
      <c r="G54" t="str">
        <f t="shared" si="5"/>
        <v>2262.16481797167-4154.04681259207i</v>
      </c>
      <c r="H54" t="str">
        <f t="shared" si="4"/>
        <v>2.2252213481341-0.260416424245397i</v>
      </c>
      <c r="I54" t="str">
        <f t="shared" si="6"/>
        <v>3952.03542886524-9832.77852147821i</v>
      </c>
      <c r="J54" s="4">
        <f t="shared" si="7"/>
        <v>80.5038794506562</v>
      </c>
      <c r="K54" s="4">
        <f t="shared" si="8"/>
        <v>111.89640722533856</v>
      </c>
      <c r="O54"/>
      <c r="P54"/>
    </row>
    <row r="55" spans="1:16">
      <c r="A55">
        <f t="shared" si="10"/>
        <v>22</v>
      </c>
      <c r="B55">
        <f t="shared" si="9"/>
        <v>32</v>
      </c>
      <c r="C55" t="str">
        <f t="shared" si="0"/>
        <v>15.2940203130374-1.84758786325967i</v>
      </c>
      <c r="D55" t="str">
        <f t="shared" si="1"/>
        <v>1</v>
      </c>
      <c r="E55" t="str">
        <f t="shared" si="2"/>
        <v>15.2940203130374-1.84758786325967i</v>
      </c>
      <c r="F55" t="str">
        <f t="shared" si="3"/>
        <v>0.145367412140575</v>
      </c>
      <c r="G55" t="str">
        <f t="shared" si="5"/>
        <v>2154.17162633515-4080.39751926194i</v>
      </c>
      <c r="H55" t="str">
        <f t="shared" si="4"/>
        <v>2.22325215413163-0.268579066384393i</v>
      </c>
      <c r="I55" t="str">
        <f t="shared" si="6"/>
        <v>3693.35735241829-9650.31797864531i</v>
      </c>
      <c r="J55" s="4">
        <f t="shared" si="7"/>
        <v>80.284473131518411</v>
      </c>
      <c r="K55" s="4">
        <f t="shared" si="8"/>
        <v>110.94278405760426</v>
      </c>
      <c r="O55"/>
      <c r="P55"/>
    </row>
    <row r="56" spans="1:16">
      <c r="A56">
        <f t="shared" si="10"/>
        <v>23</v>
      </c>
      <c r="B56">
        <f t="shared" si="9"/>
        <v>33</v>
      </c>
      <c r="C56" t="str">
        <f t="shared" si="0"/>
        <v>15.2800690537359-1.90358693981232i</v>
      </c>
      <c r="D56" t="str">
        <f t="shared" si="1"/>
        <v>1</v>
      </c>
      <c r="E56" t="str">
        <f t="shared" si="2"/>
        <v>15.2800690537359-1.90358693981232i</v>
      </c>
      <c r="F56" t="str">
        <f t="shared" si="3"/>
        <v>0.145367412140575</v>
      </c>
      <c r="G56" t="str">
        <f t="shared" si="5"/>
        <v>2053.19101609804-4007.67531082554i</v>
      </c>
      <c r="H56" t="str">
        <f t="shared" si="4"/>
        <v>2.22122409567087-0.276719507225113i</v>
      </c>
      <c r="I56" t="str">
        <f t="shared" si="6"/>
        <v>3451.59542084203-9470.10297424461i</v>
      </c>
      <c r="J56" s="4">
        <f t="shared" si="7"/>
        <v>80.068781538227398</v>
      </c>
      <c r="K56" s="4">
        <f t="shared" si="8"/>
        <v>110.02542495362597</v>
      </c>
      <c r="O56"/>
      <c r="P56"/>
    </row>
    <row r="57" spans="1:16">
      <c r="A57">
        <f t="shared" si="10"/>
        <v>24</v>
      </c>
      <c r="B57">
        <f t="shared" si="9"/>
        <v>34</v>
      </c>
      <c r="C57" t="str">
        <f t="shared" si="0"/>
        <v>15.2657151394605-1.95942899762456i</v>
      </c>
      <c r="D57" t="str">
        <f t="shared" si="1"/>
        <v>1</v>
      </c>
      <c r="E57" t="str">
        <f t="shared" si="2"/>
        <v>15.2657151394605-1.95942899762456i</v>
      </c>
      <c r="F57" t="str">
        <f t="shared" si="3"/>
        <v>0.145367412140575</v>
      </c>
      <c r="G57" t="str">
        <f t="shared" si="5"/>
        <v>1958.69152311818-3936.05852606614i</v>
      </c>
      <c r="H57" t="str">
        <f t="shared" si="4"/>
        <v>2.21913750429857-0.284837122657883i</v>
      </c>
      <c r="I57" t="str">
        <f t="shared" si="6"/>
        <v>3225.47023312554-9292.56315192689i</v>
      </c>
      <c r="J57" s="4">
        <f t="shared" si="7"/>
        <v>79.8567515954974</v>
      </c>
      <c r="K57" s="4">
        <f t="shared" si="8"/>
        <v>109.14200650586297</v>
      </c>
      <c r="O57"/>
      <c r="P57"/>
    </row>
    <row r="58" spans="1:16">
      <c r="A58">
        <f t="shared" si="10"/>
        <v>25</v>
      </c>
      <c r="B58">
        <f t="shared" si="9"/>
        <v>35</v>
      </c>
      <c r="C58" t="str">
        <f t="shared" si="0"/>
        <v>15.2509609102085-2.01510978563938i</v>
      </c>
      <c r="D58" t="str">
        <f t="shared" si="1"/>
        <v>1</v>
      </c>
      <c r="E58" t="str">
        <f t="shared" si="2"/>
        <v>15.2509609102085-2.01510978563938i</v>
      </c>
      <c r="F58" t="str">
        <f t="shared" si="3"/>
        <v>0.145367412140575</v>
      </c>
      <c r="G58" t="str">
        <f t="shared" si="5"/>
        <v>1870.18331745315-3865.68532539538i</v>
      </c>
      <c r="H58" t="str">
        <f t="shared" si="4"/>
        <v>2.21699272017408-0.292931294717545i</v>
      </c>
      <c r="I58" t="str">
        <f t="shared" si="6"/>
        <v>3013.80259284596-9118.03144542603i</v>
      </c>
      <c r="J58" s="4">
        <f t="shared" si="7"/>
        <v>79.648321983441207</v>
      </c>
      <c r="K58" s="4">
        <f t="shared" si="8"/>
        <v>108.2903815709612</v>
      </c>
      <c r="O58"/>
      <c r="P58"/>
    </row>
    <row r="59" spans="1:16">
      <c r="A59">
        <f t="shared" si="10"/>
        <v>26</v>
      </c>
      <c r="B59">
        <f t="shared" si="9"/>
        <v>36</v>
      </c>
      <c r="C59" t="str">
        <f t="shared" si="0"/>
        <v>15.2358087642909-2.07062509606024i</v>
      </c>
      <c r="D59" t="str">
        <f t="shared" si="1"/>
        <v>1</v>
      </c>
      <c r="E59" t="str">
        <f t="shared" si="2"/>
        <v>15.2358087642909-2.07062509606024i</v>
      </c>
      <c r="F59" t="str">
        <f t="shared" si="3"/>
        <v>0.145367412140575</v>
      </c>
      <c r="G59" t="str">
        <f t="shared" si="5"/>
        <v>1787.21556448587-3796.66049109602i</v>
      </c>
      <c r="H59" t="str">
        <f t="shared" si="4"/>
        <v>2.21479009193366-0.301001411727607i</v>
      </c>
      <c r="I59" t="str">
        <f t="shared" si="6"/>
        <v>2815.5071567026-8946.76044608725i</v>
      </c>
      <c r="J59" s="4">
        <f t="shared" si="7"/>
        <v>79.443425058090796</v>
      </c>
      <c r="K59" s="4">
        <f t="shared" si="8"/>
        <v>107.46856534166217</v>
      </c>
      <c r="O59"/>
      <c r="P59"/>
    </row>
    <row r="60" spans="1:16">
      <c r="A60">
        <f t="shared" si="10"/>
        <v>27</v>
      </c>
      <c r="B60">
        <f t="shared" si="9"/>
        <v>37</v>
      </c>
      <c r="C60" t="str">
        <f t="shared" si="0"/>
        <v>15.2202611573812-2.12597076531889i</v>
      </c>
      <c r="D60" t="str">
        <f t="shared" si="1"/>
        <v>1</v>
      </c>
      <c r="E60" t="str">
        <f t="shared" si="2"/>
        <v>15.2202611573812-2.12597076531889i</v>
      </c>
      <c r="F60" t="str">
        <f t="shared" si="3"/>
        <v>0.145367412140575</v>
      </c>
      <c r="G60" t="str">
        <f t="shared" si="5"/>
        <v>1709.37372942751-3729.06115029087i</v>
      </c>
      <c r="H60" t="str">
        <f t="shared" si="4"/>
        <v>2.21252997655222-0.309046868440925i</v>
      </c>
      <c r="I60" t="str">
        <f t="shared" si="6"/>
        <v>2629.58594676712-8778.93617748961i</v>
      </c>
      <c r="J60" s="4">
        <f t="shared" si="7"/>
        <v>79.241988444819</v>
      </c>
      <c r="K60" s="4">
        <f t="shared" si="8"/>
        <v>106.67472234273893</v>
      </c>
      <c r="O60"/>
      <c r="P60"/>
    </row>
    <row r="61" spans="1:16">
      <c r="A61">
        <f t="shared" si="10"/>
        <v>28</v>
      </c>
      <c r="B61">
        <f t="shared" si="9"/>
        <v>38</v>
      </c>
      <c r="C61" t="str">
        <f t="shared" si="0"/>
        <v>15.204320601545-2.18114267501889i</v>
      </c>
      <c r="D61" t="str">
        <f t="shared" si="1"/>
        <v>1</v>
      </c>
      <c r="E61" t="str">
        <f t="shared" si="2"/>
        <v>15.204320601545-2.18114267501889i</v>
      </c>
      <c r="F61" t="str">
        <f t="shared" si="3"/>
        <v>0.145367412140575</v>
      </c>
      <c r="G61" t="str">
        <f t="shared" si="5"/>
        <v>1636.27690687249-3662.94158331342i</v>
      </c>
      <c r="H61" t="str">
        <f t="shared" si="4"/>
        <v>2.21021273920223-0.317067066176867i</v>
      </c>
      <c r="I61" t="str">
        <f t="shared" si="6"/>
        <v>2455.12192303356-8614.68966870793i</v>
      </c>
      <c r="J61" s="4">
        <f t="shared" si="7"/>
        <v>79.043936356710006</v>
      </c>
      <c r="K61" s="4">
        <f t="shared" si="8"/>
        <v>105.90715435553841</v>
      </c>
      <c r="O61"/>
      <c r="P61"/>
    </row>
    <row r="62" spans="1:16">
      <c r="A62">
        <f t="shared" si="10"/>
        <v>29</v>
      </c>
      <c r="B62">
        <f t="shared" si="9"/>
        <v>39</v>
      </c>
      <c r="C62" t="str">
        <f t="shared" si="0"/>
        <v>15.187989664252-2.23613675285464i</v>
      </c>
      <c r="D62" t="str">
        <f t="shared" si="1"/>
        <v>1</v>
      </c>
      <c r="E62" t="str">
        <f t="shared" si="2"/>
        <v>15.187989664252-2.23613675285464i</v>
      </c>
      <c r="F62" t="str">
        <f t="shared" si="3"/>
        <v>0.145367412140575</v>
      </c>
      <c r="G62" t="str">
        <f t="shared" si="5"/>
        <v>1567.57523086182-3598.33725797441i</v>
      </c>
      <c r="H62" t="str">
        <f t="shared" si="4"/>
        <v>2.20783875311011-0.325061412954908i</v>
      </c>
      <c r="I62" t="str">
        <f t="shared" si="6"/>
        <v>2291.2727497468-8454.10666437293i</v>
      </c>
      <c r="J62" s="4">
        <f t="shared" si="7"/>
        <v>78.849190681998607</v>
      </c>
      <c r="K62" s="4">
        <f t="shared" si="8"/>
        <v>105.16428925225792</v>
      </c>
      <c r="O62"/>
      <c r="P62"/>
    </row>
    <row r="63" spans="1:16">
      <c r="A63">
        <f t="shared" si="10"/>
        <v>30</v>
      </c>
      <c r="B63">
        <f t="shared" si="9"/>
        <v>40</v>
      </c>
      <c r="C63" t="str">
        <f t="shared" si="0"/>
        <v>15.1712709673713-2.29094897350539i</v>
      </c>
      <c r="D63" t="str">
        <f t="shared" si="1"/>
        <v>1</v>
      </c>
      <c r="E63" t="str">
        <f t="shared" si="2"/>
        <v>15.1712709673713-2.29094897350539i</v>
      </c>
      <c r="F63" t="str">
        <f t="shared" si="3"/>
        <v>0.145367412140575</v>
      </c>
      <c r="G63" t="str">
        <f t="shared" si="5"/>
        <v>1502.94740148971-3535.26821019932i</v>
      </c>
      <c r="H63" t="str">
        <f t="shared" si="4"/>
        <v>2.2054083994102-0.333029323624585i</v>
      </c>
      <c r="I63" t="str">
        <f t="shared" si="6"/>
        <v>2137.26484224296-8297.23576150289i</v>
      </c>
      <c r="J63" s="4">
        <f t="shared" si="7"/>
        <v>78.657671877869802</v>
      </c>
      <c r="K63" s="4">
        <f t="shared" si="8"/>
        <v>104.44467070544307</v>
      </c>
      <c r="O63"/>
      <c r="P63"/>
    </row>
    <row r="64" spans="1:16">
      <c r="A64">
        <f t="shared" si="10"/>
        <v>31</v>
      </c>
      <c r="B64">
        <f t="shared" si="9"/>
        <v>41</v>
      </c>
      <c r="C64" t="str">
        <f t="shared" si="0"/>
        <v>15.1541671861494-2.34557535950397i</v>
      </c>
      <c r="D64" t="str">
        <f t="shared" si="1"/>
        <v>1</v>
      </c>
      <c r="E64" t="str">
        <f t="shared" si="2"/>
        <v>15.1541671861494-2.34557535950397i</v>
      </c>
      <c r="F64" t="str">
        <f t="shared" si="3"/>
        <v>0.145367412140575</v>
      </c>
      <c r="G64" t="str">
        <f t="shared" si="5"/>
        <v>1442.09834986123-3473.74187378093i</v>
      </c>
      <c r="H64" t="str">
        <f t="shared" si="4"/>
        <v>2.20292206699616-0.340970219991791i</v>
      </c>
      <c r="I64" t="str">
        <f t="shared" si="6"/>
        <v>1992.38774679027-8144.09522040258i</v>
      </c>
      <c r="J64" s="4">
        <f t="shared" si="7"/>
        <v>78.469299702082807</v>
      </c>
      <c r="K64" s="4">
        <f t="shared" si="8"/>
        <v>103.74694872834921</v>
      </c>
      <c r="O64"/>
      <c r="P64"/>
    </row>
    <row r="65" spans="1:16">
      <c r="A65">
        <f t="shared" si="10"/>
        <v>32</v>
      </c>
      <c r="B65">
        <f t="shared" si="9"/>
        <v>42</v>
      </c>
      <c r="C65" t="str">
        <f t="shared" si="0"/>
        <v>15.1366810481742-2.40001198207995i</v>
      </c>
      <c r="D65" t="str">
        <f t="shared" si="1"/>
        <v>1</v>
      </c>
      <c r="E65" t="str">
        <f t="shared" si="2"/>
        <v>15.1366810481742-2.40001198207995i</v>
      </c>
      <c r="F65" t="str">
        <f t="shared" si="3"/>
        <v>0.145367412140575</v>
      </c>
      <c r="G65" t="str">
        <f t="shared" si="5"/>
        <v>1384.75705291487-3413.75544649813i</v>
      </c>
      <c r="H65" t="str">
        <f t="shared" si="4"/>
        <v>2.20038015237037-0.348883530941334i</v>
      </c>
      <c r="I65" t="str">
        <f t="shared" si="6"/>
        <v>1855.98888114429-7994.67865963759i</v>
      </c>
      <c r="J65" s="4">
        <f t="shared" si="7"/>
        <v>78.283993808916406</v>
      </c>
      <c r="K65" s="4">
        <f t="shared" si="8"/>
        <v>103.06987099613939</v>
      </c>
      <c r="O65"/>
      <c r="P65"/>
    </row>
    <row r="66" spans="1:16">
      <c r="A66">
        <f t="shared" si="10"/>
        <v>33</v>
      </c>
      <c r="B66">
        <f t="shared" ref="B66:B97" si="11">B65+1</f>
        <v>43</v>
      </c>
      <c r="C66" t="str">
        <f t="shared" si="0"/>
        <v>15.1188153323221-2.45425496197684i</v>
      </c>
      <c r="D66" t="str">
        <f t="shared" si="1"/>
        <v>1</v>
      </c>
      <c r="E66" t="str">
        <f t="shared" si="2"/>
        <v>15.1188153323221-2.45425496197684i</v>
      </c>
      <c r="F66" t="str">
        <f t="shared" si="3"/>
        <v>0.145367412140575</v>
      </c>
      <c r="G66" t="str">
        <f t="shared" si="5"/>
        <v>1330.67450229759-3355.29786645569i</v>
      </c>
      <c r="H66" t="str">
        <f t="shared" si="4"/>
        <v>2.19778305949091-0.356768692555739i</v>
      </c>
      <c r="I66" t="str">
        <f t="shared" si="6"/>
        <v>1727.46864589568-7848.95981284428i</v>
      </c>
      <c r="J66" s="4">
        <f t="shared" si="7"/>
        <v>78.101674231722598</v>
      </c>
      <c r="K66" s="4">
        <f t="shared" si="8"/>
        <v>102.41227489526082</v>
      </c>
      <c r="O66"/>
      <c r="P66"/>
    </row>
    <row r="67" spans="1:16">
      <c r="A67">
        <f t="shared" si="10"/>
        <v>34</v>
      </c>
      <c r="B67">
        <f t="shared" si="11"/>
        <v>44</v>
      </c>
      <c r="C67" t="str">
        <f t="shared" si="0"/>
        <v>15.1005728676931-2.50830047024313i</v>
      </c>
      <c r="D67" t="str">
        <f t="shared" si="1"/>
        <v>1</v>
      </c>
      <c r="E67" t="str">
        <f t="shared" si="2"/>
        <v>15.1005728676931-2.50830047024313i</v>
      </c>
      <c r="F67" t="str">
        <f t="shared" si="3"/>
        <v>0.145367412140575</v>
      </c>
      <c r="G67" t="str">
        <f t="shared" si="5"/>
        <v>1279.62182637026-3298.3514610042i</v>
      </c>
      <c r="H67" t="str">
        <f t="shared" si="4"/>
        <v>2.19513119961673-0.364625148230231i</v>
      </c>
      <c r="I67" t="str">
        <f t="shared" si="6"/>
        <v>1606.27590439184-7706.89649747064i</v>
      </c>
      <c r="J67" s="4">
        <f t="shared" si="7"/>
        <v>77.922261770820597</v>
      </c>
      <c r="K67" s="4">
        <f t="shared" si="8"/>
        <v>101.7730802478322</v>
      </c>
      <c r="O67"/>
      <c r="P67"/>
    </row>
    <row r="68" spans="1:16">
      <c r="A68">
        <f t="shared" si="10"/>
        <v>35</v>
      </c>
      <c r="B68">
        <f t="shared" si="11"/>
        <v>45</v>
      </c>
      <c r="C68" t="str">
        <f t="shared" si="0"/>
        <v>15.0819565325302-2.56214472899695i</v>
      </c>
      <c r="D68" t="str">
        <f t="shared" si="1"/>
        <v>1</v>
      </c>
      <c r="E68" t="str">
        <f t="shared" si="2"/>
        <v>15.0819565325302-2.56214472899695i</v>
      </c>
      <c r="F68" t="str">
        <f t="shared" si="3"/>
        <v>0.145367412140575</v>
      </c>
      <c r="G68" t="str">
        <f t="shared" si="5"/>
        <v>1231.38856095897-3242.89332079359i</v>
      </c>
      <c r="H68" t="str">
        <f t="shared" si="4"/>
        <v>2.19242499115055-0.372452348783901i</v>
      </c>
      <c r="I68" t="str">
        <f t="shared" si="6"/>
        <v>1491.90382067816-7568.43392193786i</v>
      </c>
      <c r="J68" s="4">
        <f t="shared" si="7"/>
        <v>77.74567830245681</v>
      </c>
      <c r="K68" s="4">
        <f t="shared" si="8"/>
        <v>101.15128265882548</v>
      </c>
      <c r="O68"/>
      <c r="P68"/>
    </row>
    <row r="69" spans="1:16">
      <c r="A69">
        <f t="shared" si="10"/>
        <v>36</v>
      </c>
      <c r="B69">
        <f t="shared" si="11"/>
        <v>46</v>
      </c>
      <c r="C69" t="str">
        <f t="shared" si="0"/>
        <v>15.0629692531283-2.61578401216397i</v>
      </c>
      <c r="D69" t="str">
        <f t="shared" si="1"/>
        <v>1</v>
      </c>
      <c r="E69" t="str">
        <f t="shared" si="2"/>
        <v>15.0629692531283-2.61578401216397i</v>
      </c>
      <c r="F69" t="str">
        <f t="shared" si="3"/>
        <v>0.145367412140575</v>
      </c>
      <c r="G69" t="str">
        <f t="shared" si="5"/>
        <v>1185.78106221799-3188.89644318775i</v>
      </c>
      <c r="H69" t="str">
        <f t="shared" si="4"/>
        <v>2.18966485948031-0.380249752566967i</v>
      </c>
      <c r="I69" t="str">
        <f t="shared" si="6"/>
        <v>1383.88603949214-7433.50743767695i</v>
      </c>
      <c r="J69" s="4">
        <f t="shared" si="7"/>
        <v>77.571847022034007</v>
      </c>
      <c r="K69" s="4">
        <f t="shared" si="8"/>
        <v>100.54594743576882</v>
      </c>
      <c r="O69"/>
      <c r="P69"/>
    </row>
    <row r="70" spans="1:16">
      <c r="A70">
        <f t="shared" si="10"/>
        <v>37</v>
      </c>
      <c r="B70">
        <f t="shared" si="11"/>
        <v>47</v>
      </c>
      <c r="C70" t="str">
        <f t="shared" si="0"/>
        <v>15.0436140027295-2.6692146461886i</v>
      </c>
      <c r="D70" t="str">
        <f t="shared" si="1"/>
        <v>1</v>
      </c>
      <c r="E70" t="str">
        <f t="shared" si="2"/>
        <v>15.0436140027295-2.6692146461886i</v>
      </c>
      <c r="F70" t="str">
        <f t="shared" si="3"/>
        <v>0.145367412140575</v>
      </c>
      <c r="G70" t="str">
        <f t="shared" si="5"/>
        <v>1142.62105360512-3136.33068222351i</v>
      </c>
      <c r="H70" t="str">
        <f t="shared" si="4"/>
        <v>2.1868512368185-0.388016825564157i</v>
      </c>
      <c r="I70" t="str">
        <f t="shared" si="6"/>
        <v>1281.79318905538-7302.04482553492i</v>
      </c>
      <c r="J70" s="4">
        <f t="shared" si="7"/>
        <v>77.400692632682805</v>
      </c>
      <c r="K70" s="4">
        <f t="shared" si="8"/>
        <v>99.956204033235309</v>
      </c>
      <c r="O70"/>
      <c r="P70"/>
    </row>
    <row r="71" spans="1:16">
      <c r="A71">
        <f t="shared" si="10"/>
        <v>38</v>
      </c>
      <c r="B71">
        <f t="shared" si="11"/>
        <v>48</v>
      </c>
      <c r="C71" t="str">
        <f t="shared" si="0"/>
        <v>15.0238938004079-2.72243301071794i</v>
      </c>
      <c r="D71" t="str">
        <f t="shared" si="1"/>
        <v>1</v>
      </c>
      <c r="E71" t="str">
        <f t="shared" si="2"/>
        <v>15.0238938004079-2.72243301071794i</v>
      </c>
      <c r="F71" t="str">
        <f t="shared" si="3"/>
        <v>0.145367412140575</v>
      </c>
      <c r="G71" t="str">
        <f t="shared" si="5"/>
        <v>1101.74429824182-3085.16353635195i</v>
      </c>
      <c r="H71" t="str">
        <f t="shared" si="4"/>
        <v>2.18398456204012-0.395753041494141i</v>
      </c>
      <c r="I71" t="str">
        <f t="shared" si="6"/>
        <v>1185.22968565776-7173.96819173979i</v>
      </c>
      <c r="J71" s="4">
        <f t="shared" si="7"/>
        <v>77.232141488463199</v>
      </c>
      <c r="K71" s="4">
        <f t="shared" si="8"/>
        <v>99.381240977290361</v>
      </c>
      <c r="O71"/>
      <c r="P71"/>
    </row>
    <row r="72" spans="1:16">
      <c r="A72">
        <f t="shared" si="10"/>
        <v>39</v>
      </c>
      <c r="B72">
        <f t="shared" si="11"/>
        <v>49</v>
      </c>
      <c r="C72" t="str">
        <f t="shared" si="0"/>
        <v>15.0038117099442-2.77543553925876i</v>
      </c>
      <c r="D72" t="str">
        <f t="shared" si="1"/>
        <v>1</v>
      </c>
      <c r="E72" t="str">
        <f t="shared" si="2"/>
        <v>15.0038117099442-2.77543553925876i</v>
      </c>
      <c r="F72" t="str">
        <f t="shared" si="3"/>
        <v>0.145367412140575</v>
      </c>
      <c r="G72" t="str">
        <f t="shared" si="5"/>
        <v>1062.99938765571-3035.36080019378i</v>
      </c>
      <c r="H72" t="str">
        <f t="shared" si="4"/>
        <v>2.18106528051904-0.403457881905027i</v>
      </c>
      <c r="I72" t="str">
        <f t="shared" si="6"/>
        <v>1093.83081836514-7049.19553656106i</v>
      </c>
      <c r="J72" s="4">
        <f t="shared" si="7"/>
        <v>77.066121699985004</v>
      </c>
      <c r="K72" s="4">
        <f t="shared" si="8"/>
        <v>98.820301228149447</v>
      </c>
      <c r="O72"/>
      <c r="P72"/>
    </row>
    <row r="73" spans="1:16">
      <c r="A73">
        <f t="shared" si="10"/>
        <v>40</v>
      </c>
      <c r="B73">
        <f t="shared" si="11"/>
        <v>50</v>
      </c>
      <c r="C73" t="str">
        <f t="shared" si="0"/>
        <v>14.9833708386896-2.82821871980697i</v>
      </c>
      <c r="D73" t="str">
        <f t="shared" si="1"/>
        <v>1</v>
      </c>
      <c r="E73" t="str">
        <f t="shared" si="2"/>
        <v>14.9833708386896-2.82821871980697i</v>
      </c>
      <c r="F73" t="str">
        <f t="shared" si="3"/>
        <v>0.145367412140575</v>
      </c>
      <c r="G73" t="str">
        <f t="shared" si="5"/>
        <v>1026.24663794114-2986.88710233038i</v>
      </c>
      <c r="H73" t="str">
        <f t="shared" si="4"/>
        <v>2.17809384396286-0.411130836265869i</v>
      </c>
      <c r="I73" t="str">
        <f t="shared" si="6"/>
        <v>1007.26009227435-6927.64204866964i</v>
      </c>
      <c r="J73" s="4">
        <f t="shared" si="7"/>
        <v>76.902563208971003</v>
      </c>
      <c r="K73" s="4">
        <f t="shared" si="8"/>
        <v>98.272677942392235</v>
      </c>
      <c r="O73"/>
      <c r="P73"/>
    </row>
    <row r="74" spans="1:16">
      <c r="A74">
        <f t="shared" si="10"/>
        <v>41</v>
      </c>
      <c r="B74">
        <f t="shared" si="11"/>
        <v>51</v>
      </c>
      <c r="C74" t="str">
        <f t="shared" si="0"/>
        <v>14.9625743364222-2.88077909544971i</v>
      </c>
      <c r="D74" t="str">
        <f t="shared" si="1"/>
        <v>1</v>
      </c>
      <c r="E74" t="str">
        <f t="shared" si="2"/>
        <v>14.9625743364222-2.88077909544971i</v>
      </c>
      <c r="F74" t="str">
        <f t="shared" si="3"/>
        <v>0.145367412140575</v>
      </c>
      <c r="G74" t="str">
        <f t="shared" si="5"/>
        <v>991.357084626727-2939.70634761533i</v>
      </c>
      <c r="H74" t="str">
        <f t="shared" si="4"/>
        <v>2.17507071024668-0.418771402054191i</v>
      </c>
      <c r="I74" t="str">
        <f t="shared" si="6"/>
        <v>925.206809348656-6809.22116968984i</v>
      </c>
      <c r="J74" s="4">
        <f t="shared" si="7"/>
        <v>76.741397837234601</v>
      </c>
      <c r="K74" s="4">
        <f t="shared" si="8"/>
        <v>97.737710599158177</v>
      </c>
      <c r="O74"/>
      <c r="P74"/>
    </row>
    <row r="75" spans="1:16">
      <c r="A75">
        <f t="shared" si="10"/>
        <v>42</v>
      </c>
      <c r="B75">
        <f t="shared" si="11"/>
        <v>52</v>
      </c>
      <c r="C75" t="str">
        <f t="shared" si="0"/>
        <v>14.9414253941935-2.93311326493998i</v>
      </c>
      <c r="D75" t="str">
        <f t="shared" si="1"/>
        <v>1</v>
      </c>
      <c r="E75" t="str">
        <f t="shared" si="2"/>
        <v>14.9414253941935-2.93311326493998i</v>
      </c>
      <c r="F75" t="str">
        <f t="shared" si="3"/>
        <v>0.145367412140575</v>
      </c>
      <c r="G75" t="str">
        <f t="shared" si="5"/>
        <v>958.211567927794-2893.78207952294i</v>
      </c>
      <c r="H75" t="str">
        <f t="shared" si="4"/>
        <v>2.17199634324538-0.426379084839518i</v>
      </c>
      <c r="I75" t="str">
        <f t="shared" si="6"/>
        <v>847.383866802602-6693.84546628853i</v>
      </c>
      <c r="J75" s="4">
        <f t="shared" si="7"/>
        <v>76.582559314652201</v>
      </c>
      <c r="K75" s="4">
        <f t="shared" si="8"/>
        <v>97.214781457668948</v>
      </c>
      <c r="O75"/>
      <c r="P75"/>
    </row>
    <row r="76" spans="1:16">
      <c r="A76">
        <f t="shared" si="10"/>
        <v>43</v>
      </c>
      <c r="B76">
        <f t="shared" si="11"/>
        <v>53</v>
      </c>
      <c r="C76" t="str">
        <f t="shared" si="0"/>
        <v>14.9199272431687-2.98521788324346i</v>
      </c>
      <c r="D76" t="str">
        <f t="shared" si="1"/>
        <v>1</v>
      </c>
      <c r="E76" t="str">
        <f t="shared" si="2"/>
        <v>14.9199272431687-2.98521788324346i</v>
      </c>
      <c r="F76" t="str">
        <f t="shared" si="3"/>
        <v>0.145367412140575</v>
      </c>
      <c r="G76" t="str">
        <f t="shared" si="5"/>
        <v>926.699900536494-2849.07777555882i</v>
      </c>
      <c r="H76" t="str">
        <f t="shared" si="4"/>
        <v>2.1688712126651-0.433953398362867i</v>
      </c>
      <c r="I76" t="str">
        <f t="shared" si="6"/>
        <v>773.525754149346-6581.42734115379i</v>
      </c>
      <c r="J76" s="4">
        <f t="shared" si="7"/>
        <v>76.425983289966197</v>
      </c>
      <c r="K76" s="4">
        <f t="shared" si="8"/>
        <v>96.703312316242673</v>
      </c>
      <c r="O76"/>
      <c r="P76"/>
    </row>
    <row r="77" spans="1:16">
      <c r="A77">
        <f t="shared" si="10"/>
        <v>44</v>
      </c>
      <c r="B77">
        <f t="shared" si="11"/>
        <v>54</v>
      </c>
      <c r="C77" t="str">
        <f t="shared" si="0"/>
        <v>14.8980831534596-3.03708966205787i</v>
      </c>
      <c r="D77" t="str">
        <f t="shared" si="1"/>
        <v>1</v>
      </c>
      <c r="E77" t="str">
        <f t="shared" si="2"/>
        <v>14.8980831534596-3.03708966205787i</v>
      </c>
      <c r="F77" t="str">
        <f t="shared" si="3"/>
        <v>0.145367412140575</v>
      </c>
      <c r="G77" t="str">
        <f t="shared" si="5"/>
        <v>896.720110620307-2805.5570866687i</v>
      </c>
      <c r="H77" t="str">
        <f t="shared" si="4"/>
        <v>2.16569579387352-0.441493864612246i</v>
      </c>
      <c r="I77" t="str">
        <f t="shared" si="6"/>
        <v>703.386731268558-6471.87960918373i</v>
      </c>
      <c r="J77" s="4">
        <f t="shared" si="7"/>
        <v>76.271607327628601</v>
      </c>
      <c r="K77" s="4">
        <f t="shared" si="8"/>
        <v>96.202761545561501</v>
      </c>
      <c r="O77"/>
      <c r="P77"/>
    </row>
    <row r="78" spans="1:16">
      <c r="A78">
        <f t="shared" si="10"/>
        <v>45</v>
      </c>
      <c r="B78">
        <f t="shared" si="11"/>
        <v>55</v>
      </c>
      <c r="C78" t="str">
        <f t="shared" si="0"/>
        <v>14.875896432952-3.0887253703046i</v>
      </c>
      <c r="D78" t="str">
        <f t="shared" si="1"/>
        <v>1</v>
      </c>
      <c r="E78" t="str">
        <f t="shared" si="2"/>
        <v>14.875896432952-3.0887253703046i</v>
      </c>
      <c r="F78" t="str">
        <f t="shared" si="3"/>
        <v>0.145367412140575</v>
      </c>
      <c r="G78" t="str">
        <f t="shared" si="5"/>
        <v>868.177753235834-2763.18402982815i</v>
      </c>
      <c r="H78" t="str">
        <f t="shared" si="4"/>
        <v>2.16247056772944-0.449000013894119i</v>
      </c>
      <c r="I78" t="str">
        <f t="shared" si="6"/>
        <v>636.739171145116-6365.11596098885i</v>
      </c>
      <c r="J78" s="4">
        <f t="shared" si="7"/>
        <v>76.119370893371197</v>
      </c>
      <c r="K78" s="4">
        <f t="shared" si="8"/>
        <v>95.712621371415096</v>
      </c>
      <c r="O78"/>
      <c r="P78"/>
    </row>
    <row r="79" spans="1:16">
      <c r="A79">
        <f t="shared" si="10"/>
        <v>46</v>
      </c>
      <c r="B79">
        <f t="shared" si="11"/>
        <v>56</v>
      </c>
      <c r="C79" t="str">
        <f t="shared" si="0"/>
        <v>14.8533704261268-3.14012183459258i</v>
      </c>
      <c r="D79" t="str">
        <f t="shared" si="1"/>
        <v>1</v>
      </c>
      <c r="E79" t="str">
        <f t="shared" si="2"/>
        <v>14.8533704261268-3.14012183459258i</v>
      </c>
      <c r="F79" t="str">
        <f t="shared" si="3"/>
        <v>0.145367412140575</v>
      </c>
      <c r="G79" t="str">
        <f t="shared" si="5"/>
        <v>840.985283897946-2721.92314152644i</v>
      </c>
      <c r="H79" t="str">
        <f t="shared" si="4"/>
        <v>2.1591960204114-0.456471384900838i</v>
      </c>
      <c r="I79" t="str">
        <f t="shared" si="6"/>
        <v>573.372052210783-6261.0513322717i</v>
      </c>
      <c r="J79" s="4">
        <f t="shared" si="7"/>
        <v>75.969215330745996</v>
      </c>
      <c r="K79" s="4">
        <f t="shared" si="8"/>
        <v>95.232415384379465</v>
      </c>
      <c r="O79"/>
      <c r="P79"/>
    </row>
    <row r="80" spans="1:16">
      <c r="A80">
        <f t="shared" si="10"/>
        <v>47</v>
      </c>
      <c r="B80">
        <f t="shared" si="11"/>
        <v>57</v>
      </c>
      <c r="C80" t="str">
        <f t="shared" si="0"/>
        <v>14.8305085128782-3.19127593965453i</v>
      </c>
      <c r="D80" t="str">
        <f t="shared" si="1"/>
        <v>1</v>
      </c>
      <c r="E80" t="str">
        <f t="shared" si="2"/>
        <v>14.8305085128782-3.19127593965453i</v>
      </c>
      <c r="F80" t="str">
        <f t="shared" si="3"/>
        <v>0.145367412140575</v>
      </c>
      <c r="G80" t="str">
        <f t="shared" si="5"/>
        <v>815.061488562819-2681.73959862274i</v>
      </c>
      <c r="H80" t="str">
        <f t="shared" si="4"/>
        <v>2.15587264324587-0.463907524774061i</v>
      </c>
      <c r="I80" t="str">
        <f t="shared" si="6"/>
        <v>513.089586470179-6159.60219467776i</v>
      </c>
      <c r="J80" s="4">
        <f t="shared" si="7"/>
        <v>75.821083830506211</v>
      </c>
      <c r="K80" s="4">
        <f t="shared" si="8"/>
        <v>94.76169625597521</v>
      </c>
      <c r="O80"/>
      <c r="P80"/>
    </row>
    <row r="81" spans="1:16">
      <c r="A81">
        <f t="shared" si="10"/>
        <v>48</v>
      </c>
      <c r="B81">
        <f t="shared" si="11"/>
        <v>58</v>
      </c>
      <c r="C81" t="str">
        <f t="shared" si="0"/>
        <v>14.807314107326-3.24218462875566i</v>
      </c>
      <c r="D81" t="str">
        <f t="shared" si="1"/>
        <v>1</v>
      </c>
      <c r="E81" t="str">
        <f t="shared" si="2"/>
        <v>14.807314107326-3.24218462875566i</v>
      </c>
      <c r="F81" t="str">
        <f t="shared" si="3"/>
        <v>0.145367412140575</v>
      </c>
      <c r="G81" t="str">
        <f t="shared" si="5"/>
        <v>790.330964778159-2642.59931201844i</v>
      </c>
      <c r="H81" t="str">
        <f t="shared" si="4"/>
        <v>2.15250093253461-0.471307989164161i</v>
      </c>
      <c r="I81" t="str">
        <f t="shared" si="6"/>
        <v>455.709970781959-6060.68678121878i</v>
      </c>
      <c r="J81" s="4">
        <f t="shared" si="7"/>
        <v>75.674921394393792</v>
      </c>
      <c r="K81" s="4">
        <f t="shared" si="8"/>
        <v>94.300043642735503</v>
      </c>
      <c r="O81"/>
      <c r="P81"/>
    </row>
    <row r="82" spans="1:16">
      <c r="A82">
        <f t="shared" si="10"/>
        <v>49</v>
      </c>
      <c r="B82">
        <f t="shared" si="11"/>
        <v>59</v>
      </c>
      <c r="C82" t="str">
        <f t="shared" si="0"/>
        <v>14.7837906566268-3.29284490407463i</v>
      </c>
      <c r="D82" t="str">
        <f t="shared" si="1"/>
        <v>1</v>
      </c>
      <c r="E82" t="str">
        <f t="shared" si="2"/>
        <v>14.7837906566268-3.29284490407463i</v>
      </c>
      <c r="F82" t="str">
        <f t="shared" si="3"/>
        <v>0.145367412140575</v>
      </c>
      <c r="G82" t="str">
        <f t="shared" si="5"/>
        <v>766.72364922005-2604.46899771903i</v>
      </c>
      <c r="H82" t="str">
        <f t="shared" si="4"/>
        <v>2.14908138938185-0.478672342285609i</v>
      </c>
      <c r="I82" t="str">
        <f t="shared" si="6"/>
        <v>401.064249789327-5964.2252572779i</v>
      </c>
      <c r="J82" s="4">
        <f t="shared" si="7"/>
        <v>75.530674794630997</v>
      </c>
      <c r="K82" s="4">
        <f t="shared" si="8"/>
        <v>93.847062261354779</v>
      </c>
      <c r="O82"/>
      <c r="P82"/>
    </row>
    <row r="83" spans="1:16">
      <c r="A83">
        <f t="shared" si="10"/>
        <v>50</v>
      </c>
      <c r="B83">
        <f t="shared" si="11"/>
        <v>60</v>
      </c>
      <c r="C83" t="str">
        <f t="shared" si="0"/>
        <v>14.7599416397815-3.34325382705716i</v>
      </c>
      <c r="D83" t="str">
        <f t="shared" si="1"/>
        <v>1</v>
      </c>
      <c r="E83" t="str">
        <f t="shared" si="2"/>
        <v>14.7599416397815-3.34325382705716i</v>
      </c>
      <c r="F83" t="str">
        <f t="shared" si="3"/>
        <v>0.145367412140575</v>
      </c>
      <c r="G83" t="str">
        <f t="shared" si="5"/>
        <v>744.174387270678-2567.31622912894i</v>
      </c>
      <c r="H83" t="str">
        <f t="shared" si="4"/>
        <v>2.14561451952095-0.486000156968373i</v>
      </c>
      <c r="I83" t="str">
        <f t="shared" si="6"/>
        <v>348.995280039457-5870.13984644622i</v>
      </c>
      <c r="J83" s="4">
        <f t="shared" si="7"/>
        <v>75.388292530197006</v>
      </c>
      <c r="K83" s="4">
        <f t="shared" si="8"/>
        <v>93.402380119655874</v>
      </c>
      <c r="O83"/>
      <c r="P83"/>
    </row>
    <row r="84" spans="1:16">
      <c r="A84">
        <f t="shared" si="10"/>
        <v>51</v>
      </c>
      <c r="B84">
        <f t="shared" si="11"/>
        <v>61</v>
      </c>
      <c r="C84" t="str">
        <f t="shared" si="0"/>
        <v>14.7357705664413-3.39340851874224i</v>
      </c>
      <c r="D84" t="str">
        <f t="shared" si="1"/>
        <v>1</v>
      </c>
      <c r="E84" t="str">
        <f t="shared" si="2"/>
        <v>14.7357705664413-3.39340851874224i</v>
      </c>
      <c r="F84" t="str">
        <f t="shared" si="3"/>
        <v>0.145367412140575</v>
      </c>
      <c r="G84" t="str">
        <f t="shared" si="5"/>
        <v>722.622540693565-2531.10947380851i</v>
      </c>
      <c r="H84" t="str">
        <f t="shared" si="4"/>
        <v>2.14210083314083-0.493291014705341i</v>
      </c>
      <c r="I84" t="str">
        <f t="shared" si="6"/>
        <v>299.356785800728-5778.35491896354i</v>
      </c>
      <c r="J84" s="4">
        <f t="shared" si="7"/>
        <v>75.247724780785404</v>
      </c>
      <c r="K84" s="4">
        <f t="shared" si="8"/>
        <v>92.965646889548566</v>
      </c>
      <c r="O84"/>
      <c r="P84"/>
    </row>
    <row r="85" spans="1:16">
      <c r="A85">
        <f t="shared" si="10"/>
        <v>52</v>
      </c>
      <c r="B85">
        <f t="shared" si="11"/>
        <v>62</v>
      </c>
      <c r="C85" t="str">
        <f t="shared" si="0"/>
        <v>14.7112809757133-3.4433061600609i</v>
      </c>
      <c r="D85" t="str">
        <f t="shared" si="1"/>
        <v>1</v>
      </c>
      <c r="E85" t="str">
        <f t="shared" si="2"/>
        <v>14.7112809757133-3.4433061600609i</v>
      </c>
      <c r="F85" t="str">
        <f t="shared" si="3"/>
        <v>0.145367412140575</v>
      </c>
      <c r="G85" t="str">
        <f t="shared" si="5"/>
        <v>702.011629833399-2495.81811740681i</v>
      </c>
      <c r="H85" t="str">
        <f t="shared" si="4"/>
        <v>2.13854084471232-0.500544505695753i</v>
      </c>
      <c r="I85" t="str">
        <f t="shared" si="6"/>
        <v>252.012497977893-5688.7970492951i</v>
      </c>
      <c r="J85" s="4">
        <f t="shared" si="7"/>
        <v>75.108923359183009</v>
      </c>
      <c r="K85" s="4">
        <f t="shared" si="8"/>
        <v>92.536532409449279</v>
      </c>
      <c r="O85"/>
      <c r="P85"/>
    </row>
    <row r="86" spans="1:16">
      <c r="A86">
        <f t="shared" si="10"/>
        <v>53</v>
      </c>
      <c r="B86">
        <f t="shared" si="11"/>
        <v>63</v>
      </c>
      <c r="C86" t="str">
        <f t="shared" si="0"/>
        <v>14.686476434965-3.4929439921081i</v>
      </c>
      <c r="D86" t="str">
        <f t="shared" si="1"/>
        <v>1</v>
      </c>
      <c r="E86" t="str">
        <f t="shared" si="2"/>
        <v>14.686476434965-3.4929439921081i</v>
      </c>
      <c r="F86" t="str">
        <f t="shared" si="3"/>
        <v>0.145367412140575</v>
      </c>
      <c r="G86" t="str">
        <f t="shared" si="5"/>
        <v>682.289007106432-2461.41247704926i</v>
      </c>
      <c r="H86" t="str">
        <f t="shared" si="4"/>
        <v>2.1349350728144-0.507760228884723i</v>
      </c>
      <c r="I86" t="str">
        <f t="shared" si="6"/>
        <v>206.83536834099-5601.39504832933i</v>
      </c>
      <c r="J86" s="4">
        <f t="shared" si="7"/>
        <v>74.971841662680006</v>
      </c>
      <c r="K86" s="4">
        <f t="shared" si="8"/>
        <v>92.114725304803684</v>
      </c>
      <c r="O86"/>
      <c r="P86"/>
    </row>
    <row r="87" spans="1:16">
      <c r="A87">
        <f t="shared" si="10"/>
        <v>54</v>
      </c>
      <c r="B87">
        <f t="shared" si="11"/>
        <v>64</v>
      </c>
      <c r="C87" t="str">
        <f t="shared" si="0"/>
        <v>14.6613605386299-3.54231931638739i</v>
      </c>
      <c r="D87" t="str">
        <f t="shared" si="1"/>
        <v>1</v>
      </c>
      <c r="E87" t="str">
        <f t="shared" si="2"/>
        <v>14.6613605386299-3.54231931638739i</v>
      </c>
      <c r="F87" t="str">
        <f t="shared" si="3"/>
        <v>0.145367412140575</v>
      </c>
      <c r="G87" t="str">
        <f t="shared" si="5"/>
        <v>663.405558856712-2427.86380609397i</v>
      </c>
      <c r="H87" t="str">
        <f t="shared" si="4"/>
        <v>2.13128403996058-0.514937791998806i</v>
      </c>
      <c r="I87" t="str">
        <f t="shared" si="6"/>
        <v>163.706852028593-5516.07997480344i</v>
      </c>
      <c r="J87" s="4">
        <f t="shared" si="7"/>
        <v>74.836434624012398</v>
      </c>
      <c r="K87" s="4">
        <f t="shared" si="8"/>
        <v>91.69993171642075</v>
      </c>
      <c r="O87"/>
      <c r="P87"/>
    </row>
    <row r="88" spans="1:16">
      <c r="A88">
        <f t="shared" si="10"/>
        <v>55</v>
      </c>
      <c r="B88">
        <f t="shared" si="11"/>
        <v>65</v>
      </c>
      <c r="C88" t="str">
        <f t="shared" si="0"/>
        <v>14.6359369070131-3.59142949502894i</v>
      </c>
      <c r="D88" t="str">
        <f t="shared" si="1"/>
        <v>1</v>
      </c>
      <c r="E88" t="str">
        <f t="shared" si="2"/>
        <v>14.6359369070131-3.59142949502894i</v>
      </c>
      <c r="F88" t="str">
        <f t="shared" si="3"/>
        <v>0.145367412140575</v>
      </c>
      <c r="G88" t="str">
        <f t="shared" si="5"/>
        <v>645.315432934665-2395.14429186332i</v>
      </c>
      <c r="H88" t="str">
        <f t="shared" si="4"/>
        <v>2.12758827242523-0.522076811577689i</v>
      </c>
      <c r="I88" t="str">
        <f t="shared" si="6"/>
        <v>122.516251962299-5432.78512982304i</v>
      </c>
      <c r="J88" s="4">
        <f t="shared" si="7"/>
        <v>74.702658662245199</v>
      </c>
      <c r="K88" s="4">
        <f t="shared" si="8"/>
        <v>91.291874127281389</v>
      </c>
      <c r="O88"/>
      <c r="P88"/>
    </row>
    <row r="89" spans="1:16">
      <c r="A89">
        <f t="shared" si="10"/>
        <v>56</v>
      </c>
      <c r="B89">
        <f t="shared" si="11"/>
        <v>66</v>
      </c>
      <c r="C89" t="str">
        <f t="shared" si="0"/>
        <v>14.6102091851001-3.64027195098086i</v>
      </c>
      <c r="D89" t="str">
        <f t="shared" si="1"/>
        <v>1</v>
      </c>
      <c r="E89" t="str">
        <f t="shared" si="2"/>
        <v>14.6102091851001-3.64027195098086i</v>
      </c>
      <c r="F89" t="str">
        <f t="shared" si="3"/>
        <v>0.145367412140575</v>
      </c>
      <c r="G89" t="str">
        <f t="shared" si="5"/>
        <v>627.975789609654-2363.22704769785i</v>
      </c>
      <c r="H89" t="str">
        <f t="shared" si="4"/>
        <v>2.12384830007046-0.52917691300201i</v>
      </c>
      <c r="I89" t="str">
        <f t="shared" si="6"/>
        <v>83.1601194242667-5351.44603771925i</v>
      </c>
      <c r="J89" s="4">
        <f t="shared" si="7"/>
        <v>74.570471633927596</v>
      </c>
      <c r="K89" s="4">
        <f t="shared" si="8"/>
        <v>90.890290279362816</v>
      </c>
      <c r="O89"/>
      <c r="P89"/>
    </row>
    <row r="90" spans="1:16">
      <c r="A90">
        <f t="shared" si="10"/>
        <v>57</v>
      </c>
      <c r="B90">
        <f t="shared" si="11"/>
        <v>67</v>
      </c>
      <c r="C90" t="str">
        <f t="shared" si="0"/>
        <v>14.5841810413665-3.68884416817412i</v>
      </c>
      <c r="D90" t="str">
        <f t="shared" si="1"/>
        <v>1</v>
      </c>
      <c r="E90" t="str">
        <f t="shared" si="2"/>
        <v>14.5841810413665-3.68884416817412i</v>
      </c>
      <c r="F90" t="str">
        <f t="shared" si="3"/>
        <v>0.145367412140575</v>
      </c>
      <c r="G90" t="str">
        <f t="shared" si="5"/>
        <v>611.346573659044-2332.0861004618i</v>
      </c>
      <c r="H90" t="str">
        <f t="shared" si="4"/>
        <v>2.12006465617308-0.536237730517324i</v>
      </c>
      <c r="I90" t="str">
        <f t="shared" si="6"/>
        <v>45.5417056044198-5272.00041596003i</v>
      </c>
      <c r="J90" s="4">
        <f t="shared" si="7"/>
        <v>74.439832784788408</v>
      </c>
      <c r="K90" s="4">
        <f t="shared" si="8"/>
        <v>90.494932172792218</v>
      </c>
      <c r="O90"/>
      <c r="P90"/>
    </row>
    <row r="91" spans="1:16">
      <c r="A91">
        <f t="shared" si="10"/>
        <v>58</v>
      </c>
      <c r="B91">
        <f t="shared" si="11"/>
        <v>68</v>
      </c>
      <c r="C91" t="str">
        <f t="shared" si="0"/>
        <v>14.5578561665915-3.73714369166133i</v>
      </c>
      <c r="D91" t="str">
        <f t="shared" si="1"/>
        <v>1</v>
      </c>
      <c r="E91" t="str">
        <f t="shared" si="2"/>
        <v>14.5578561665915-3.73714369166133i</v>
      </c>
      <c r="F91" t="str">
        <f t="shared" si="3"/>
        <v>0.145367412140575</v>
      </c>
      <c r="G91" t="str">
        <f t="shared" si="5"/>
        <v>595.390305685167-2301.69637444514i</v>
      </c>
      <c r="H91" t="str">
        <f t="shared" si="4"/>
        <v>2.11623787725212-0.543258907254282i</v>
      </c>
      <c r="I91" t="str">
        <f t="shared" si="6"/>
        <v>9.57045942745935-5194.388136391i</v>
      </c>
      <c r="J91" s="4">
        <f t="shared" si="7"/>
        <v>74.310702702181999</v>
      </c>
      <c r="K91" s="4">
        <f t="shared" si="8"/>
        <v>90.105565140361719</v>
      </c>
      <c r="O91"/>
      <c r="P91"/>
    </row>
    <row r="92" spans="1:16">
      <c r="A92">
        <f t="shared" si="10"/>
        <v>59</v>
      </c>
      <c r="B92">
        <f t="shared" si="11"/>
        <v>69</v>
      </c>
      <c r="C92" t="str">
        <f t="shared" si="0"/>
        <v>14.5312382726747-3.78516812772956i</v>
      </c>
      <c r="D92" t="str">
        <f t="shared" si="1"/>
        <v>1</v>
      </c>
      <c r="E92" t="str">
        <f t="shared" si="2"/>
        <v>14.5312382726747-3.78516812772956i</v>
      </c>
      <c r="F92" t="str">
        <f t="shared" si="3"/>
        <v>0.145367412140575</v>
      </c>
      <c r="G92" t="str">
        <f t="shared" si="5"/>
        <v>580.071890900118-2272.0336724524i</v>
      </c>
      <c r="H92" t="str">
        <f t="shared" si="4"/>
        <v>2.1123685028968-0.550240095245032i</v>
      </c>
      <c r="I92" t="str">
        <f t="shared" si="6"/>
        <v>-24.8384325769305-5118.55117970724i</v>
      </c>
      <c r="J92" s="4">
        <f t="shared" si="7"/>
        <v>74.183043268454796</v>
      </c>
      <c r="K92" s="4">
        <f t="shared" si="8"/>
        <v>89.721966991071142</v>
      </c>
      <c r="O92"/>
      <c r="P92"/>
    </row>
    <row r="93" spans="1:16">
      <c r="A93">
        <f t="shared" si="10"/>
        <v>60</v>
      </c>
      <c r="B93">
        <f t="shared" si="11"/>
        <v>70</v>
      </c>
      <c r="C93" t="str">
        <f t="shared" si="0"/>
        <v>14.5043310914574-3.83291514398743i</v>
      </c>
      <c r="D93" t="str">
        <f t="shared" si="1"/>
        <v>1</v>
      </c>
      <c r="E93" t="str">
        <f t="shared" si="2"/>
        <v>14.5043310914574-3.83291514398743i</v>
      </c>
      <c r="F93" t="str">
        <f t="shared" si="3"/>
        <v>0.145367412140575</v>
      </c>
      <c r="G93" t="str">
        <f t="shared" si="5"/>
        <v>565.358443788311-2243.07465473758i</v>
      </c>
      <c r="H93" t="str">
        <f t="shared" si="4"/>
        <v>2.10845707559524-0.557180955435872i</v>
      </c>
      <c r="I93" t="str">
        <f t="shared" si="6"/>
        <v>-57.7644681876957-5044.43358474351i</v>
      </c>
      <c r="J93" s="4">
        <f t="shared" si="7"/>
        <v>74.056817615360401</v>
      </c>
      <c r="K93" s="4">
        <f t="shared" si="8"/>
        <v>89.34392721694546</v>
      </c>
      <c r="O93"/>
      <c r="P93"/>
    </row>
    <row r="94" spans="1:16">
      <c r="A94">
        <f t="shared" si="10"/>
        <v>61</v>
      </c>
      <c r="B94">
        <f t="shared" si="11"/>
        <v>71</v>
      </c>
      <c r="C94" t="str">
        <f t="shared" si="0"/>
        <v>14.4771383735484-3.88038246942689i</v>
      </c>
      <c r="D94" t="str">
        <f t="shared" si="1"/>
        <v>1</v>
      </c>
      <c r="E94" t="str">
        <f t="shared" si="2"/>
        <v>14.4771383735484-3.88038246942689i</v>
      </c>
      <c r="F94" t="str">
        <f t="shared" si="3"/>
        <v>0.145367412140575</v>
      </c>
      <c r="G94" t="str">
        <f t="shared" si="5"/>
        <v>551.219127210122-2214.79681633411i</v>
      </c>
      <c r="H94" t="str">
        <f t="shared" si="4"/>
        <v>2.10450414056374-0.564081157696241i</v>
      </c>
      <c r="I94" t="str">
        <f t="shared" si="6"/>
        <v>-89.282216648061-4971.98139390352i</v>
      </c>
      <c r="J94" s="4">
        <f t="shared" si="7"/>
        <v>73.931990079621798</v>
      </c>
      <c r="K94" s="4">
        <f t="shared" si="8"/>
        <v>88.971246257894023</v>
      </c>
      <c r="O94"/>
      <c r="P94"/>
    </row>
    <row r="95" spans="1:16">
      <c r="A95">
        <f t="shared" si="10"/>
        <v>62</v>
      </c>
      <c r="B95">
        <f t="shared" si="11"/>
        <v>72</v>
      </c>
      <c r="C95" t="str">
        <f t="shared" si="0"/>
        <v>14.4496638871554-3.92756789445983i</v>
      </c>
      <c r="D95" t="str">
        <f t="shared" si="1"/>
        <v>1</v>
      </c>
      <c r="E95" t="str">
        <f t="shared" si="2"/>
        <v>14.4496638871554-3.92756789445983i</v>
      </c>
      <c r="F95" t="str">
        <f t="shared" si="3"/>
        <v>0.145367412140575</v>
      </c>
      <c r="G95" t="str">
        <f t="shared" si="5"/>
        <v>537.62500464808-2187.17846323642i</v>
      </c>
      <c r="H95" t="str">
        <f t="shared" si="4"/>
        <v>2.1005102455769-0.570940380824032i</v>
      </c>
      <c r="I95" t="str">
        <f t="shared" si="6"/>
        <v>-119.461674188702-4901.14259582754i</v>
      </c>
      <c r="J95" s="4">
        <f t="shared" si="7"/>
        <v>73.808526159712201</v>
      </c>
      <c r="K95" s="4">
        <f t="shared" si="8"/>
        <v>88.603734819852122</v>
      </c>
      <c r="O95"/>
      <c r="P95"/>
    </row>
    <row r="96" spans="1:16">
      <c r="A96">
        <f t="shared" si="10"/>
        <v>63</v>
      </c>
      <c r="B96">
        <f t="shared" si="11"/>
        <v>73</v>
      </c>
      <c r="C96" t="str">
        <f t="shared" ref="C96:C159" si="12">IF(Modep,IMPRODUCT(Rop/(Rs*m*Kdp),IMDIV(IMSUM(1,IMPRODUCT(sp,$B96/wzp)),IMSUM(1,IMPRODUCT(sp,$B96/wpp)))),IMDIV(Rop*SQRT(Kp*(1-mdp/(mcp+mdp)))/(Rs*0.001),IMSUM((2*(1-mdp/(mcp+mdp))-mdp/(mcp+mdp)+(2-mdp/(mcp+mdp))*(Lp*uu*ms/(E*(1-mdp/(mcp+mdp))))),IMPRODUCT(sp,$B96,Cop*uu,Rop,(1-mdp/(mcp+mdp)),Lp*uu*ms/(E*(1-mdp/(mcp+mdp)))+1))))</f>
        <v>14.4219114169226-3.97446927092982i</v>
      </c>
      <c r="D96" t="str">
        <f t="shared" ref="D96:D159" si="13">IMDIV(1,IMSUM(1,IMPRODUCT($B96/(Qp*wnp),sp,Modep),IMPRODUCT($B96/wnp,$B96/wnp,sp,sp,Modep)))</f>
        <v>1</v>
      </c>
      <c r="E96" t="str">
        <f t="shared" ref="E96:E159" si="14">IMPRODUCT($C96,$D96)</f>
        <v>14.4219114169226-3.97446927092982i</v>
      </c>
      <c r="F96" t="str">
        <f t="shared" ref="F96:F159" si="15">IMPRODUCT((Rf12p/(Rf12p+Rf11p)),IMDIV(IMSUM(1,IMPRODUCT(sp,$B96,Rf11p,Czzp,0.000000001)),IMSUM(1,IMPRODUCT(sp,$B96,Czzp,(Rf12p*Rf11p/(Rf12p+Rf11p)),0.000000001))))</f>
        <v>0.145367412140575</v>
      </c>
      <c r="G96" t="str">
        <f t="shared" si="5"/>
        <v>524.548904421453-2160.19868781041i</v>
      </c>
      <c r="H96" t="str">
        <f t="shared" ref="H96:H159" si="16">IMPRODUCT($E96,$F96)</f>
        <v>2.09647594079865-0.577758312547306i</v>
      </c>
      <c r="I96" t="str">
        <f t="shared" si="6"/>
        <v>-148.36859074438-4831.86706620642i</v>
      </c>
      <c r="J96" s="4">
        <f t="shared" si="7"/>
        <v>73.686392473904206</v>
      </c>
      <c r="K96" s="4">
        <f t="shared" si="8"/>
        <v>88.241213241873311</v>
      </c>
      <c r="O96"/>
      <c r="P96"/>
    </row>
    <row r="97" spans="1:16">
      <c r="A97">
        <f t="shared" si="10"/>
        <v>64</v>
      </c>
      <c r="B97">
        <f t="shared" si="11"/>
        <v>74</v>
      </c>
      <c r="C97" t="str">
        <f t="shared" si="12"/>
        <v>14.3938847627745-4.02108451209949i</v>
      </c>
      <c r="D97" t="str">
        <f t="shared" si="13"/>
        <v>1</v>
      </c>
      <c r="E97" t="str">
        <f t="shared" si="14"/>
        <v>14.3938847627745-4.02108451209949i</v>
      </c>
      <c r="F97" t="str">
        <f t="shared" si="15"/>
        <v>0.145367412140575</v>
      </c>
      <c r="G97" t="str">
        <f t="shared" ref="G97:G160" si="17">IMDIV(IMDIV(IMPRODUCT(Gm,Rea,IMSUM(1,IMPRODUCT(Rz,Cz,0.000000001,$B97,sp))),IMSUM(1,IMPRODUCT($B97,sp,(Cz*0.000000000001),(Rea+Rz*1000)),IMPRODUCT($B97,sp,Rea,(Cea+Cp*0.000000000001)),IMPRODUCT(sp,sp,$B97,$B97,(Cea+Cp*0.000000000001),(Cz*0.000000000001),Rea,(Rz*1000)))),IMSUM(1,IMPRODUCT(sp,$B97,0.000000022)))</f>
        <v>511.965294807241-2133.83734374505i</v>
      </c>
      <c r="H97" t="str">
        <f t="shared" si="16"/>
        <v>2.09240177861418-0.584534649522449i</v>
      </c>
      <c r="I97" t="str">
        <f t="shared" ref="I97:I160" si="18">IMPRODUCT($G97,$H97)</f>
        <v>-176.064770420522-4764.10650749331i</v>
      </c>
      <c r="J97" s="4">
        <f t="shared" ref="J97:J160" si="19">20*(IMREAL(IMLOG10($I97)))</f>
        <v>73.565556719621398</v>
      </c>
      <c r="K97" s="4">
        <f t="shared" ref="K97:K160" si="20">IF((180/PI())*IMARGUMENT($I97)&lt;0,180+(180/PI())*IMARGUMENT($I97),-180+(180/PI())*IMARGUMENT($I97))</f>
        <v>87.883510908222561</v>
      </c>
      <c r="O97"/>
      <c r="P97"/>
    </row>
    <row r="98" spans="1:16">
      <c r="A98">
        <f t="shared" si="10"/>
        <v>65</v>
      </c>
      <c r="B98">
        <f t="shared" ref="B98:B123" si="21">B97+1</f>
        <v>75</v>
      </c>
      <c r="C98" t="str">
        <f t="shared" si="12"/>
        <v>14.3655877387669-4.0674115926136i</v>
      </c>
      <c r="D98" t="str">
        <f t="shared" si="13"/>
        <v>1</v>
      </c>
      <c r="E98" t="str">
        <f t="shared" si="14"/>
        <v>14.3655877387669-4.0674115926136i</v>
      </c>
      <c r="F98" t="str">
        <f t="shared" si="15"/>
        <v>0.145367412140575</v>
      </c>
      <c r="G98" t="str">
        <f t="shared" si="17"/>
        <v>499.850169106443-2108.07502080095i</v>
      </c>
      <c r="H98" t="str">
        <f t="shared" si="16"/>
        <v>2.08828831346292-0.591269097328814i</v>
      </c>
      <c r="I98" t="str">
        <f t="shared" si="18"/>
        <v>-202.608348022949-4697.81438812895i</v>
      </c>
      <c r="J98" s="4">
        <f t="shared" si="19"/>
        <v>73.445987634105194</v>
      </c>
      <c r="K98" s="4">
        <f t="shared" si="20"/>
        <v>87.530465701873567</v>
      </c>
      <c r="O98"/>
      <c r="P98"/>
    </row>
    <row r="99" spans="1:16">
      <c r="A99">
        <f t="shared" ref="A99:A162" si="22">A98+1</f>
        <v>66</v>
      </c>
      <c r="B99">
        <f t="shared" si="21"/>
        <v>76</v>
      </c>
      <c r="C99" t="str">
        <f t="shared" si="12"/>
        <v>14.337024171946-4.11344854843841i</v>
      </c>
      <c r="D99" t="str">
        <f t="shared" si="13"/>
        <v>1</v>
      </c>
      <c r="E99" t="str">
        <f t="shared" si="14"/>
        <v>14.337024171946-4.11344854843841i</v>
      </c>
      <c r="F99" t="str">
        <f t="shared" si="15"/>
        <v>0.145367412140575</v>
      </c>
      <c r="G99" t="str">
        <f t="shared" si="17"/>
        <v>488.180939785415-2082.89301956524i</v>
      </c>
      <c r="H99" t="str">
        <f t="shared" si="16"/>
        <v>2.08413610167266-0.597961370459896i</v>
      </c>
      <c r="I99" t="str">
        <f t="shared" si="18"/>
        <v>-228.054043745311-4632.94588178438i</v>
      </c>
      <c r="J99" s="4">
        <f t="shared" si="19"/>
        <v>73.327654956407002</v>
      </c>
      <c r="K99" s="4">
        <f t="shared" si="20"/>
        <v>87.181923496127567</v>
      </c>
      <c r="O99"/>
      <c r="P99"/>
    </row>
    <row r="100" spans="1:16">
      <c r="A100">
        <f t="shared" si="22"/>
        <v>67</v>
      </c>
      <c r="B100">
        <f t="shared" si="21"/>
        <v>77</v>
      </c>
      <c r="C100" t="str">
        <f t="shared" si="12"/>
        <v>14.3081979012151-4.15919347677748i</v>
      </c>
      <c r="D100" t="str">
        <f t="shared" si="13"/>
        <v>1</v>
      </c>
      <c r="E100" t="str">
        <f t="shared" si="14"/>
        <v>14.3081979012151-4.15919347677748i</v>
      </c>
      <c r="F100" t="str">
        <f t="shared" si="15"/>
        <v>0.145367412140575</v>
      </c>
      <c r="G100" t="str">
        <f t="shared" si="17"/>
        <v>476.936340904031-2058.27332638251i</v>
      </c>
      <c r="H100" t="str">
        <f t="shared" si="16"/>
        <v>2.07994570129485-0.604611192311103i</v>
      </c>
      <c r="I100" t="str">
        <f t="shared" si="18"/>
        <v>-252.453397911635-4569.45780702963i</v>
      </c>
      <c r="J100" s="4">
        <f t="shared" si="19"/>
        <v>73.210529390697189</v>
      </c>
      <c r="K100" s="4">
        <f t="shared" si="20"/>
        <v>86.83773768135795</v>
      </c>
      <c r="O100"/>
      <c r="P100"/>
    </row>
    <row r="101" spans="1:16">
      <c r="A101">
        <f t="shared" si="22"/>
        <v>68</v>
      </c>
      <c r="B101">
        <f t="shared" si="21"/>
        <v>78</v>
      </c>
      <c r="C101" t="str">
        <f t="shared" si="12"/>
        <v>14.2791127762105-4.20464453596442i</v>
      </c>
      <c r="D101" t="str">
        <f t="shared" si="13"/>
        <v>1</v>
      </c>
      <c r="E101" t="str">
        <f t="shared" si="14"/>
        <v>14.2791127762105-4.20464453596442i</v>
      </c>
      <c r="F101" t="str">
        <f t="shared" si="15"/>
        <v>0.145367412140575</v>
      </c>
      <c r="G101" t="str">
        <f t="shared" si="17"/>
        <v>466.096338116079-2034.19858859859i</v>
      </c>
      <c r="H101" t="str">
        <f t="shared" si="16"/>
        <v>2.07571767194114-0.611218295164156i</v>
      </c>
      <c r="I101" t="str">
        <f t="shared" si="18"/>
        <v>-275.854987493965-4507.30856775738i</v>
      </c>
      <c r="J101" s="4">
        <f t="shared" si="19"/>
        <v>73.094582570879794</v>
      </c>
      <c r="K101" s="4">
        <f t="shared" si="20"/>
        <v>86.497768724142475</v>
      </c>
      <c r="O101"/>
      <c r="P101"/>
    </row>
    <row r="102" spans="1:16">
      <c r="A102">
        <f t="shared" si="22"/>
        <v>69</v>
      </c>
      <c r="B102">
        <f t="shared" si="21"/>
        <v>79</v>
      </c>
      <c r="C102" t="str">
        <f t="shared" si="12"/>
        <v>14.2497726561862-4.24979994533295i</v>
      </c>
      <c r="D102" t="str">
        <f t="shared" si="13"/>
        <v>1</v>
      </c>
      <c r="E102" t="str">
        <f t="shared" si="14"/>
        <v>14.2497726561862-4.24979994533295i</v>
      </c>
      <c r="F102" t="str">
        <f t="shared" si="15"/>
        <v>0.145367412140575</v>
      </c>
      <c r="G102" t="str">
        <f t="shared" si="17"/>
        <v>455.642045593889-2010.6520902258i</v>
      </c>
      <c r="H102" t="str">
        <f t="shared" si="16"/>
        <v>2.07145257462132-0.617782420168208i</v>
      </c>
      <c r="I102" t="str">
        <f t="shared" si="18"/>
        <v>-298.304625964775-4446.45809462336i</v>
      </c>
      <c r="J102" s="4">
        <f t="shared" si="19"/>
        <v>72.979787026492204</v>
      </c>
      <c r="K102" s="4">
        <f t="shared" si="20"/>
        <v>86.161883756282833</v>
      </c>
      <c r="O102"/>
      <c r="P102"/>
    </row>
    <row r="103" spans="1:16">
      <c r="A103">
        <f t="shared" si="22"/>
        <v>70</v>
      </c>
      <c r="B103">
        <f t="shared" si="21"/>
        <v>80</v>
      </c>
      <c r="C103" t="str">
        <f t="shared" si="12"/>
        <v>14.2201814089085-4.29465798506455i</v>
      </c>
      <c r="D103" t="str">
        <f t="shared" si="13"/>
        <v>1</v>
      </c>
      <c r="E103" t="str">
        <f t="shared" si="14"/>
        <v>14.2201814089085-4.29465798506455i</v>
      </c>
      <c r="F103" t="str">
        <f t="shared" si="15"/>
        <v>0.145367412140575</v>
      </c>
      <c r="G103" t="str">
        <f t="shared" si="17"/>
        <v>445.555649289087-1987.61772811526i</v>
      </c>
      <c r="H103" t="str">
        <f t="shared" si="16"/>
        <v>2.06715097158254-0.62430331731769i</v>
      </c>
      <c r="I103" t="str">
        <f t="shared" si="18"/>
        <v>-319.845547899782-4386.86778770895i</v>
      </c>
      <c r="J103" s="4">
        <f t="shared" si="19"/>
        <v>72.866116149866798</v>
      </c>
      <c r="K103" s="4">
        <f t="shared" si="20"/>
        <v>85.829956191422099</v>
      </c>
      <c r="O103"/>
      <c r="P103"/>
    </row>
    <row r="104" spans="1:16">
      <c r="A104">
        <f t="shared" si="22"/>
        <v>71</v>
      </c>
      <c r="B104">
        <f t="shared" si="21"/>
        <v>81</v>
      </c>
      <c r="C104" t="str">
        <f t="shared" si="12"/>
        <v>14.1903429095609-4.33921699601426i</v>
      </c>
      <c r="D104" t="str">
        <f t="shared" si="13"/>
        <v>1</v>
      </c>
      <c r="E104" t="str">
        <f t="shared" si="14"/>
        <v>14.1903429095609-4.33921699601426i</v>
      </c>
      <c r="F104" t="str">
        <f t="shared" si="15"/>
        <v>0.145367412140575</v>
      </c>
      <c r="G104" t="str">
        <f t="shared" si="17"/>
        <v>435.820335995441-1965.07998870206i</v>
      </c>
      <c r="H104" t="str">
        <f t="shared" si="16"/>
        <v>2.06281342615023-0.630780745426993i</v>
      </c>
      <c r="I104" t="str">
        <f t="shared" si="18"/>
        <v>-340.518579616453-4328.5004605652i</v>
      </c>
      <c r="J104" s="4">
        <f t="shared" si="19"/>
        <v>72.753544164527398</v>
      </c>
      <c r="K104" s="4">
        <f t="shared" si="20"/>
        <v>85.501865367166559</v>
      </c>
      <c r="O104"/>
      <c r="P104"/>
    </row>
    <row r="105" spans="1:16">
      <c r="A105">
        <f t="shared" si="22"/>
        <v>72</v>
      </c>
      <c r="B105">
        <f t="shared" si="21"/>
        <v>82</v>
      </c>
      <c r="C105" t="str">
        <f t="shared" si="12"/>
        <v>14.1602610396593-4.38347537951487i</v>
      </c>
      <c r="D105" t="str">
        <f t="shared" si="13"/>
        <v>1</v>
      </c>
      <c r="E105" t="str">
        <f t="shared" si="14"/>
        <v>14.1602610396593-4.38347537951487i</v>
      </c>
      <c r="F105" t="str">
        <f t="shared" si="15"/>
        <v>0.145367412140575</v>
      </c>
      <c r="G105" t="str">
        <f t="shared" si="17"/>
        <v>426.42022772857-1943.02392537301i</v>
      </c>
      <c r="H105" t="str">
        <f t="shared" si="16"/>
        <v>2.05844050257028-0.637214472102002i</v>
      </c>
      <c r="I105" t="str">
        <f t="shared" si="18"/>
        <v>-360.362297016391-4271.32028575657i</v>
      </c>
      <c r="J105" s="4">
        <f t="shared" si="19"/>
        <v>72.642046094784391</v>
      </c>
      <c r="K105" s="4">
        <f t="shared" si="20"/>
        <v>85.177496210790025</v>
      </c>
      <c r="O105"/>
      <c r="P105"/>
    </row>
    <row r="106" spans="1:16">
      <c r="A106">
        <f t="shared" si="22"/>
        <v>73</v>
      </c>
      <c r="B106">
        <f t="shared" si="21"/>
        <v>83</v>
      </c>
      <c r="C106" t="str">
        <f t="shared" si="12"/>
        <v>14.1299396859784-4.42743159716008i</v>
      </c>
      <c r="D106" t="str">
        <f t="shared" si="13"/>
        <v>1</v>
      </c>
      <c r="E106" t="str">
        <f t="shared" si="14"/>
        <v>14.1299396859784-4.42743159716008i</v>
      </c>
      <c r="F106" t="str">
        <f t="shared" si="15"/>
        <v>0.145367412140575</v>
      </c>
      <c r="G106" t="str">
        <f t="shared" si="17"/>
        <v>417.340320981313-1921.43513649275i</v>
      </c>
      <c r="H106" t="str">
        <f t="shared" si="16"/>
        <v>2.05403276585309-0.643604273708574i</v>
      </c>
      <c r="I106" t="str">
        <f t="shared" si="18"/>
        <v>-379.413171693288-4215.29274199199i</v>
      </c>
      <c r="J106" s="4">
        <f t="shared" si="19"/>
        <v>72.5315977365008</v>
      </c>
      <c r="K106" s="4">
        <f t="shared" si="20"/>
        <v>84.856738926765601</v>
      </c>
      <c r="O106"/>
      <c r="P106"/>
    </row>
    <row r="107" spans="1:16">
      <c r="A107">
        <f t="shared" si="22"/>
        <v>74</v>
      </c>
      <c r="B107">
        <f t="shared" si="21"/>
        <v>84</v>
      </c>
      <c r="C107" t="str">
        <f t="shared" si="12"/>
        <v>14.0993827394895-4.47108417056695i</v>
      </c>
      <c r="D107" t="str">
        <f t="shared" si="13"/>
        <v>1</v>
      </c>
      <c r="E107" t="str">
        <f t="shared" si="14"/>
        <v>14.0993827394895-4.47108417056695i</v>
      </c>
      <c r="F107" t="str">
        <f t="shared" si="15"/>
        <v>0.145367412140575</v>
      </c>
      <c r="G107" t="str">
        <f t="shared" si="17"/>
        <v>408.56643045335-1900.29974411302i</v>
      </c>
      <c r="H107" t="str">
        <f t="shared" si="16"/>
        <v>2.04959078161908-0.649949935338007i</v>
      </c>
      <c r="I107" t="str">
        <f t="shared" si="18"/>
        <v>-397.70570627289-4160.38456290158i</v>
      </c>
      <c r="J107" s="4">
        <f t="shared" si="19"/>
        <v>72.422175628990402</v>
      </c>
      <c r="K107" s="4">
        <f t="shared" si="20"/>
        <v>84.539488704507392</v>
      </c>
      <c r="O107"/>
      <c r="P107"/>
    </row>
    <row r="108" spans="1:16">
      <c r="A108">
        <f t="shared" si="22"/>
        <v>75</v>
      </c>
      <c r="B108">
        <f t="shared" si="21"/>
        <v>85</v>
      </c>
      <c r="C108" t="str">
        <f t="shared" si="12"/>
        <v>14.0685940943106-4.51443168111808i</v>
      </c>
      <c r="D108" t="str">
        <f t="shared" si="13"/>
        <v>1</v>
      </c>
      <c r="E108" t="str">
        <f t="shared" si="14"/>
        <v>14.0685940943106-4.51443168111808i</v>
      </c>
      <c r="F108" t="str">
        <f t="shared" si="15"/>
        <v>0.145367412140575</v>
      </c>
      <c r="G108" t="str">
        <f t="shared" si="17"/>
        <v>400.085136889582-1879.60437338035i</v>
      </c>
      <c r="H108" t="str">
        <f t="shared" si="16"/>
        <v>2.04511511594611-0.656251250769561i</v>
      </c>
      <c r="I108" t="str">
        <f t="shared" si="18"/>
        <v>-415.272559864539-4106.56368749667i</v>
      </c>
      <c r="J108" s="4">
        <f t="shared" si="19"/>
        <v>72.313757028013796</v>
      </c>
      <c r="K108" s="4">
        <f t="shared" si="20"/>
        <v>84.225645444843821</v>
      </c>
      <c r="O108"/>
      <c r="P108"/>
    </row>
    <row r="109" spans="1:16">
      <c r="A109">
        <f t="shared" si="22"/>
        <v>76</v>
      </c>
      <c r="B109">
        <f t="shared" si="21"/>
        <v>86</v>
      </c>
      <c r="C109" t="str">
        <f t="shared" si="12"/>
        <v>14.0375776466678-4.55747276968402i</v>
      </c>
      <c r="D109" t="str">
        <f t="shared" si="13"/>
        <v>1</v>
      </c>
      <c r="E109" t="str">
        <f t="shared" si="14"/>
        <v>14.0375776466678-4.55747276968402i</v>
      </c>
      <c r="F109" t="str">
        <f t="shared" si="15"/>
        <v>0.145367412140575</v>
      </c>
      <c r="G109" t="str">
        <f t="shared" si="17"/>
        <v>391.883738694325-1859.33613264973i</v>
      </c>
      <c r="H109" t="str">
        <f t="shared" si="16"/>
        <v>2.04060633521848-0.662508022430105i</v>
      </c>
      <c r="I109" t="str">
        <f t="shared" si="18"/>
        <v>-432.144664425869-4053.79921233056i</v>
      </c>
      <c r="J109" s="4">
        <f t="shared" si="19"/>
        <v>72.206319879833799</v>
      </c>
      <c r="K109" s="4">
        <f t="shared" si="20"/>
        <v>83.915113503858564</v>
      </c>
      <c r="O109"/>
      <c r="P109"/>
    </row>
    <row r="110" spans="1:16">
      <c r="A110">
        <f t="shared" si="22"/>
        <v>77</v>
      </c>
      <c r="B110">
        <f t="shared" si="21"/>
        <v>87</v>
      </c>
      <c r="C110" t="str">
        <f t="shared" si="12"/>
        <v>14.0063372938707-4.6002061363263i</v>
      </c>
      <c r="D110" t="str">
        <f t="shared" si="13"/>
        <v>1</v>
      </c>
      <c r="E110" t="str">
        <f t="shared" si="14"/>
        <v>14.0063372938707-4.6002061363263i</v>
      </c>
      <c r="F110" t="str">
        <f t="shared" si="15"/>
        <v>0.145367412140575</v>
      </c>
      <c r="G110" t="str">
        <f t="shared" si="17"/>
        <v>383.950207017729-1839.48259430554i</v>
      </c>
      <c r="H110" t="str">
        <f t="shared" si="16"/>
        <v>2.03606500597801-0.668720061350947i</v>
      </c>
      <c r="I110" t="str">
        <f t="shared" si="18"/>
        <v>-448.351332771189-4002.06134536376i</v>
      </c>
      <c r="J110" s="4">
        <f t="shared" si="19"/>
        <v>72.09984279629461</v>
      </c>
      <c r="K110" s="4">
        <f t="shared" si="20"/>
        <v>83.607801452851376</v>
      </c>
      <c r="O110"/>
      <c r="P110"/>
    </row>
    <row r="111" spans="1:16">
      <c r="A111">
        <f t="shared" si="22"/>
        <v>78</v>
      </c>
      <c r="B111">
        <f t="shared" si="21"/>
        <v>88</v>
      </c>
      <c r="C111" t="str">
        <f t="shared" si="12"/>
        <v>13.9748769332993-4.64263053998156i</v>
      </c>
      <c r="D111" t="str">
        <f t="shared" si="13"/>
        <v>1</v>
      </c>
      <c r="E111" t="str">
        <f t="shared" si="14"/>
        <v>13.9748769332993-4.64263053998156i</v>
      </c>
      <c r="F111" t="str">
        <f t="shared" si="15"/>
        <v>0.145367412140575</v>
      </c>
      <c r="G111" t="str">
        <f t="shared" si="17"/>
        <v>376.273144037538-1820.03177628588i</v>
      </c>
      <c r="H111" t="str">
        <f t="shared" si="16"/>
        <v>2.03149169477673-0.67488718712192i</v>
      </c>
      <c r="I111" t="str">
        <f t="shared" si="18"/>
        <v>-463.920358890302-3951.32136152352i</v>
      </c>
      <c r="J111" s="4">
        <f t="shared" si="19"/>
        <v>71.994305030887404</v>
      </c>
      <c r="K111" s="4">
        <f t="shared" si="20"/>
        <v>83.303621853264559</v>
      </c>
      <c r="O111"/>
      <c r="P111"/>
    </row>
    <row r="112" spans="1:16">
      <c r="A112">
        <f t="shared" si="22"/>
        <v>79</v>
      </c>
      <c r="B112">
        <f t="shared" si="21"/>
        <v>89</v>
      </c>
      <c r="C112" t="str">
        <f t="shared" si="12"/>
        <v>13.9432004614054-4.68474479812726i</v>
      </c>
      <c r="D112" t="str">
        <f t="shared" si="13"/>
        <v>1</v>
      </c>
      <c r="E112" t="str">
        <f t="shared" si="14"/>
        <v>13.9432004614054-4.68474479812726i</v>
      </c>
      <c r="F112" t="str">
        <f t="shared" si="15"/>
        <v>0.145367412140575</v>
      </c>
      <c r="G112" t="str">
        <f t="shared" si="17"/>
        <v>368.841744183308-1800.9721243022i</v>
      </c>
      <c r="H112" t="str">
        <f t="shared" si="16"/>
        <v>2.02688696803177-0.68100922784278i</v>
      </c>
      <c r="I112" t="str">
        <f t="shared" si="18"/>
        <v>-478.878111186157-3901.55155993908i</v>
      </c>
      <c r="J112" s="4">
        <f t="shared" si="19"/>
        <v>71.889686455765599</v>
      </c>
      <c r="K112" s="4">
        <f t="shared" si="20"/>
        <v>83.002491045518852</v>
      </c>
      <c r="O112"/>
      <c r="P112"/>
    </row>
    <row r="113" spans="1:16">
      <c r="A113">
        <f t="shared" si="22"/>
        <v>80</v>
      </c>
      <c r="B113">
        <f t="shared" si="21"/>
        <v>90</v>
      </c>
      <c r="C113" t="str">
        <f t="shared" si="12"/>
        <v>13.9113117727276-4.72654778642935i</v>
      </c>
      <c r="D113" t="str">
        <f t="shared" si="13"/>
        <v>1</v>
      </c>
      <c r="E113" t="str">
        <f t="shared" si="14"/>
        <v>13.9113117727276-4.72654778642935i</v>
      </c>
      <c r="F113" t="str">
        <f t="shared" si="15"/>
        <v>0.145367412140575</v>
      </c>
      <c r="G113" t="str">
        <f t="shared" si="17"/>
        <v>361.645758072167-1782.29249474292i</v>
      </c>
      <c r="H113" t="str">
        <f t="shared" si="16"/>
        <v>2.02225139188213-0.687086020071998i</v>
      </c>
      <c r="I113" t="str">
        <f t="shared" si="18"/>
        <v>-493.249619187398-3852.72522282467i</v>
      </c>
      <c r="J113" s="4">
        <f t="shared" si="19"/>
        <v>71.785967539674601</v>
      </c>
      <c r="K113" s="4">
        <f t="shared" si="20"/>
        <v>82.704328950780408</v>
      </c>
      <c r="O113"/>
      <c r="P113"/>
    </row>
    <row r="114" spans="1:16">
      <c r="A114">
        <f t="shared" si="22"/>
        <v>81</v>
      </c>
      <c r="B114">
        <f t="shared" si="21"/>
        <v>91</v>
      </c>
      <c r="C114" t="str">
        <f t="shared" si="12"/>
        <v>13.8792147589193-4.76803843837251i</v>
      </c>
      <c r="D114" t="str">
        <f t="shared" si="13"/>
        <v>1</v>
      </c>
      <c r="E114" t="str">
        <f t="shared" si="14"/>
        <v>13.8792147589193-4.76803843837251i</v>
      </c>
      <c r="F114" t="str">
        <f t="shared" si="15"/>
        <v>0.145367412140575</v>
      </c>
      <c r="G114" t="str">
        <f t="shared" si="17"/>
        <v>354.675458944955-1763.98213824699i</v>
      </c>
      <c r="H114" t="str">
        <f t="shared" si="16"/>
        <v>2.01758553204737-0.693117408773i</v>
      </c>
      <c r="I114" t="str">
        <f t="shared" si="18"/>
        <v>-507.058654244007-3804.81657597641i</v>
      </c>
      <c r="J114" s="4">
        <f t="shared" si="19"/>
        <v>71.683129326758007</v>
      </c>
      <c r="K114" s="4">
        <f t="shared" si="20"/>
        <v>82.409058884759204</v>
      </c>
      <c r="O114"/>
      <c r="P114"/>
    </row>
    <row r="115" spans="1:16">
      <c r="A115">
        <f t="shared" si="22"/>
        <v>82</v>
      </c>
      <c r="B115">
        <f t="shared" si="21"/>
        <v>92</v>
      </c>
      <c r="C115" t="str">
        <f t="shared" si="12"/>
        <v>13.8469133077923-4.80921574487331i</v>
      </c>
      <c r="D115" t="str">
        <f t="shared" si="13"/>
        <v>1</v>
      </c>
      <c r="E115" t="str">
        <f t="shared" si="14"/>
        <v>13.8469133077923-4.80921574487331i</v>
      </c>
      <c r="F115" t="str">
        <f t="shared" si="15"/>
        <v>0.145367412140575</v>
      </c>
      <c r="G115" t="str">
        <f t="shared" si="17"/>
        <v>347.921611409608-1746.03068393138i</v>
      </c>
      <c r="H115" t="str">
        <f t="shared" si="16"/>
        <v>2.01288995368866-0.699103247257941i</v>
      </c>
      <c r="I115" t="str">
        <f t="shared" si="18"/>
        <v>-520.327804670862-3757.80075084529i</v>
      </c>
      <c r="J115" s="4">
        <f t="shared" si="19"/>
        <v>71.581153416210199</v>
      </c>
      <c r="K115" s="4">
        <f t="shared" si="20"/>
        <v>82.116607382711464</v>
      </c>
      <c r="O115"/>
      <c r="P115"/>
    </row>
    <row r="116" spans="1:16">
      <c r="A116">
        <f t="shared" si="22"/>
        <v>83</v>
      </c>
      <c r="B116">
        <f t="shared" si="21"/>
        <v>93</v>
      </c>
      <c r="C116" t="str">
        <f t="shared" si="12"/>
        <v>13.8144113023738-4.85007875387675i</v>
      </c>
      <c r="D116" t="str">
        <f t="shared" si="13"/>
        <v>1</v>
      </c>
      <c r="E116" t="str">
        <f t="shared" si="14"/>
        <v>13.8144113023738-4.85007875387675i</v>
      </c>
      <c r="F116" t="str">
        <f t="shared" si="15"/>
        <v>0.145367412140575</v>
      </c>
      <c r="G116" t="str">
        <f t="shared" si="17"/>
        <v>341.375442314959-1728.42812425486i</v>
      </c>
      <c r="H116" t="str">
        <f t="shared" si="16"/>
        <v>2.00816522127159-0.705043397129048i</v>
      </c>
      <c r="I116" t="str">
        <f t="shared" si="18"/>
        <v>-533.078545764928-3711.65374814247i</v>
      </c>
      <c r="J116" s="4">
        <f t="shared" si="19"/>
        <v>71.4800219427364</v>
      </c>
      <c r="K116" s="4">
        <f t="shared" si="20"/>
        <v>81.826904034876165</v>
      </c>
      <c r="O116"/>
      <c r="P116"/>
    </row>
    <row r="117" spans="1:16">
      <c r="A117">
        <f t="shared" si="22"/>
        <v>84</v>
      </c>
      <c r="B117">
        <f t="shared" si="21"/>
        <v>94</v>
      </c>
      <c r="C117" t="str">
        <f t="shared" si="12"/>
        <v>13.7817126199795-4.89062656993686i</v>
      </c>
      <c r="D117" t="str">
        <f t="shared" si="13"/>
        <v>1</v>
      </c>
      <c r="E117" t="str">
        <f t="shared" si="14"/>
        <v>13.7817126199795-4.89062656993686i</v>
      </c>
      <c r="F117" t="str">
        <f t="shared" si="15"/>
        <v>0.145367412140575</v>
      </c>
      <c r="G117" t="str">
        <f t="shared" si="17"/>
        <v>335.028613593014-1711.16480049956i</v>
      </c>
      <c r="H117" t="str">
        <f t="shared" si="16"/>
        <v>2.00341189843152-0.710937728217658i</v>
      </c>
      <c r="I117" t="str">
        <f t="shared" si="18"/>
        <v>-545.331305085919-3666.35240293375i</v>
      </c>
      <c r="J117" s="4">
        <f t="shared" si="19"/>
        <v>71.379717557791395</v>
      </c>
      <c r="K117" s="4">
        <f t="shared" si="20"/>
        <v>81.539881331641368</v>
      </c>
      <c r="O117"/>
      <c r="P117"/>
    </row>
    <row r="118" spans="1:16">
      <c r="A118">
        <f t="shared" si="22"/>
        <v>85</v>
      </c>
      <c r="B118">
        <f t="shared" si="21"/>
        <v>95</v>
      </c>
      <c r="C118" t="str">
        <f t="shared" si="12"/>
        <v>13.7488211313004-4.93085835378161i</v>
      </c>
      <c r="D118" t="str">
        <f t="shared" si="13"/>
        <v>1</v>
      </c>
      <c r="E118" t="str">
        <f t="shared" si="14"/>
        <v>13.7488211313004-4.93085835378161i</v>
      </c>
      <c r="F118" t="str">
        <f t="shared" si="15"/>
        <v>0.145367412140575</v>
      </c>
      <c r="G118" t="str">
        <f t="shared" si="17"/>
        <v>328.873196921242-1694.23138885044i</v>
      </c>
      <c r="H118" t="str">
        <f t="shared" si="16"/>
        <v>1.99863054784079-0.716786118520968i</v>
      </c>
      <c r="I118" t="str">
        <f t="shared" si="18"/>
        <v>-557.105523357642-3621.87435117398i</v>
      </c>
      <c r="J118" s="4">
        <f t="shared" si="19"/>
        <v>71.280223411562602</v>
      </c>
      <c r="K118" s="4">
        <f t="shared" si="20"/>
        <v>81.255474517784279</v>
      </c>
      <c r="O118"/>
      <c r="P118"/>
    </row>
    <row r="119" spans="1:16">
      <c r="A119">
        <f t="shared" si="22"/>
        <v>86</v>
      </c>
      <c r="B119">
        <f t="shared" si="21"/>
        <v>96</v>
      </c>
      <c r="C119" t="str">
        <f t="shared" si="12"/>
        <v>13.7157406995061-4.97077332186269i</v>
      </c>
      <c r="D119" t="str">
        <f t="shared" si="13"/>
        <v>1</v>
      </c>
      <c r="E119" t="str">
        <f t="shared" si="14"/>
        <v>13.7157406995061-4.97077332186269i</v>
      </c>
      <c r="F119" t="str">
        <f t="shared" si="15"/>
        <v>0.145367412140575</v>
      </c>
      <c r="G119" t="str">
        <f t="shared" si="17"/>
        <v>322.901650068678-1677.61888705311i</v>
      </c>
      <c r="H119" t="str">
        <f t="shared" si="16"/>
        <v>1.99382173107836-0.722588454136589i</v>
      </c>
      <c r="I119" t="str">
        <f t="shared" si="18"/>
        <v>-568.419711318061-3578.19799763526i</v>
      </c>
      <c r="J119" s="4">
        <f t="shared" si="19"/>
        <v>71.181523135668598</v>
      </c>
      <c r="K119" s="4">
        <f t="shared" si="20"/>
        <v>80.973621455180506</v>
      </c>
      <c r="O119"/>
      <c r="P119"/>
    </row>
    <row r="120" spans="1:16">
      <c r="A120">
        <f t="shared" si="22"/>
        <v>87</v>
      </c>
      <c r="B120">
        <f t="shared" si="21"/>
        <v>97</v>
      </c>
      <c r="C120" t="str">
        <f t="shared" si="12"/>
        <v>13.6824751793629-5.01037074589072i</v>
      </c>
      <c r="D120" t="str">
        <f t="shared" si="13"/>
        <v>1</v>
      </c>
      <c r="E120" t="str">
        <f t="shared" si="14"/>
        <v>13.6824751793629-5.01037074589072i</v>
      </c>
      <c r="F120" t="str">
        <f t="shared" si="15"/>
        <v>0.145367412140575</v>
      </c>
      <c r="G120" t="str">
        <f t="shared" si="17"/>
        <v>317.106794800873-1661.31860162928i</v>
      </c>
      <c r="H120" t="str">
        <f t="shared" si="16"/>
        <v>1.98898600850163-0.728344629194976i</v>
      </c>
      <c r="I120" t="str">
        <f t="shared" si="18"/>
        <v>-579.29150281866-3535.30248517858i</v>
      </c>
      <c r="J120" s="4">
        <f t="shared" si="19"/>
        <v>71.083600826541996</v>
      </c>
      <c r="K120" s="4">
        <f t="shared" si="20"/>
        <v>80.694262493423722</v>
      </c>
      <c r="O120"/>
      <c r="P120"/>
    </row>
    <row r="121" spans="1:16">
      <c r="A121">
        <f t="shared" si="22"/>
        <v>88</v>
      </c>
      <c r="B121">
        <f t="shared" si="21"/>
        <v>98</v>
      </c>
      <c r="C121" t="str">
        <f t="shared" si="12"/>
        <v>13.6490284163682-5.04964995235629i</v>
      </c>
      <c r="D121" t="str">
        <f t="shared" si="13"/>
        <v>1</v>
      </c>
      <c r="E121" t="str">
        <f t="shared" si="14"/>
        <v>13.6490284163682-5.04964995235629i</v>
      </c>
      <c r="F121" t="str">
        <f t="shared" si="15"/>
        <v>0.145367412140575</v>
      </c>
      <c r="G121" t="str">
        <f t="shared" si="17"/>
        <v>311.481796228877-1645.32213562992i</v>
      </c>
      <c r="H121" t="str">
        <f t="shared" si="16"/>
        <v>1.98412393912062-0.734054545789812i</v>
      </c>
      <c r="I121" t="str">
        <f t="shared" si="18"/>
        <v>-589.737704449739-3493.16766532097i</v>
      </c>
      <c r="J121" s="4">
        <f t="shared" si="19"/>
        <v>70.986441029469191</v>
      </c>
      <c r="K121" s="4">
        <f t="shared" si="20"/>
        <v>80.417340347835079</v>
      </c>
      <c r="O121"/>
      <c r="P121"/>
    </row>
    <row r="122" spans="1:16">
      <c r="A122">
        <f t="shared" si="22"/>
        <v>89</v>
      </c>
      <c r="B122">
        <f t="shared" si="21"/>
        <v>99</v>
      </c>
      <c r="C122" t="str">
        <f t="shared" si="12"/>
        <v>13.6154042459004-5.08861032203736i</v>
      </c>
      <c r="D122" t="str">
        <f t="shared" si="13"/>
        <v>1</v>
      </c>
      <c r="E122" t="str">
        <f t="shared" si="14"/>
        <v>13.6154042459004-5.08861032203736i</v>
      </c>
      <c r="F122" t="str">
        <f t="shared" si="15"/>
        <v>0.145367412140575</v>
      </c>
      <c r="G122" t="str">
        <f t="shared" si="17"/>
        <v>306.020143496749-1629.62137690544i</v>
      </c>
      <c r="H122" t="str">
        <f t="shared" si="16"/>
        <v>1.97923608047434-0.739718113906389i</v>
      </c>
      <c r="I122" t="str">
        <f t="shared" si="18"/>
        <v>-599.774341945324-3451.7740700483i</v>
      </c>
      <c r="J122" s="4">
        <f t="shared" si="19"/>
        <v>70.890028723257203</v>
      </c>
      <c r="K122" s="4">
        <f t="shared" si="20"/>
        <v>80.142799984384098</v>
      </c>
      <c r="O122"/>
      <c r="P122"/>
    </row>
    <row r="123" spans="1:16">
      <c r="A123">
        <f t="shared" si="22"/>
        <v>90</v>
      </c>
      <c r="B123">
        <f t="shared" si="21"/>
        <v>100</v>
      </c>
      <c r="C123" t="str">
        <f t="shared" si="12"/>
        <v>13.5816064923852-5.12725128949352i</v>
      </c>
      <c r="D123" t="str">
        <f t="shared" si="13"/>
        <v>1</v>
      </c>
      <c r="E123" t="str">
        <f t="shared" si="14"/>
        <v>13.5816064923852-5.12725128949352i</v>
      </c>
      <c r="F123" t="str">
        <f t="shared" si="15"/>
        <v>0.145367412140575</v>
      </c>
      <c r="G123" t="str">
        <f t="shared" si="17"/>
        <v>300.71563171055-1614.20848687324i</v>
      </c>
      <c r="H123" t="str">
        <f t="shared" si="16"/>
        <v>1.97432298850967-0.745335251348099i</v>
      </c>
      <c r="I123" t="str">
        <f t="shared" si="18"/>
        <v>-609.416703601554-3411.10288482653i</v>
      </c>
      <c r="J123" s="4">
        <f t="shared" si="19"/>
        <v>70.794349305504198</v>
      </c>
      <c r="K123" s="4">
        <f t="shared" si="20"/>
        <v>79.870588511073564</v>
      </c>
      <c r="O123"/>
      <c r="P123"/>
    </row>
    <row r="124" spans="1:16">
      <c r="A124">
        <f t="shared" si="22"/>
        <v>91</v>
      </c>
      <c r="B124">
        <f t="shared" ref="B124:B155" si="23">B123+10</f>
        <v>110</v>
      </c>
      <c r="C124" t="str">
        <f t="shared" si="12"/>
        <v>13.2349138452345-5.49600682578286i</v>
      </c>
      <c r="D124" t="str">
        <f t="shared" si="13"/>
        <v>1</v>
      </c>
      <c r="E124" t="str">
        <f t="shared" si="14"/>
        <v>13.2349138452345-5.49600682578286i</v>
      </c>
      <c r="F124" t="str">
        <f t="shared" si="15"/>
        <v>0.145367412140575</v>
      </c>
      <c r="G124" t="str">
        <f t="shared" si="17"/>
        <v>255.136050439566-1474.36325742645i</v>
      </c>
      <c r="H124" t="str">
        <f t="shared" si="16"/>
        <v>1.92392517558521-0.79894028937099i</v>
      </c>
      <c r="I124" t="str">
        <f t="shared" si="18"/>
        <v>-687.065536886184-3040.40305888772i</v>
      </c>
      <c r="J124" s="4">
        <f t="shared" si="19"/>
        <v>69.874924146016397</v>
      </c>
      <c r="K124" s="4">
        <f t="shared" si="20"/>
        <v>77.266268587629952</v>
      </c>
      <c r="O124"/>
      <c r="P124"/>
    </row>
    <row r="125" spans="1:16">
      <c r="A125">
        <f t="shared" si="22"/>
        <v>92</v>
      </c>
      <c r="B125">
        <f t="shared" si="23"/>
        <v>120</v>
      </c>
      <c r="C125" t="str">
        <f t="shared" si="12"/>
        <v>12.874959112954-5.83257811962805i</v>
      </c>
      <c r="D125" t="str">
        <f t="shared" si="13"/>
        <v>1</v>
      </c>
      <c r="E125" t="str">
        <f t="shared" si="14"/>
        <v>12.874959112954-5.83257811962805i</v>
      </c>
      <c r="F125" t="str">
        <f t="shared" si="15"/>
        <v>0.145367412140575</v>
      </c>
      <c r="G125" t="str">
        <f t="shared" si="17"/>
        <v>220.181194645532-1356.35251511028i</v>
      </c>
      <c r="H125" t="str">
        <f t="shared" si="16"/>
        <v>1.87159948766584-0.847866787358071i</v>
      </c>
      <c r="I125" t="str">
        <f t="shared" si="18"/>
        <v>-737.915238419362-2725.23299451544i</v>
      </c>
      <c r="J125" s="4">
        <f t="shared" si="19"/>
        <v>69.015353527101993</v>
      </c>
      <c r="K125" s="4">
        <f t="shared" si="20"/>
        <v>74.849236352836016</v>
      </c>
      <c r="O125"/>
      <c r="P125"/>
    </row>
    <row r="126" spans="1:16">
      <c r="A126">
        <f t="shared" si="22"/>
        <v>93</v>
      </c>
      <c r="B126">
        <f t="shared" si="23"/>
        <v>130</v>
      </c>
      <c r="C126" t="str">
        <f t="shared" si="12"/>
        <v>12.505273841694-6.13719635494647i</v>
      </c>
      <c r="D126" t="str">
        <f t="shared" si="13"/>
        <v>1</v>
      </c>
      <c r="E126" t="str">
        <f t="shared" si="14"/>
        <v>12.505273841694-6.13719635494647i</v>
      </c>
      <c r="F126" t="str">
        <f t="shared" si="15"/>
        <v>0.145367412140575</v>
      </c>
      <c r="G126" t="str">
        <f t="shared" si="17"/>
        <v>192.804094317955-1255.52759764822i</v>
      </c>
      <c r="H126" t="str">
        <f t="shared" si="16"/>
        <v>1.81785929647628-0.892148351917138i</v>
      </c>
      <c r="I126" t="str">
        <f t="shared" si="18"/>
        <v>-769.626161773759-2454.38237035599i</v>
      </c>
      <c r="J126" s="4">
        <f t="shared" si="19"/>
        <v>68.206163212271193</v>
      </c>
      <c r="K126" s="4">
        <f t="shared" si="20"/>
        <v>72.590023705214222</v>
      </c>
      <c r="O126"/>
      <c r="P126"/>
    </row>
    <row r="127" spans="1:16">
      <c r="A127">
        <f t="shared" si="22"/>
        <v>94</v>
      </c>
      <c r="B127">
        <f t="shared" si="23"/>
        <v>140</v>
      </c>
      <c r="C127" t="str">
        <f t="shared" si="12"/>
        <v>12.1291419789392-6.41049513852189i</v>
      </c>
      <c r="D127" t="str">
        <f t="shared" si="13"/>
        <v>1</v>
      </c>
      <c r="E127" t="str">
        <f t="shared" si="14"/>
        <v>12.1291419789392-6.41049513852189i</v>
      </c>
      <c r="F127" t="str">
        <f t="shared" si="15"/>
        <v>0.145367412140575</v>
      </c>
      <c r="G127" t="str">
        <f t="shared" si="17"/>
        <v>170.971898283683-1168.44748022626i</v>
      </c>
      <c r="H127" t="str">
        <f t="shared" si="16"/>
        <v>1.763181980964-0.931877088826664i</v>
      </c>
      <c r="I127" t="str">
        <f t="shared" si="18"/>
        <v>-787.394866015099-2219.5103376815i</v>
      </c>
      <c r="J127" s="4">
        <f t="shared" si="19"/>
        <v>67.439968431227598</v>
      </c>
      <c r="K127" s="4">
        <f t="shared" si="20"/>
        <v>70.467318960223395</v>
      </c>
      <c r="O127"/>
      <c r="P127"/>
    </row>
    <row r="128" spans="1:16">
      <c r="A128">
        <f t="shared" si="22"/>
        <v>95</v>
      </c>
      <c r="B128">
        <f t="shared" si="23"/>
        <v>150</v>
      </c>
      <c r="C128" t="str">
        <f t="shared" si="12"/>
        <v>11.7495623961915-6.65344254164269i</v>
      </c>
      <c r="D128" t="str">
        <f t="shared" si="13"/>
        <v>1</v>
      </c>
      <c r="E128" t="str">
        <f t="shared" si="14"/>
        <v>11.7495623961915-6.65344254164269i</v>
      </c>
      <c r="F128" t="str">
        <f t="shared" si="15"/>
        <v>0.145367412140575</v>
      </c>
      <c r="G128" t="str">
        <f t="shared" si="17"/>
        <v>153.287826342362-1092.51817351991i</v>
      </c>
      <c r="H128" t="str">
        <f t="shared" si="16"/>
        <v>1.70800347931857-0.967193724104608i</v>
      </c>
      <c r="I128" t="str">
        <f t="shared" si="18"/>
        <v>-794.860580168751-2014.28386521075i</v>
      </c>
      <c r="J128" s="4">
        <f t="shared" si="19"/>
        <v>66.710934615746794</v>
      </c>
      <c r="K128" s="4">
        <f t="shared" si="20"/>
        <v>68.465213085603722</v>
      </c>
      <c r="O128"/>
      <c r="P128"/>
    </row>
    <row r="129" spans="1:16">
      <c r="A129">
        <f t="shared" si="22"/>
        <v>96</v>
      </c>
      <c r="B129">
        <f t="shared" si="23"/>
        <v>160</v>
      </c>
      <c r="C129" t="str">
        <f t="shared" si="12"/>
        <v>11.3692264468275-6.8672737343964i</v>
      </c>
      <c r="D129" t="str">
        <f t="shared" si="13"/>
        <v>1</v>
      </c>
      <c r="E129" t="str">
        <f t="shared" si="14"/>
        <v>11.3692264468275-6.8672737343964i</v>
      </c>
      <c r="F129" t="str">
        <f t="shared" si="15"/>
        <v>0.145367412140575</v>
      </c>
      <c r="G129" t="str">
        <f t="shared" si="17"/>
        <v>138.767286842493-1025.7513120615i</v>
      </c>
      <c r="H129" t="str">
        <f t="shared" si="16"/>
        <v>1.6527150266155-0.998277811230147i</v>
      </c>
      <c r="I129" t="str">
        <f t="shared" si="18"/>
        <v>-794.641994503954-1833.80291039408i</v>
      </c>
      <c r="J129" s="4">
        <f t="shared" si="19"/>
        <v>66.014394857900996</v>
      </c>
      <c r="K129" s="4">
        <f t="shared" si="20"/>
        <v>66.571463266508459</v>
      </c>
      <c r="O129"/>
      <c r="P129"/>
    </row>
    <row r="130" spans="1:16">
      <c r="A130">
        <f t="shared" si="22"/>
        <v>97</v>
      </c>
      <c r="B130">
        <f t="shared" si="23"/>
        <v>170</v>
      </c>
      <c r="C130" t="str">
        <f t="shared" si="12"/>
        <v>10.9905086421697-7.05342695555887i</v>
      </c>
      <c r="D130" t="str">
        <f t="shared" si="13"/>
        <v>1</v>
      </c>
      <c r="E130" t="str">
        <f t="shared" si="14"/>
        <v>10.9905086421697-7.05342695555887i</v>
      </c>
      <c r="F130" t="str">
        <f t="shared" si="15"/>
        <v>0.145367412140575</v>
      </c>
      <c r="G130" t="str">
        <f t="shared" si="17"/>
        <v>126.700523443902-966.599475873974i</v>
      </c>
      <c r="H130" t="str">
        <f t="shared" si="16"/>
        <v>1.59766179942083-1.02533842325217i</v>
      </c>
      <c r="I130" t="str">
        <f t="shared" si="18"/>
        <v>-788.666996236049-1674.20997287724i</v>
      </c>
      <c r="J130" s="4">
        <f t="shared" si="19"/>
        <v>65.346573632082197</v>
      </c>
      <c r="K130" s="4">
        <f t="shared" si="20"/>
        <v>64.77636869282837</v>
      </c>
      <c r="O130"/>
      <c r="P130"/>
    </row>
    <row r="131" spans="1:16">
      <c r="A131">
        <f t="shared" si="22"/>
        <v>98</v>
      </c>
      <c r="B131">
        <f t="shared" si="23"/>
        <v>180</v>
      </c>
      <c r="C131" t="str">
        <f t="shared" si="12"/>
        <v>10.6154682312262-7.21348477985775i</v>
      </c>
      <c r="D131" t="str">
        <f t="shared" si="13"/>
        <v>1</v>
      </c>
      <c r="E131" t="str">
        <f t="shared" si="14"/>
        <v>10.6154682312262-7.21348477985775i</v>
      </c>
      <c r="F131" t="str">
        <f t="shared" si="15"/>
        <v>0.145367412140575</v>
      </c>
      <c r="G131" t="str">
        <f t="shared" si="17"/>
        <v>116.565690441215-913.841742415262i</v>
      </c>
      <c r="H131" t="str">
        <f t="shared" si="16"/>
        <v>1.54314314543384-1.04860561496335i</v>
      </c>
      <c r="I131" t="str">
        <f t="shared" si="18"/>
        <v>-778.382036087411-1532.42005832817i</v>
      </c>
      <c r="J131" s="4">
        <f t="shared" si="19"/>
        <v>64.704383986115801</v>
      </c>
      <c r="K131" s="4">
        <f t="shared" si="20"/>
        <v>63.072026634145899</v>
      </c>
      <c r="O131"/>
      <c r="P131"/>
    </row>
    <row r="132" spans="1:16">
      <c r="A132">
        <f t="shared" si="22"/>
        <v>99</v>
      </c>
      <c r="B132">
        <f t="shared" si="23"/>
        <v>190</v>
      </c>
      <c r="C132" t="str">
        <f t="shared" si="12"/>
        <v>10.2458593951051-7.34912192217132i</v>
      </c>
      <c r="D132" t="str">
        <f t="shared" si="13"/>
        <v>1</v>
      </c>
      <c r="E132" t="str">
        <f t="shared" si="14"/>
        <v>10.2458593951051-7.34912192217132i</v>
      </c>
      <c r="F132" t="str">
        <f t="shared" si="15"/>
        <v>0.145367412140575</v>
      </c>
      <c r="G132" t="str">
        <f t="shared" si="17"/>
        <v>107.972310552524-866.502718785528i</v>
      </c>
      <c r="H132" t="str">
        <f t="shared" si="16"/>
        <v>1.48941406542263-1.06832283533161i</v>
      </c>
      <c r="I132" t="str">
        <f t="shared" si="18"/>
        <v>-764.889163342395-1405.93062203289i</v>
      </c>
      <c r="J132" s="4">
        <f t="shared" si="19"/>
        <v>64.085276488282005</v>
      </c>
      <c r="K132" s="4">
        <f t="shared" si="20"/>
        <v>61.45183115231201</v>
      </c>
      <c r="O132"/>
      <c r="P132"/>
    </row>
    <row r="133" spans="1:16">
      <c r="A133">
        <f t="shared" si="22"/>
        <v>100</v>
      </c>
      <c r="B133">
        <f t="shared" si="23"/>
        <v>200</v>
      </c>
      <c r="C133" t="str">
        <f t="shared" si="12"/>
        <v>9.8831478611154-7.46206019789634i</v>
      </c>
      <c r="D133" t="str">
        <f t="shared" si="13"/>
        <v>1</v>
      </c>
      <c r="E133" t="str">
        <f t="shared" si="14"/>
        <v>9.8831478611154-7.46206019789634i</v>
      </c>
      <c r="F133" t="str">
        <f t="shared" si="15"/>
        <v>0.145367412140575</v>
      </c>
      <c r="G133" t="str">
        <f t="shared" si="17"/>
        <v>100.623586060941-823.794295458666i</v>
      </c>
      <c r="H133" t="str">
        <f t="shared" si="16"/>
        <v>1.436687628373-1.08474038020538i</v>
      </c>
      <c r="I133" t="str">
        <f t="shared" si="18"/>
        <v>-749.038276050577-1292.68553961109i</v>
      </c>
      <c r="J133" s="4">
        <f t="shared" si="19"/>
        <v>63.4871252740028</v>
      </c>
      <c r="K133" s="4">
        <f t="shared" si="20"/>
        <v>59.910130149023587</v>
      </c>
      <c r="O133"/>
      <c r="P133"/>
    </row>
    <row r="134" spans="1:16">
      <c r="A134">
        <f t="shared" si="22"/>
        <v>101</v>
      </c>
      <c r="B134">
        <f t="shared" si="23"/>
        <v>210</v>
      </c>
      <c r="C134" t="str">
        <f t="shared" si="12"/>
        <v>9.5285319494383-7.55403076060788i</v>
      </c>
      <c r="D134" t="str">
        <f t="shared" si="13"/>
        <v>1</v>
      </c>
      <c r="E134" t="str">
        <f t="shared" si="14"/>
        <v>9.5285319494383-7.55403076060788i</v>
      </c>
      <c r="F134" t="str">
        <f t="shared" si="15"/>
        <v>0.145367412140575</v>
      </c>
      <c r="G134" t="str">
        <f t="shared" si="17"/>
        <v>94.2907216077554-785.073089894194i</v>
      </c>
      <c r="H134" t="str">
        <f t="shared" si="16"/>
        <v>1.38513803098863-1.09810990289987i</v>
      </c>
      <c r="I134" t="str">
        <f t="shared" si="18"/>
        <v>-731.490870044751-1190.97616906725i</v>
      </c>
      <c r="J134" s="4">
        <f t="shared" si="19"/>
        <v>62.908141110194194</v>
      </c>
      <c r="K134" s="4">
        <f t="shared" si="20"/>
        <v>58.441987686397511</v>
      </c>
      <c r="O134"/>
      <c r="P134"/>
    </row>
    <row r="135" spans="1:16">
      <c r="A135">
        <f t="shared" si="22"/>
        <v>102</v>
      </c>
      <c r="B135">
        <f t="shared" si="23"/>
        <v>220</v>
      </c>
      <c r="C135" t="str">
        <f t="shared" si="12"/>
        <v>9.18296633857669-7.62674336500112i</v>
      </c>
      <c r="D135" t="str">
        <f t="shared" si="13"/>
        <v>1</v>
      </c>
      <c r="E135" t="str">
        <f t="shared" si="14"/>
        <v>9.18296633857669-7.62674336500112i</v>
      </c>
      <c r="F135" t="str">
        <f t="shared" si="15"/>
        <v>0.145367412140575</v>
      </c>
      <c r="G135" t="str">
        <f t="shared" si="17"/>
        <v>88.7950829966943-749.808903668315i</v>
      </c>
      <c r="H135" t="str">
        <f t="shared" si="16"/>
        <v>1.3349040524129-1.10867994603051i</v>
      </c>
      <c r="I135" t="str">
        <f t="shared" si="18"/>
        <v>-712.765178725556-1099.36827186666i</v>
      </c>
      <c r="J135" s="4">
        <f t="shared" si="19"/>
        <v>62.346804415915003</v>
      </c>
      <c r="K135" s="4">
        <f t="shared" si="20"/>
        <v>57.043017384701386</v>
      </c>
      <c r="O135"/>
      <c r="P135"/>
    </row>
    <row r="136" spans="1:16">
      <c r="A136">
        <f t="shared" si="22"/>
        <v>103</v>
      </c>
      <c r="B136">
        <f t="shared" si="23"/>
        <v>230</v>
      </c>
      <c r="C136" t="str">
        <f t="shared" si="12"/>
        <v>8.84718713541181-7.68186214568111i</v>
      </c>
      <c r="D136" t="str">
        <f t="shared" si="13"/>
        <v>1</v>
      </c>
      <c r="E136" t="str">
        <f t="shared" si="14"/>
        <v>8.84718713541181-7.68186214568111i</v>
      </c>
      <c r="F136" t="str">
        <f t="shared" si="15"/>
        <v>0.145367412140575</v>
      </c>
      <c r="G136" t="str">
        <f t="shared" si="17"/>
        <v>83.9955782820913-717.561030306885i</v>
      </c>
      <c r="H136" t="str">
        <f t="shared" si="16"/>
        <v>1.2860926985982-1.11669242053831i</v>
      </c>
      <c r="I136" t="str">
        <f t="shared" si="18"/>
        <v>-693.268863874228-1016.64722750263i</v>
      </c>
      <c r="J136" s="4">
        <f t="shared" si="19"/>
        <v>61.801813209918599</v>
      </c>
      <c r="K136" s="4">
        <f t="shared" si="20"/>
        <v>55.709264411502943</v>
      </c>
      <c r="O136"/>
      <c r="P136"/>
    </row>
    <row r="137" spans="1:16">
      <c r="A137">
        <f t="shared" si="22"/>
        <v>104</v>
      </c>
      <c r="B137">
        <f t="shared" si="23"/>
        <v>240</v>
      </c>
      <c r="C137" t="str">
        <f t="shared" si="12"/>
        <v>8.52173713270629-7.72098724436889i</v>
      </c>
      <c r="D137" t="str">
        <f t="shared" si="13"/>
        <v>1</v>
      </c>
      <c r="E137" t="str">
        <f t="shared" si="14"/>
        <v>8.52173713270629-7.72098724436889i</v>
      </c>
      <c r="F137" t="str">
        <f t="shared" si="15"/>
        <v>0.145367412140575</v>
      </c>
      <c r="G137" t="str">
        <f t="shared" si="17"/>
        <v>79.7795872432816-687.960240105098i</v>
      </c>
      <c r="H137" t="str">
        <f t="shared" si="16"/>
        <v>1.23878287392376-1.12237993488429i</v>
      </c>
      <c r="I137" t="str">
        <f t="shared" si="18"/>
        <v>-673.323183126457-941.776371317883i</v>
      </c>
      <c r="J137" s="4">
        <f t="shared" si="19"/>
        <v>61.272042347476798</v>
      </c>
      <c r="K137" s="4">
        <f t="shared" si="20"/>
        <v>54.437121023900559</v>
      </c>
      <c r="O137"/>
      <c r="P137"/>
    </row>
    <row r="138" spans="1:16">
      <c r="A138">
        <f t="shared" si="22"/>
        <v>105</v>
      </c>
      <c r="B138">
        <f t="shared" si="23"/>
        <v>250</v>
      </c>
      <c r="C138" t="str">
        <f t="shared" si="12"/>
        <v>8.20699041191796-7.74564154026254i</v>
      </c>
      <c r="D138" t="str">
        <f t="shared" si="13"/>
        <v>1</v>
      </c>
      <c r="E138" t="str">
        <f t="shared" si="14"/>
        <v>8.20699041191796-7.74564154026254i</v>
      </c>
      <c r="F138" t="str">
        <f t="shared" si="15"/>
        <v>0.145367412140575</v>
      </c>
      <c r="G138" t="str">
        <f t="shared" si="17"/>
        <v>76.0563447319955-660.694925238239i</v>
      </c>
      <c r="H138" t="str">
        <f t="shared" si="16"/>
        <v>1.19302895764303-1.1259638660765i</v>
      </c>
      <c r="I138" t="str">
        <f t="shared" si="18"/>
        <v>-653.18119064062-873.864873931101i</v>
      </c>
      <c r="J138" s="4">
        <f t="shared" si="19"/>
        <v>60.756511378573599</v>
      </c>
      <c r="K138" s="4">
        <f t="shared" si="20"/>
        <v>53.223265464170765</v>
      </c>
      <c r="O138"/>
      <c r="P138"/>
    </row>
    <row r="139" spans="1:16">
      <c r="A139">
        <f t="shared" si="22"/>
        <v>106</v>
      </c>
      <c r="B139">
        <f t="shared" si="23"/>
        <v>260</v>
      </c>
      <c r="C139" t="str">
        <f t="shared" si="12"/>
        <v>7.90317569096857-7.75726172127447i</v>
      </c>
      <c r="D139" t="str">
        <f t="shared" si="13"/>
        <v>1</v>
      </c>
      <c r="E139" t="str">
        <f t="shared" si="14"/>
        <v>7.90317569096857-7.75726172127447i</v>
      </c>
      <c r="F139" t="str">
        <f t="shared" si="15"/>
        <v>0.145367412140575</v>
      </c>
      <c r="G139" t="str">
        <f t="shared" si="17"/>
        <v>72.7520485281278-635.500331770977i</v>
      </c>
      <c r="H139" t="str">
        <f t="shared" si="16"/>
        <v>1.1488641978884-1.12765306171881i</v>
      </c>
      <c r="I139" t="str">
        <f t="shared" si="18"/>
        <v>-633.041670967856-812.142649186934i</v>
      </c>
      <c r="J139" s="4">
        <f t="shared" si="19"/>
        <v>60.254359046223996</v>
      </c>
      <c r="K139" s="4">
        <f t="shared" si="20"/>
        <v>52.064617211793475</v>
      </c>
      <c r="O139"/>
      <c r="P139"/>
    </row>
    <row r="140" spans="1:16">
      <c r="A140">
        <f t="shared" si="22"/>
        <v>107</v>
      </c>
      <c r="B140">
        <f t="shared" si="23"/>
        <v>270</v>
      </c>
      <c r="C140" t="str">
        <f t="shared" si="12"/>
        <v>7.61039802016406-7.75719296002809i</v>
      </c>
      <c r="D140" t="str">
        <f t="shared" si="13"/>
        <v>1</v>
      </c>
      <c r="E140" t="str">
        <f t="shared" si="14"/>
        <v>7.61039802016406-7.75719296002809i</v>
      </c>
      <c r="F140" t="str">
        <f t="shared" si="15"/>
        <v>0.145367412140575</v>
      </c>
      <c r="G140" t="str">
        <f t="shared" si="17"/>
        <v>69.8061971586322-612.150108740927i</v>
      </c>
      <c r="H140" t="str">
        <f t="shared" si="16"/>
        <v>1.106303865551-1.12764306607437i</v>
      </c>
      <c r="I140" t="str">
        <f t="shared" si="18"/>
        <v>-613.059959762368-755.940505792504i</v>
      </c>
      <c r="J140" s="4">
        <f t="shared" si="19"/>
        <v>59.764822937220202</v>
      </c>
      <c r="K140" s="4">
        <f t="shared" si="20"/>
        <v>50.95830374837783</v>
      </c>
      <c r="O140"/>
      <c r="P140"/>
    </row>
    <row r="141" spans="1:16">
      <c r="A141">
        <f t="shared" si="22"/>
        <v>108</v>
      </c>
      <c r="B141">
        <f t="shared" si="23"/>
        <v>280</v>
      </c>
      <c r="C141" t="str">
        <f t="shared" si="12"/>
        <v>7.32865859428628-7.74668651288516i</v>
      </c>
      <c r="D141" t="str">
        <f t="shared" si="13"/>
        <v>1</v>
      </c>
      <c r="E141" t="str">
        <f t="shared" si="14"/>
        <v>7.32865859428628-7.74668651288516i</v>
      </c>
      <c r="F141" t="str">
        <f t="shared" si="15"/>
        <v>0.145367412140575</v>
      </c>
      <c r="G141" t="str">
        <f t="shared" si="17"/>
        <v>67.1688169626159-590.449615299039i</v>
      </c>
      <c r="H141" t="str">
        <f t="shared" si="16"/>
        <v>1.06534813431318-1.12611577104241i</v>
      </c>
      <c r="I141" t="str">
        <f t="shared" si="18"/>
        <v>-593.356449959025-704.674260168629i</v>
      </c>
      <c r="J141" s="4">
        <f t="shared" si="19"/>
        <v>59.287223157224801</v>
      </c>
      <c r="K141" s="4">
        <f t="shared" si="20"/>
        <v>49.901635459570457</v>
      </c>
      <c r="O141"/>
      <c r="P141"/>
    </row>
    <row r="142" spans="1:16">
      <c r="A142">
        <f t="shared" si="22"/>
        <v>109</v>
      </c>
      <c r="B142">
        <f t="shared" si="23"/>
        <v>290</v>
      </c>
      <c r="C142" t="str">
        <f t="shared" si="12"/>
        <v>7.05787257741165-7.72689963093263i</v>
      </c>
      <c r="D142" t="str">
        <f t="shared" si="13"/>
        <v>1</v>
      </c>
      <c r="E142" t="str">
        <f t="shared" si="14"/>
        <v>7.05787257741165-7.72689963093263i</v>
      </c>
      <c r="F142" t="str">
        <f t="shared" si="15"/>
        <v>0.145367412140575</v>
      </c>
      <c r="G142" t="str">
        <f t="shared" si="17"/>
        <v>64.7983401887564-570.230575218601i</v>
      </c>
      <c r="H142" t="str">
        <f t="shared" si="16"/>
        <v>1.02598467179626-1.12323940321864i</v>
      </c>
      <c r="I142" t="str">
        <f t="shared" si="18"/>
        <v>-574.02334721406-657.831878527026i</v>
      </c>
      <c r="J142" s="4">
        <f t="shared" si="19"/>
        <v>58.820949167448404</v>
      </c>
      <c r="K142" s="4">
        <f t="shared" si="20"/>
        <v>48.892086309080383</v>
      </c>
      <c r="O142"/>
      <c r="P142"/>
    </row>
    <row r="143" spans="1:16">
      <c r="A143">
        <f t="shared" si="22"/>
        <v>110</v>
      </c>
      <c r="B143">
        <f t="shared" si="23"/>
        <v>300</v>
      </c>
      <c r="C143" t="str">
        <f t="shared" si="12"/>
        <v>6.79788493336222-7.6988972497367i</v>
      </c>
      <c r="D143" t="str">
        <f t="shared" si="13"/>
        <v>1</v>
      </c>
      <c r="E143" t="str">
        <f t="shared" si="14"/>
        <v>6.79788493336222-7.6988972497367i</v>
      </c>
      <c r="F143" t="str">
        <f t="shared" si="15"/>
        <v>0.145367412140575</v>
      </c>
      <c r="G143" t="str">
        <f t="shared" si="17"/>
        <v>62.6599652967398-551.346773752605i</v>
      </c>
      <c r="H143" t="str">
        <f t="shared" si="16"/>
        <v>0.988190940792271-1.11916876953041i</v>
      </c>
      <c r="I143" t="str">
        <f t="shared" si="18"/>
        <v>-555.130080308668-614.962963317341i</v>
      </c>
      <c r="J143" s="4">
        <f t="shared" si="19"/>
        <v>58.365449118092201</v>
      </c>
      <c r="K143" s="4">
        <f t="shared" si="20"/>
        <v>47.92727862263601</v>
      </c>
      <c r="O143"/>
      <c r="P143"/>
    </row>
    <row r="144" spans="1:16">
      <c r="A144">
        <f t="shared" si="22"/>
        <v>111</v>
      </c>
      <c r="B144">
        <f t="shared" si="23"/>
        <v>310</v>
      </c>
      <c r="C144" t="str">
        <f t="shared" si="12"/>
        <v>6.54848432370822-7.66365500329706i</v>
      </c>
      <c r="D144" t="str">
        <f t="shared" si="13"/>
        <v>1</v>
      </c>
      <c r="E144" t="str">
        <f t="shared" si="14"/>
        <v>6.54848432370822-7.66365500329706i</v>
      </c>
      <c r="F144" t="str">
        <f t="shared" si="15"/>
        <v>0.145367412140575</v>
      </c>
      <c r="G144" t="str">
        <f t="shared" si="17"/>
        <v>60.7243782914233-533.670567975428i</v>
      </c>
      <c r="H144" t="str">
        <f t="shared" si="16"/>
        <v>0.951936219580587-1.11404569536746i</v>
      </c>
      <c r="I144" t="str">
        <f t="shared" si="18"/>
        <v>-536.727663890214-575.670075219379i</v>
      </c>
      <c r="J144" s="4">
        <f t="shared" si="19"/>
        <v>57.920221162861992</v>
      </c>
      <c r="K144" s="4">
        <f t="shared" si="20"/>
        <v>47.004970811328491</v>
      </c>
      <c r="O144"/>
      <c r="P144"/>
    </row>
    <row r="145" spans="1:16">
      <c r="A145">
        <f t="shared" si="22"/>
        <v>112</v>
      </c>
      <c r="B145">
        <f t="shared" si="23"/>
        <v>320</v>
      </c>
      <c r="C145" t="str">
        <f t="shared" si="12"/>
        <v>6.3094151818781-7.62206318267218i</v>
      </c>
      <c r="D145" t="str">
        <f t="shared" si="13"/>
        <v>1</v>
      </c>
      <c r="E145" t="str">
        <f t="shared" si="14"/>
        <v>6.3094151818781-7.62206318267218i</v>
      </c>
      <c r="F145" t="str">
        <f t="shared" si="15"/>
        <v>0.145367412140575</v>
      </c>
      <c r="G145" t="str">
        <f t="shared" si="17"/>
        <v>58.9667470971649-517.090037235442i</v>
      </c>
      <c r="H145" t="str">
        <f t="shared" si="16"/>
        <v>0.917183357110075-1.10799960003701i</v>
      </c>
      <c r="I145" t="str">
        <f t="shared" si="18"/>
        <v>-518.852235379554-539.601508478919i</v>
      </c>
      <c r="J145" s="4">
        <f t="shared" si="19"/>
        <v>57.484806352225803</v>
      </c>
      <c r="K145" s="4">
        <f t="shared" si="20"/>
        <v>46.123047209529147</v>
      </c>
      <c r="O145"/>
      <c r="P145"/>
    </row>
    <row r="146" spans="1:16">
      <c r="A146">
        <f t="shared" si="22"/>
        <v>113</v>
      </c>
      <c r="B146">
        <f t="shared" si="23"/>
        <v>330</v>
      </c>
      <c r="C146" t="str">
        <f t="shared" si="12"/>
        <v>6.08038810084139-7.57493132854791i</v>
      </c>
      <c r="D146" t="str">
        <f t="shared" si="13"/>
        <v>1</v>
      </c>
      <c r="E146" t="str">
        <f t="shared" si="14"/>
        <v>6.08038810084139-7.57493132854791i</v>
      </c>
      <c r="F146" t="str">
        <f t="shared" si="15"/>
        <v>0.145367412140575</v>
      </c>
      <c r="G146" t="str">
        <f t="shared" si="17"/>
        <v>57.3659243714081-501.506641195301i</v>
      </c>
      <c r="H146" t="str">
        <f t="shared" si="16"/>
        <v>0.883890283029658-1.10114816437358i</v>
      </c>
      <c r="I146" t="str">
        <f t="shared" si="18"/>
        <v>-501.527934244463-506.445229346537i</v>
      </c>
      <c r="J146" s="4">
        <f t="shared" si="19"/>
        <v>57.058782789907198</v>
      </c>
      <c r="K146" s="4">
        <f t="shared" si="20"/>
        <v>45.279509446435128</v>
      </c>
      <c r="O146"/>
      <c r="P146"/>
    </row>
    <row r="147" spans="1:16">
      <c r="A147">
        <f t="shared" si="22"/>
        <v>114</v>
      </c>
      <c r="B147">
        <f t="shared" si="23"/>
        <v>340</v>
      </c>
      <c r="C147" t="str">
        <f t="shared" si="12"/>
        <v>5.86108868714755-7.52299320819898i</v>
      </c>
      <c r="D147" t="str">
        <f t="shared" si="13"/>
        <v>1</v>
      </c>
      <c r="E147" t="str">
        <f t="shared" si="14"/>
        <v>5.86108868714755-7.52299320819898i</v>
      </c>
      <c r="F147" t="str">
        <f t="shared" si="15"/>
        <v>0.145367412140575</v>
      </c>
      <c r="G147" t="str">
        <f t="shared" si="17"/>
        <v>55.9038108431424-486.833283301883i</v>
      </c>
      <c r="H147" t="str">
        <f t="shared" si="16"/>
        <v>0.85201129477704-1.09359805422701i</v>
      </c>
      <c r="I147" t="str">
        <f t="shared" si="18"/>
        <v>-484.76925309245-475.92375480853i</v>
      </c>
      <c r="J147" s="4">
        <f t="shared" si="19"/>
        <v>56.641760804073201</v>
      </c>
      <c r="K147" s="4">
        <f t="shared" si="20"/>
        <v>44.472468942656604</v>
      </c>
      <c r="O147"/>
      <c r="P147"/>
    </row>
    <row r="148" spans="1:16">
      <c r="A148">
        <f t="shared" si="22"/>
        <v>115</v>
      </c>
      <c r="B148">
        <f t="shared" si="23"/>
        <v>350</v>
      </c>
      <c r="C148" t="str">
        <f t="shared" si="12"/>
        <v>5.65118503934927-7.46691198036511i</v>
      </c>
      <c r="D148" t="str">
        <f t="shared" si="13"/>
        <v>1</v>
      </c>
      <c r="E148" t="str">
        <f t="shared" si="14"/>
        <v>5.65118503934927-7.46691198036511i</v>
      </c>
      <c r="F148" t="str">
        <f t="shared" si="15"/>
        <v>0.145367412140575</v>
      </c>
      <c r="G148" t="str">
        <f t="shared" si="17"/>
        <v>54.5648432968045-472.992700306033i</v>
      </c>
      <c r="H148" t="str">
        <f t="shared" si="16"/>
        <v>0.821498144697737-1.08544567126713i</v>
      </c>
      <c r="I148" t="str">
        <f t="shared" si="18"/>
        <v>-468.582961554087-447.789798716865i</v>
      </c>
      <c r="J148" s="4">
        <f t="shared" si="19"/>
        <v>56.233378936611402</v>
      </c>
      <c r="K148" s="4">
        <f t="shared" si="20"/>
        <v>43.70014024509004</v>
      </c>
      <c r="O148"/>
      <c r="P148"/>
    </row>
    <row r="149" spans="1:16">
      <c r="A149">
        <f t="shared" si="22"/>
        <v>116</v>
      </c>
      <c r="B149">
        <f t="shared" si="23"/>
        <v>360</v>
      </c>
      <c r="C149" t="str">
        <f t="shared" si="12"/>
        <v>5.45033400689705-7.40728539665208i</v>
      </c>
      <c r="D149" t="str">
        <f t="shared" si="13"/>
        <v>1</v>
      </c>
      <c r="E149" t="str">
        <f t="shared" si="14"/>
        <v>5.45033400689705-7.40728539665208i</v>
      </c>
      <c r="F149" t="str">
        <f t="shared" si="15"/>
        <v>0.145367412140575</v>
      </c>
      <c r="G149" t="str">
        <f t="shared" si="17"/>
        <v>53.3355800921073-459.916115686697i</v>
      </c>
      <c r="H149" t="str">
        <f t="shared" si="16"/>
        <v>0.792300949884395-1.07677790909799i</v>
      </c>
      <c r="I149" t="str">
        <f t="shared" si="18"/>
        <v>-452.969682639979-421.822549737819i</v>
      </c>
      <c r="J149" s="4">
        <f t="shared" si="19"/>
        <v>55.833300594404996</v>
      </c>
      <c r="K149" s="4">
        <f t="shared" si="20"/>
        <v>42.960834999349998</v>
      </c>
      <c r="O149"/>
      <c r="P149"/>
    </row>
    <row r="150" spans="1:16">
      <c r="A150">
        <f t="shared" si="22"/>
        <v>117</v>
      </c>
      <c r="B150">
        <f t="shared" si="23"/>
        <v>370</v>
      </c>
      <c r="C150" t="str">
        <f t="shared" si="12"/>
        <v>5.25818637877363-7.34465092568369i</v>
      </c>
      <c r="D150" t="str">
        <f t="shared" si="13"/>
        <v>1</v>
      </c>
      <c r="E150" t="str">
        <f t="shared" si="14"/>
        <v>5.25818637877363-7.34465092568369i</v>
      </c>
      <c r="F150" t="str">
        <f t="shared" si="15"/>
        <v>0.145367412140575</v>
      </c>
      <c r="G150" t="str">
        <f t="shared" si="17"/>
        <v>52.2043635631462-447.542107980774i</v>
      </c>
      <c r="H150" t="str">
        <f t="shared" si="16"/>
        <v>0.764368946435144-1.06767289814252i</v>
      </c>
      <c r="I150" t="str">
        <f t="shared" si="18"/>
        <v>-437.925185092566-397.824473703778i</v>
      </c>
      <c r="J150" s="4">
        <f t="shared" si="19"/>
        <v>55.441211238241401</v>
      </c>
      <c r="K150" s="4">
        <f t="shared" si="20"/>
        <v>42.252956419640924</v>
      </c>
      <c r="O150"/>
      <c r="P150"/>
    </row>
    <row r="151" spans="1:16">
      <c r="A151">
        <f t="shared" si="22"/>
        <v>118</v>
      </c>
      <c r="B151">
        <f t="shared" si="23"/>
        <v>380</v>
      </c>
      <c r="C151" t="str">
        <f t="shared" si="12"/>
        <v>5.07439114122498-7.2794907170919i</v>
      </c>
      <c r="D151" t="str">
        <f t="shared" si="13"/>
        <v>1</v>
      </c>
      <c r="E151" t="str">
        <f t="shared" si="14"/>
        <v>5.07439114122498-7.2794907170919i</v>
      </c>
      <c r="F151" t="str">
        <f t="shared" si="15"/>
        <v>0.145367412140575</v>
      </c>
      <c r="G151" t="str">
        <f t="shared" si="17"/>
        <v>51.16104343146-435.815655125587i</v>
      </c>
      <c r="H151" t="str">
        <f t="shared" si="16"/>
        <v>0.737651108388934-1.05820072724499i</v>
      </c>
      <c r="I151" t="str">
        <f t="shared" si="18"/>
        <v>-423.441442805097-375.618554422422i</v>
      </c>
      <c r="J151" s="4">
        <f t="shared" si="19"/>
        <v>55.056816009957799</v>
      </c>
      <c r="K151" s="4">
        <f t="shared" si="20"/>
        <v>41.574994158463369</v>
      </c>
      <c r="O151"/>
      <c r="P151"/>
    </row>
    <row r="152" spans="1:16">
      <c r="A152">
        <f t="shared" si="22"/>
        <v>119</v>
      </c>
      <c r="B152">
        <f t="shared" si="23"/>
        <v>390</v>
      </c>
      <c r="C152" t="str">
        <f t="shared" si="12"/>
        <v>4.89859893228683-7.21223634735765i</v>
      </c>
      <c r="D152" t="str">
        <f t="shared" si="13"/>
        <v>1</v>
      </c>
      <c r="E152" t="str">
        <f t="shared" si="14"/>
        <v>4.89859893228683-7.21223634735765i</v>
      </c>
      <c r="F152" t="str">
        <f t="shared" si="15"/>
        <v>0.145367412140575</v>
      </c>
      <c r="G152" t="str">
        <f t="shared" si="17"/>
        <v>50.1967489560778-424.687323745864i</v>
      </c>
      <c r="H152" t="str">
        <f t="shared" si="16"/>
        <v>0.71209664990112-1.04842413356157i</v>
      </c>
      <c r="I152" t="str">
        <f t="shared" si="18"/>
        <v>-409.507502665289-355.045903526786i</v>
      </c>
      <c r="J152" s="4">
        <f t="shared" si="19"/>
        <v>54.679837718134998</v>
      </c>
      <c r="K152" s="4">
        <f t="shared" si="20"/>
        <v>40.925519508239262</v>
      </c>
      <c r="O152"/>
      <c r="P152"/>
    </row>
    <row r="153" spans="1:16">
      <c r="A153">
        <f t="shared" si="22"/>
        <v>120</v>
      </c>
      <c r="B153">
        <f t="shared" si="23"/>
        <v>400</v>
      </c>
      <c r="C153" t="str">
        <f t="shared" si="12"/>
        <v>4.73046480839232-7.14327330933406i</v>
      </c>
      <c r="D153" t="str">
        <f t="shared" si="13"/>
        <v>1</v>
      </c>
      <c r="E153" t="str">
        <f t="shared" si="14"/>
        <v>4.73046480839232-7.14327330933406i</v>
      </c>
      <c r="F153" t="str">
        <f t="shared" si="15"/>
        <v>0.145367412140575</v>
      </c>
      <c r="G153" t="str">
        <f t="shared" si="17"/>
        <v>49.3037002527919-414.112578417991i</v>
      </c>
      <c r="H153" t="str">
        <f t="shared" si="16"/>
        <v>0.687655427418053-1.03839915519073i</v>
      </c>
      <c r="I153" t="str">
        <f t="shared" si="18"/>
        <v>-396.110194512472-335.963682801492i</v>
      </c>
      <c r="J153" s="4">
        <f t="shared" si="19"/>
        <v>54.3100151182582</v>
      </c>
      <c r="K153" s="4">
        <f t="shared" si="20"/>
        <v>40.303180887501611</v>
      </c>
      <c r="O153"/>
      <c r="P153"/>
    </row>
    <row r="154" spans="1:16">
      <c r="A154">
        <f t="shared" si="22"/>
        <v>121</v>
      </c>
      <c r="B154">
        <f t="shared" si="23"/>
        <v>410</v>
      </c>
      <c r="C154" t="str">
        <f t="shared" si="12"/>
        <v>4.56965042586906-7.0729452227911i</v>
      </c>
      <c r="D154" t="str">
        <f t="shared" si="13"/>
        <v>1</v>
      </c>
      <c r="E154" t="str">
        <f t="shared" si="14"/>
        <v>4.56965042586906-7.0729452227911i</v>
      </c>
      <c r="F154" t="str">
        <f t="shared" si="15"/>
        <v>0.145367412140575</v>
      </c>
      <c r="G154" t="str">
        <f t="shared" si="17"/>
        <v>48.4750512761435-404.05119073235i</v>
      </c>
      <c r="H154" t="str">
        <f t="shared" si="16"/>
        <v>0.664278256795662-1.02817574324918i</v>
      </c>
      <c r="I154" t="str">
        <f t="shared" si="18"/>
        <v>-383.234710782153-318.243292510788i</v>
      </c>
      <c r="J154" s="4">
        <f t="shared" si="19"/>
        <v>53.947101435677602</v>
      </c>
      <c r="K154" s="4">
        <f t="shared" si="20"/>
        <v>39.706699578429237</v>
      </c>
      <c r="O154"/>
      <c r="P154"/>
    </row>
    <row r="155" spans="1:16">
      <c r="A155">
        <f t="shared" si="22"/>
        <v>122</v>
      </c>
      <c r="B155">
        <f t="shared" si="23"/>
        <v>420</v>
      </c>
      <c r="C155" t="str">
        <f t="shared" si="12"/>
        <v>4.41582572807261-7.00155775524489i</v>
      </c>
      <c r="D155" t="str">
        <f t="shared" si="13"/>
        <v>1</v>
      </c>
      <c r="E155" t="str">
        <f t="shared" si="14"/>
        <v>4.41582572807261-7.00155775524489i</v>
      </c>
      <c r="F155" t="str">
        <f t="shared" si="15"/>
        <v>0.145367412140575</v>
      </c>
      <c r="G155" t="str">
        <f t="shared" si="17"/>
        <v>47.7047585372293-394.466731755548i</v>
      </c>
      <c r="H155" t="str">
        <f t="shared" si="16"/>
        <v>0.641917158553686-1.01779833183272i</v>
      </c>
      <c r="I155" t="str">
        <f t="shared" si="18"/>
        <v>-370.865078494594-301.768787252155i</v>
      </c>
      <c r="J155" s="4">
        <f t="shared" si="19"/>
        <v>53.590863089576601</v>
      </c>
      <c r="K155" s="4">
        <f t="shared" si="20"/>
        <v>39.134865692094991</v>
      </c>
      <c r="O155"/>
      <c r="P155"/>
    </row>
    <row r="156" spans="1:16">
      <c r="A156">
        <f t="shared" si="22"/>
        <v>123</v>
      </c>
      <c r="B156">
        <f t="shared" ref="B156:B187" si="24">B155+10</f>
        <v>430</v>
      </c>
      <c r="C156" t="str">
        <f t="shared" si="12"/>
        <v>4.26867021755676-6.92938225132242i</v>
      </c>
      <c r="D156" t="str">
        <f t="shared" si="13"/>
        <v>1</v>
      </c>
      <c r="E156" t="str">
        <f t="shared" si="14"/>
        <v>4.26867021755676-6.92938225132242i</v>
      </c>
      <c r="F156" t="str">
        <f t="shared" si="15"/>
        <v>0.145367412140575</v>
      </c>
      <c r="G156" t="str">
        <f t="shared" si="17"/>
        <v>46.9874708493678-385.326134498013i</v>
      </c>
      <c r="H156" t="str">
        <f t="shared" si="16"/>
        <v>0.620525542807772-1.00730636560757i</v>
      </c>
      <c r="I156" t="str">
        <f t="shared" si="18"/>
        <v>-358.984542260839-286.435487257768i</v>
      </c>
      <c r="J156" s="4">
        <f t="shared" si="19"/>
        <v>53.241078584061</v>
      </c>
      <c r="K156" s="4">
        <f t="shared" si="20"/>
        <v>38.586534344233371</v>
      </c>
      <c r="O156"/>
      <c r="P156"/>
    </row>
    <row r="157" spans="1:16">
      <c r="A157">
        <f t="shared" si="22"/>
        <v>124</v>
      </c>
      <c r="B157">
        <f t="shared" si="24"/>
        <v>440</v>
      </c>
      <c r="C157" t="str">
        <f t="shared" si="12"/>
        <v>4.12787388222473-6.85665907552447i</v>
      </c>
      <c r="D157" t="str">
        <f t="shared" si="13"/>
        <v>1</v>
      </c>
      <c r="E157" t="str">
        <f t="shared" si="14"/>
        <v>4.12787388222473-6.85665907552447i</v>
      </c>
      <c r="F157" t="str">
        <f t="shared" si="15"/>
        <v>0.145367412140575</v>
      </c>
      <c r="G157" t="str">
        <f t="shared" si="17"/>
        <v>46.3184363404219-376.599315392039i</v>
      </c>
      <c r="H157" t="str">
        <f t="shared" si="16"/>
        <v>0.600058343901678-0.99673478573918i</v>
      </c>
      <c r="I157" t="str">
        <f t="shared" si="18"/>
        <v>-347.575873734257-272.148758230197i</v>
      </c>
      <c r="J157" s="4">
        <f t="shared" si="19"/>
        <v>52.897537538801799</v>
      </c>
      <c r="K157" s="4">
        <f t="shared" si="20"/>
        <v>38.060622028552217</v>
      </c>
      <c r="O157"/>
      <c r="P157"/>
    </row>
    <row r="158" spans="1:16">
      <c r="A158">
        <f t="shared" si="22"/>
        <v>125</v>
      </c>
      <c r="B158">
        <f t="shared" si="24"/>
        <v>450</v>
      </c>
      <c r="C158" t="str">
        <f t="shared" si="12"/>
        <v>3.99313783492552-6.78360067796609i</v>
      </c>
      <c r="D158" t="str">
        <f t="shared" si="13"/>
        <v>1</v>
      </c>
      <c r="E158" t="str">
        <f t="shared" si="14"/>
        <v>3.99313783492552-6.78360067796609i</v>
      </c>
      <c r="F158" t="str">
        <f t="shared" si="15"/>
        <v>0.145367412140575</v>
      </c>
      <c r="G158" t="str">
        <f t="shared" si="17"/>
        <v>45.6934237105031-368.258845712581i</v>
      </c>
      <c r="H158" t="str">
        <f t="shared" si="16"/>
        <v>0.580472113383741-0.986114475550981i</v>
      </c>
      <c r="I158" t="str">
        <f t="shared" si="18"/>
        <v>-336.621620277897-258.82293700145i</v>
      </c>
      <c r="J158" s="4">
        <f t="shared" si="19"/>
        <v>52.560039836745396</v>
      </c>
      <c r="K158" s="4">
        <f t="shared" si="20"/>
        <v>37.556103177344596</v>
      </c>
      <c r="O158"/>
      <c r="P158"/>
    </row>
    <row r="159" spans="1:16">
      <c r="A159">
        <f t="shared" si="22"/>
        <v>126</v>
      </c>
      <c r="B159">
        <f t="shared" si="24"/>
        <v>460</v>
      </c>
      <c r="C159" t="str">
        <f t="shared" si="12"/>
        <v>3.86417471747272-6.7103943958952i</v>
      </c>
      <c r="D159" t="str">
        <f t="shared" si="13"/>
        <v>1</v>
      </c>
      <c r="E159" t="str">
        <f t="shared" si="14"/>
        <v>3.86417471747272-6.7103943958952i</v>
      </c>
      <c r="F159" t="str">
        <f t="shared" si="15"/>
        <v>0.145367412140575</v>
      </c>
      <c r="G159" t="str">
        <f t="shared" si="17"/>
        <v>45.1086552955157-360.279665429084i</v>
      </c>
      <c r="H159" t="str">
        <f t="shared" si="16"/>
        <v>0.561725078738047-0.975472667773902i</v>
      </c>
      <c r="I159" t="str">
        <f t="shared" si="18"/>
        <v>-326.104303433156-246.380383751679i</v>
      </c>
      <c r="J159" s="4">
        <f t="shared" si="19"/>
        <v>52.228394870494</v>
      </c>
      <c r="K159" s="4">
        <f t="shared" si="20"/>
        <v>37.07200690085773</v>
      </c>
      <c r="O159"/>
      <c r="P159"/>
    </row>
    <row r="160" spans="1:16">
      <c r="A160">
        <f t="shared" si="22"/>
        <v>127</v>
      </c>
      <c r="B160">
        <f t="shared" si="24"/>
        <v>470</v>
      </c>
      <c r="C160" t="str">
        <f t="shared" ref="C160:C223" si="25">IF(Modep,IMPRODUCT(Rop/(Rs*m*Kdp),IMDIV(IMSUM(1,IMPRODUCT(sp,$B160/wzp)),IMSUM(1,IMPRODUCT(sp,$B160/wpp)))),IMDIV(Rop*SQRT(Kp*(1-mdp/(mcp+mdp)))/(Rs*0.001),IMSUM((2*(1-mdp/(mcp+mdp))-mdp/(mcp+mdp)+(2-mdp/(mcp+mdp))*(Lp*uu*ms/(E*(1-mdp/(mcp+mdp))))),IMPRODUCT(sp,$B160,Cop*uu,Rop,(1-mdp/(mcp+mdp)),Lp*uu*ms/(E*(1-mdp/(mcp+mdp)))+1))))</f>
        <v>3.74070891254566-6.63720500584732i</v>
      </c>
      <c r="D160" t="str">
        <f t="shared" ref="D160:D223" si="26">IMDIV(1,IMSUM(1,IMPRODUCT($B160/(Qp*wnp),sp,Modep),IMPRODUCT($B160/wnp,$B160/wnp,sp,sp,Modep)))</f>
        <v>1</v>
      </c>
      <c r="E160" t="str">
        <f t="shared" ref="E160:E223" si="27">IMPRODUCT($C160,$D160)</f>
        <v>3.74070891254566-6.63720500584732i</v>
      </c>
      <c r="F160" t="str">
        <f t="shared" ref="F160:F223" si="28">IMPRODUCT((Rf12p/(Rf12p+Rf11p)),IMDIV(IMSUM(1,IMPRODUCT(sp,$B160,Rf11p,Czzp,0.000000001)),IMSUM(1,IMPRODUCT(sp,$B160,Czzp,(Rf12p*Rf11p/(Rf12p+Rf11p)),0.000000001))))</f>
        <v>0.145367412140575</v>
      </c>
      <c r="G160" t="str">
        <f t="shared" si="17"/>
        <v>44.560749956939-352.638833238924i</v>
      </c>
      <c r="H160" t="str">
        <f t="shared" ref="H160:H223" si="29">IMPRODUCT($E160,$F160)</f>
        <v>0.543777174187947-0.964833315546495i</v>
      </c>
      <c r="I160" t="str">
        <f t="shared" si="18"/>
        <v>-316.006575973079-234.750644371789i</v>
      </c>
      <c r="J160" s="4">
        <f t="shared" si="19"/>
        <v>51.902420872250801</v>
      </c>
      <c r="K160" s="4">
        <f t="shared" si="20"/>
        <v>36.607413897904678</v>
      </c>
      <c r="O160"/>
      <c r="P160"/>
    </row>
    <row r="161" spans="1:16">
      <c r="A161">
        <f t="shared" si="22"/>
        <v>128</v>
      </c>
      <c r="B161">
        <f t="shared" si="24"/>
        <v>480</v>
      </c>
      <c r="C161" t="str">
        <f t="shared" si="25"/>
        <v>3.62247660033314-6.56417704246053i</v>
      </c>
      <c r="D161" t="str">
        <f t="shared" si="26"/>
        <v>1</v>
      </c>
      <c r="E161" t="str">
        <f t="shared" si="27"/>
        <v>3.62247660033314-6.56417704246053i</v>
      </c>
      <c r="F161" t="str">
        <f t="shared" si="28"/>
        <v>0.145367412140575</v>
      </c>
      <c r="G161" t="str">
        <f t="shared" ref="G161:G224" si="30">IMDIV(IMDIV(IMPRODUCT(Gm,Rea,IMSUM(1,IMPRODUCT(Rz,Cz,0.000000001,$B161,sp))),IMSUM(1,IMPRODUCT($B161,sp,(Cz*0.000000000001),(Rea+Rz*1000)),IMPRODUCT($B161,sp,Rea,(Cea+Cp*0.000000000001)),IMPRODUCT(sp,sp,$B161,$B161,(Cea+Cp*0.000000000001),(Cz*0.000000000001),Rea,(Rz*1000)))),IMSUM(1,IMPRODUCT(sp,$B161,0.000000022)))</f>
        <v>44.0466741838525-345.315307561951i</v>
      </c>
      <c r="H161" t="str">
        <f t="shared" si="29"/>
        <v>0.526590048930217-0.95421742949506i</v>
      </c>
      <c r="I161" t="str">
        <f t="shared" ref="I161:I224" si="31">IMPRODUCT($G161,$H161)</f>
        <v>-306.311344833373-223.869708922923i</v>
      </c>
      <c r="J161" s="4">
        <f t="shared" ref="J161:J224" si="32">20*(IMREAL(IMLOG10($I161)))</f>
        <v>51.581944314898003</v>
      </c>
      <c r="K161" s="4">
        <f t="shared" ref="K161:K224" si="33">IF((180/PI())*IMARGUMENT($I161)&lt;0,180+(180/PI())*IMARGUMENT($I161),-180+(180/PI())*IMARGUMENT($I161))</f>
        <v>36.161453530803641</v>
      </c>
      <c r="O161"/>
      <c r="P161"/>
    </row>
    <row r="162" spans="1:16">
      <c r="A162">
        <f t="shared" si="22"/>
        <v>129</v>
      </c>
      <c r="B162">
        <f t="shared" si="24"/>
        <v>490</v>
      </c>
      <c r="C162" t="str">
        <f t="shared" si="25"/>
        <v>3.50922569102857-6.49143690046802i</v>
      </c>
      <c r="D162" t="str">
        <f t="shared" si="26"/>
        <v>1</v>
      </c>
      <c r="E162" t="str">
        <f t="shared" si="27"/>
        <v>3.50922569102857-6.49143690046802i</v>
      </c>
      <c r="F162" t="str">
        <f t="shared" si="28"/>
        <v>0.145367412140575</v>
      </c>
      <c r="G162" t="str">
        <f t="shared" si="30"/>
        <v>43.5637000853269-338.289754117991i</v>
      </c>
      <c r="H162" t="str">
        <f t="shared" si="29"/>
        <v>0.510127057322044-0.943643383294871i</v>
      </c>
      <c r="I162" t="str">
        <f t="shared" si="31"/>
        <v>-297.001865979303-213.679354127769i</v>
      </c>
      <c r="J162" s="4">
        <f t="shared" si="32"/>
        <v>51.266799373930397</v>
      </c>
      <c r="K162" s="4">
        <f t="shared" si="33"/>
        <v>35.733301058048255</v>
      </c>
      <c r="O162"/>
      <c r="P162"/>
    </row>
    <row r="163" spans="1:16">
      <c r="A163">
        <f t="shared" ref="A163:A226" si="34">A162+1</f>
        <v>130</v>
      </c>
      <c r="B163">
        <f t="shared" si="24"/>
        <v>500</v>
      </c>
      <c r="C163" t="str">
        <f t="shared" si="25"/>
        <v>3.40071565930495-6.41909473638049i</v>
      </c>
      <c r="D163" t="str">
        <f t="shared" si="26"/>
        <v>1</v>
      </c>
      <c r="E163" t="str">
        <f t="shared" si="27"/>
        <v>3.40071565930495-6.41909473638049i</v>
      </c>
      <c r="F163" t="str">
        <f t="shared" si="28"/>
        <v>0.145367412140575</v>
      </c>
      <c r="G163" t="str">
        <f t="shared" si="30"/>
        <v>43.1093691858617-331.544376401906i</v>
      </c>
      <c r="H163" t="str">
        <f t="shared" si="29"/>
        <v>0.49435323481909-0.933127190112818i</v>
      </c>
      <c r="I163" t="str">
        <f t="shared" si="31"/>
        <v>-288.061816241576-204.126559496299i</v>
      </c>
      <c r="J163" s="4">
        <f t="shared" si="32"/>
        <v>50.956827441725203</v>
      </c>
      <c r="K163" s="4">
        <f t="shared" si="33"/>
        <v>35.322175018278529</v>
      </c>
      <c r="O163"/>
      <c r="P163"/>
    </row>
    <row r="164" spans="1:16">
      <c r="A164">
        <f t="shared" si="34"/>
        <v>131</v>
      </c>
      <c r="B164">
        <f t="shared" si="24"/>
        <v>510</v>
      </c>
      <c r="C164" t="str">
        <f t="shared" si="25"/>
        <v>3.29671730261178-6.3472461860078i</v>
      </c>
      <c r="D164" t="str">
        <f t="shared" si="26"/>
        <v>1</v>
      </c>
      <c r="E164" t="str">
        <f t="shared" si="27"/>
        <v>3.29671730261178-6.3472461860078i</v>
      </c>
      <c r="F164" t="str">
        <f t="shared" si="28"/>
        <v>0.145367412140575</v>
      </c>
      <c r="G164" t="str">
        <f t="shared" si="30"/>
        <v>42.6814611257782-325.062765942697i</v>
      </c>
      <c r="H164" t="str">
        <f t="shared" si="29"/>
        <v>0.479235262839731-0.922682752279089i</v>
      </c>
      <c r="I164" t="str">
        <f t="shared" si="31"/>
        <v>-279.475346302465-195.162988098784i</v>
      </c>
      <c r="J164" s="4">
        <f t="shared" si="32"/>
        <v>50.651876687058397</v>
      </c>
      <c r="K164" s="4">
        <f t="shared" si="33"/>
        <v>34.927334759207639</v>
      </c>
      <c r="O164"/>
      <c r="P164"/>
    </row>
    <row r="165" spans="1:16">
      <c r="A165">
        <f t="shared" si="34"/>
        <v>132</v>
      </c>
      <c r="B165">
        <f t="shared" si="24"/>
        <v>520</v>
      </c>
      <c r="C165" t="str">
        <f t="shared" si="25"/>
        <v>3.19701244146208-6.2759739133555i</v>
      </c>
      <c r="D165" t="str">
        <f t="shared" si="26"/>
        <v>1</v>
      </c>
      <c r="E165" t="str">
        <f t="shared" si="27"/>
        <v>3.19701244146208-6.2759739133555i</v>
      </c>
      <c r="F165" t="str">
        <f t="shared" si="28"/>
        <v>0.145367412140575</v>
      </c>
      <c r="G165" t="str">
        <f t="shared" si="30"/>
        <v>42.2779665218038-318.829769707263i</v>
      </c>
      <c r="H165" t="str">
        <f t="shared" si="29"/>
        <v>0.464741425196564-0.912322086446246i</v>
      </c>
      <c r="I165" t="str">
        <f t="shared" si="31"/>
        <v>-271.227118304751-186.744524196722i</v>
      </c>
      <c r="J165" s="4">
        <f t="shared" si="32"/>
        <v>50.351801653945401</v>
      </c>
      <c r="K165" s="4">
        <f t="shared" si="33"/>
        <v>34.548078105198414</v>
      </c>
      <c r="O165"/>
      <c r="P165"/>
    </row>
    <row r="166" spans="1:16">
      <c r="A166">
        <f t="shared" si="34"/>
        <v>133</v>
      </c>
      <c r="B166">
        <f t="shared" si="24"/>
        <v>530</v>
      </c>
      <c r="C166" t="str">
        <f t="shared" si="25"/>
        <v>3.10139357674642-6.20534900565208i</v>
      </c>
      <c r="D166" t="str">
        <f t="shared" si="26"/>
        <v>1</v>
      </c>
      <c r="E166" t="str">
        <f t="shared" si="27"/>
        <v>3.10139357674642-6.20534900565208i</v>
      </c>
      <c r="F166" t="str">
        <f t="shared" si="28"/>
        <v>0.145367412140575</v>
      </c>
      <c r="G166" t="str">
        <f t="shared" si="30"/>
        <v>41.8970633679094-312.831372403895i</v>
      </c>
      <c r="H166" t="str">
        <f t="shared" si="29"/>
        <v>0.450841558281029-0.902055526380733i</v>
      </c>
      <c r="I166" t="str">
        <f t="shared" si="31"/>
        <v>-263.302330966015-178.830860963911i</v>
      </c>
      <c r="J166" s="4">
        <f t="shared" si="32"/>
        <v>50.056462894836798</v>
      </c>
      <c r="K166" s="4">
        <f t="shared" si="33"/>
        <v>34.18373915723177</v>
      </c>
      <c r="O166"/>
      <c r="P166"/>
    </row>
    <row r="167" spans="1:16">
      <c r="A167">
        <f t="shared" si="34"/>
        <v>134</v>
      </c>
      <c r="B167">
        <f t="shared" si="24"/>
        <v>540</v>
      </c>
      <c r="C167" t="str">
        <f t="shared" si="25"/>
        <v>3.00966351645073-6.1354322283821i</v>
      </c>
      <c r="D167" t="str">
        <f t="shared" si="26"/>
        <v>1</v>
      </c>
      <c r="E167" t="str">
        <f t="shared" si="27"/>
        <v>3.00966351645073-6.1354322283821i</v>
      </c>
      <c r="F167" t="str">
        <f t="shared" si="28"/>
        <v>0.145367412140575</v>
      </c>
      <c r="G167" t="str">
        <f t="shared" si="30"/>
        <v>41.5370964584302-307.054591770005i</v>
      </c>
      <c r="H167" t="str">
        <f t="shared" si="29"/>
        <v>0.437506996800345-0.891891905403787i</v>
      </c>
      <c r="I167" t="str">
        <f t="shared" si="31"/>
        <v>-255.686734589398-171.385132404301i</v>
      </c>
      <c r="J167" s="4">
        <f t="shared" si="32"/>
        <v>49.765726633989004</v>
      </c>
      <c r="K167" s="4">
        <f t="shared" si="33"/>
        <v>33.833686219057114</v>
      </c>
      <c r="O167"/>
      <c r="P167"/>
    </row>
    <row r="168" spans="1:16">
      <c r="A168">
        <f t="shared" si="34"/>
        <v>135</v>
      </c>
      <c r="B168">
        <f t="shared" si="24"/>
        <v>550</v>
      </c>
      <c r="C168" t="str">
        <f t="shared" si="25"/>
        <v>2.92163498190395-6.0662751532651i</v>
      </c>
      <c r="D168" t="str">
        <f t="shared" si="26"/>
        <v>1</v>
      </c>
      <c r="E168" t="str">
        <f t="shared" si="27"/>
        <v>2.92163498190395-6.0662751532651i</v>
      </c>
      <c r="F168" t="str">
        <f t="shared" si="28"/>
        <v>0.145367412140575</v>
      </c>
      <c r="G168" t="str">
        <f t="shared" si="30"/>
        <v>41.1965593992243-301.487385204705i</v>
      </c>
      <c r="H168" t="str">
        <f t="shared" si="29"/>
        <v>0.424710516538753-0.881838720362818i</v>
      </c>
      <c r="I168" t="str">
        <f t="shared" si="31"/>
        <v>-248.366637952385-164.373584324171i</v>
      </c>
      <c r="J168" s="4">
        <f t="shared" si="32"/>
        <v>49.479464457466406</v>
      </c>
      <c r="K168" s="4">
        <f t="shared" si="33"/>
        <v>33.497319843395786</v>
      </c>
      <c r="O168"/>
      <c r="P168"/>
    </row>
    <row r="169" spans="1:16">
      <c r="A169">
        <f t="shared" si="34"/>
        <v>136</v>
      </c>
      <c r="B169">
        <f t="shared" si="24"/>
        <v>560</v>
      </c>
      <c r="C169" t="str">
        <f t="shared" si="25"/>
        <v>2.83713020178566-5.99792117116969i</v>
      </c>
      <c r="D169" t="str">
        <f t="shared" si="26"/>
        <v>1</v>
      </c>
      <c r="E169" t="str">
        <f t="shared" si="27"/>
        <v>2.83713020178566-5.99792117116969i</v>
      </c>
      <c r="F169" t="str">
        <f t="shared" si="28"/>
        <v>0.145367412140575</v>
      </c>
      <c r="G169" t="str">
        <f t="shared" si="30"/>
        <v>40.8740788415301-296.118566338993i</v>
      </c>
      <c r="H169" t="str">
        <f t="shared" si="29"/>
        <v>0.412426275339449-0.871902278876105i</v>
      </c>
      <c r="I169" t="str">
        <f t="shared" si="31"/>
        <v>-241.32890871395-157.76527986294i</v>
      </c>
      <c r="J169" s="4">
        <f t="shared" si="32"/>
        <v>49.197553026773598</v>
      </c>
      <c r="K169" s="4">
        <f t="shared" si="33"/>
        <v>33.174070992163166</v>
      </c>
      <c r="O169"/>
      <c r="P169"/>
    </row>
    <row r="170" spans="1:16">
      <c r="A170">
        <f t="shared" si="34"/>
        <v>137</v>
      </c>
      <c r="B170">
        <f t="shared" si="24"/>
        <v>570</v>
      </c>
      <c r="C170" t="str">
        <f t="shared" si="25"/>
        <v>2.75598050053018-5.93040640100894i</v>
      </c>
      <c r="D170" t="str">
        <f t="shared" si="26"/>
        <v>1</v>
      </c>
      <c r="E170" t="str">
        <f t="shared" si="27"/>
        <v>2.75598050053018-5.93040640100894i</v>
      </c>
      <c r="F170" t="str">
        <f t="shared" si="28"/>
        <v>0.145367412140575</v>
      </c>
      <c r="G170" t="str">
        <f t="shared" si="30"/>
        <v>40.5684006302012-290.937730332116i</v>
      </c>
      <c r="H170" t="str">
        <f t="shared" si="29"/>
        <v>0.400629753271959-0.862087831456571i</v>
      </c>
      <c r="I170" t="str">
        <f t="shared" si="31"/>
        <v>-234.560968695795-151.531835645411i</v>
      </c>
      <c r="J170" s="4">
        <f t="shared" si="32"/>
        <v>48.919873813550801</v>
      </c>
      <c r="K170" s="4">
        <f t="shared" si="33"/>
        <v>32.863399304812731</v>
      </c>
      <c r="O170"/>
      <c r="P170"/>
    </row>
    <row r="171" spans="1:16">
      <c r="A171">
        <f t="shared" si="34"/>
        <v>138</v>
      </c>
      <c r="B171">
        <f t="shared" si="24"/>
        <v>580</v>
      </c>
      <c r="C171" t="str">
        <f t="shared" si="25"/>
        <v>2.67802588643072-5.86376050474923i</v>
      </c>
      <c r="D171" t="str">
        <f t="shared" si="26"/>
        <v>1</v>
      </c>
      <c r="E171" t="str">
        <f t="shared" si="27"/>
        <v>2.67802588643072-5.86376050474923i</v>
      </c>
      <c r="F171" t="str">
        <f t="shared" si="28"/>
        <v>0.145367412140575</v>
      </c>
      <c r="G171" t="str">
        <f t="shared" si="30"/>
        <v>40.2783776052595-285.93518684846i</v>
      </c>
      <c r="H171" t="str">
        <f t="shared" si="29"/>
        <v>0.389297692755903-0.852399689987507i</v>
      </c>
      <c r="I171" t="str">
        <f t="shared" si="31"/>
        <v>-228.050785156469-145.647185101756i</v>
      </c>
      <c r="J171" s="4">
        <f t="shared" si="32"/>
        <v>48.6463128531324</v>
      </c>
      <c r="K171" s="4">
        <f t="shared" si="33"/>
        <v>32.564791469043257</v>
      </c>
      <c r="O171"/>
      <c r="P171"/>
    </row>
    <row r="172" spans="1:16">
      <c r="A172">
        <f t="shared" si="34"/>
        <v>139</v>
      </c>
      <c r="B172">
        <f t="shared" si="24"/>
        <v>590</v>
      </c>
      <c r="C172" t="str">
        <f t="shared" si="25"/>
        <v>2.60311464363543-5.79800741778951i</v>
      </c>
      <c r="D172" t="str">
        <f t="shared" si="26"/>
        <v>1</v>
      </c>
      <c r="E172" t="str">
        <f t="shared" si="27"/>
        <v>2.60311464363543-5.79800741778951i</v>
      </c>
      <c r="F172" t="str">
        <f t="shared" si="28"/>
        <v>0.145367412140575</v>
      </c>
      <c r="G172" t="str">
        <f t="shared" si="30"/>
        <v>40.0029588350912-281.101899809975i</v>
      </c>
      <c r="H172" t="str">
        <f t="shared" si="29"/>
        <v>0.378408039250518-0.842841333895919i</v>
      </c>
      <c r="I172" t="str">
        <f t="shared" si="31"/>
        <v>-221.78685897951-140.08736592104i</v>
      </c>
      <c r="J172" s="4">
        <f t="shared" si="32"/>
        <v>48.376760515076796</v>
      </c>
      <c r="K172" s="4">
        <f t="shared" si="33"/>
        <v>32.277759688297408</v>
      </c>
      <c r="O172"/>
      <c r="P172"/>
    </row>
    <row r="173" spans="1:16">
      <c r="A173">
        <f t="shared" si="34"/>
        <v>140</v>
      </c>
      <c r="B173">
        <f t="shared" si="24"/>
        <v>600</v>
      </c>
      <c r="C173" t="str">
        <f t="shared" si="25"/>
        <v>2.53110293130317-5.73316600314161i</v>
      </c>
      <c r="D173" t="str">
        <f t="shared" si="26"/>
        <v>1</v>
      </c>
      <c r="E173" t="str">
        <f t="shared" si="27"/>
        <v>2.53110293130317-5.73316600314161i</v>
      </c>
      <c r="F173" t="str">
        <f t="shared" si="28"/>
        <v>0.145367412140575</v>
      </c>
      <c r="G173" t="str">
        <f t="shared" si="30"/>
        <v>39.741180092474-276.429433138876i</v>
      </c>
      <c r="H173" t="str">
        <f t="shared" si="29"/>
        <v>0.367939882984965-0.83341550524902i</v>
      </c>
      <c r="I173" t="str">
        <f t="shared" si="31"/>
        <v>-215.758210532227-134.83032896868i</v>
      </c>
      <c r="J173" s="4">
        <f t="shared" si="32"/>
        <v>48.1111112890244</v>
      </c>
      <c r="K173" s="4">
        <f t="shared" si="33"/>
        <v>32.001840240653991</v>
      </c>
      <c r="O173"/>
      <c r="P173"/>
    </row>
    <row r="174" spans="1:16">
      <c r="A174">
        <f t="shared" si="34"/>
        <v>141</v>
      </c>
      <c r="B174">
        <f t="shared" si="24"/>
        <v>610</v>
      </c>
      <c r="C174" t="str">
        <f t="shared" si="25"/>
        <v>2.46185439242259-5.66925063706889i</v>
      </c>
      <c r="D174" t="str">
        <f t="shared" si="26"/>
        <v>1</v>
      </c>
      <c r="E174" t="str">
        <f t="shared" si="27"/>
        <v>2.46185439242259-5.66925063706889i</v>
      </c>
      <c r="F174" t="str">
        <f t="shared" si="28"/>
        <v>0.145367412140575</v>
      </c>
      <c r="G174" t="str">
        <f t="shared" si="30"/>
        <v>39.4921554121856-271.909901807623i</v>
      </c>
      <c r="H174" t="str">
        <f t="shared" si="29"/>
        <v>0.35787340209338-0.824124293887011i</v>
      </c>
      <c r="I174" t="str">
        <f t="shared" si="31"/>
        <v>-209.954363814734-129.855766315914i</v>
      </c>
      <c r="J174" s="4">
        <f t="shared" si="32"/>
        <v>47.849263584463799</v>
      </c>
      <c r="K174" s="4">
        <f t="shared" si="33"/>
        <v>31.736592123934628</v>
      </c>
      <c r="O174"/>
      <c r="P174"/>
    </row>
    <row r="175" spans="1:16">
      <c r="A175">
        <f t="shared" si="34"/>
        <v>142</v>
      </c>
      <c r="B175">
        <f t="shared" si="24"/>
        <v>620</v>
      </c>
      <c r="C175" t="str">
        <f t="shared" si="25"/>
        <v>2.39523977416766-5.60627173312112i</v>
      </c>
      <c r="D175" t="str">
        <f t="shared" si="26"/>
        <v>1</v>
      </c>
      <c r="E175" t="str">
        <f t="shared" si="27"/>
        <v>2.39523977416766-5.60627173312112i</v>
      </c>
      <c r="F175" t="str">
        <f t="shared" si="28"/>
        <v>0.145367412140575</v>
      </c>
      <c r="G175" t="str">
        <f t="shared" si="30"/>
        <v>39.2550695920905-267.535927600672i</v>
      </c>
      <c r="H175" t="str">
        <f t="shared" si="29"/>
        <v>0.348189807426928-0.814969213600674i</v>
      </c>
      <c r="I175" t="str">
        <f t="shared" si="31"/>
        <v>-204.365329404846-125.144956306368i</v>
      </c>
      <c r="J175" s="4">
        <f t="shared" si="32"/>
        <v>47.591119543153802</v>
      </c>
      <c r="K175" s="4">
        <f t="shared" si="33"/>
        <v>31.481595782042604</v>
      </c>
      <c r="O175"/>
      <c r="P175"/>
    </row>
    <row r="176" spans="1:16">
      <c r="A176">
        <f t="shared" si="34"/>
        <v>143</v>
      </c>
      <c r="B176">
        <f t="shared" si="24"/>
        <v>630</v>
      </c>
      <c r="C176" t="str">
        <f t="shared" si="25"/>
        <v>2.33113656114606-5.54423621084036i</v>
      </c>
      <c r="D176" t="str">
        <f t="shared" si="26"/>
        <v>1</v>
      </c>
      <c r="E176" t="str">
        <f t="shared" si="27"/>
        <v>2.33113656114606-5.54423621084036i</v>
      </c>
      <c r="F176" t="str">
        <f t="shared" si="28"/>
        <v>0.145367412140575</v>
      </c>
      <c r="G176" t="str">
        <f t="shared" si="30"/>
        <v>39.0291715191338-263.300599067607i</v>
      </c>
      <c r="H176" t="str">
        <f t="shared" si="29"/>
        <v>0.338871289240082-0.80595127026593i</v>
      </c>
      <c r="I176" t="str">
        <f t="shared" si="31"/>
        <v>-198.981586609657-120.680623826999i</v>
      </c>
      <c r="J176" s="4">
        <f t="shared" si="32"/>
        <v>47.3365848631136</v>
      </c>
      <c r="K176" s="4">
        <f t="shared" si="33"/>
        <v>31.236451907780776</v>
      </c>
      <c r="O176"/>
      <c r="P176"/>
    </row>
    <row r="177" spans="1:16">
      <c r="A177">
        <f t="shared" si="34"/>
        <v>144</v>
      </c>
      <c r="B177">
        <f t="shared" si="24"/>
        <v>640</v>
      </c>
      <c r="C177" t="str">
        <f t="shared" si="25"/>
        <v>2.26942862247509-5.48314791480275i</v>
      </c>
      <c r="D177" t="str">
        <f t="shared" si="26"/>
        <v>1</v>
      </c>
      <c r="E177" t="str">
        <f t="shared" si="27"/>
        <v>2.26942862247509-5.48314791480275i</v>
      </c>
      <c r="F177" t="str">
        <f t="shared" si="28"/>
        <v>0.145367412140575</v>
      </c>
      <c r="G177" t="str">
        <f t="shared" si="30"/>
        <v>38.8137682181569-259.197435211862i</v>
      </c>
      <c r="H177" t="str">
        <f t="shared" si="29"/>
        <v>0.329900965886954-0.797071022758866i</v>
      </c>
      <c r="I177" t="str">
        <f t="shared" si="31"/>
        <v>-193.794065155911-116.446814162586i</v>
      </c>
      <c r="J177" s="4">
        <f t="shared" si="32"/>
        <v>47.085568633213995</v>
      </c>
      <c r="K177" s="4">
        <f t="shared" si="33"/>
        <v>31.000780317612112</v>
      </c>
      <c r="O177"/>
      <c r="P177"/>
    </row>
    <row r="178" spans="1:16">
      <c r="A178">
        <f t="shared" si="34"/>
        <v>145</v>
      </c>
      <c r="B178">
        <f t="shared" si="24"/>
        <v>650</v>
      </c>
      <c r="C178" t="str">
        <f t="shared" si="25"/>
        <v>2.21000587327694-5.42300798910304i</v>
      </c>
      <c r="D178" t="str">
        <f t="shared" si="26"/>
        <v>1</v>
      </c>
      <c r="E178" t="str">
        <f t="shared" si="27"/>
        <v>2.21000587327694-5.42300798910304i</v>
      </c>
      <c r="F178" t="str">
        <f t="shared" si="28"/>
        <v>0.145367412140575</v>
      </c>
      <c r="G178" t="str">
        <f t="shared" si="30"/>
        <v>38.6082195354598-255.22035251501i</v>
      </c>
      <c r="H178" t="str">
        <f t="shared" si="29"/>
        <v>0.32126283461374-0.788328637393572i</v>
      </c>
      <c r="I178" t="str">
        <f t="shared" si="31"/>
        <v>-188.794126685914-112.428778998671i</v>
      </c>
      <c r="J178" s="4">
        <f t="shared" si="32"/>
        <v>46.837983177515994</v>
      </c>
      <c r="K178" s="4">
        <f t="shared" si="33"/>
        <v>30.774218894052012</v>
      </c>
      <c r="O178"/>
      <c r="P178"/>
    </row>
    <row r="179" spans="1:16">
      <c r="A179">
        <f t="shared" si="34"/>
        <v>146</v>
      </c>
      <c r="B179">
        <f t="shared" si="24"/>
        <v>660</v>
      </c>
      <c r="C179" t="str">
        <f t="shared" si="25"/>
        <v>2.15276395090994-5.3638152118809i</v>
      </c>
      <c r="D179" t="str">
        <f t="shared" si="26"/>
        <v>1</v>
      </c>
      <c r="E179" t="str">
        <f t="shared" si="27"/>
        <v>2.15276395090994-5.3638152118809i</v>
      </c>
      <c r="F179" t="str">
        <f t="shared" si="28"/>
        <v>0.145367412140575</v>
      </c>
      <c r="G179" t="str">
        <f t="shared" si="30"/>
        <v>38.411933380909-251.363634944752i</v>
      </c>
      <c r="H179" t="str">
        <f t="shared" si="29"/>
        <v>0.312941724493298-0.779723936551376i</v>
      </c>
      <c r="I179" t="str">
        <f t="shared" si="31"/>
        <v>-183.973546271642-108.612873300826i</v>
      </c>
      <c r="J179" s="4">
        <f t="shared" si="32"/>
        <v>46.593743908594398</v>
      </c>
      <c r="K179" s="4">
        <f t="shared" si="33"/>
        <v>30.556422591595862</v>
      </c>
      <c r="O179"/>
      <c r="P179"/>
    </row>
    <row r="180" spans="1:16">
      <c r="A180">
        <f t="shared" si="34"/>
        <v>147</v>
      </c>
      <c r="B180">
        <f t="shared" si="24"/>
        <v>670</v>
      </c>
      <c r="C180" t="str">
        <f t="shared" si="25"/>
        <v>2.09760390603174-5.3055662940258i</v>
      </c>
      <c r="D180" t="str">
        <f t="shared" si="26"/>
        <v>1</v>
      </c>
      <c r="E180" t="str">
        <f t="shared" si="27"/>
        <v>2.09760390603174-5.3055662940258i</v>
      </c>
      <c r="F180" t="str">
        <f t="shared" si="28"/>
        <v>0.145367412140575</v>
      </c>
      <c r="G180" t="str">
        <f t="shared" si="30"/>
        <v>38.2243614625365-247.62190663653i</v>
      </c>
      <c r="H180" t="str">
        <f t="shared" si="29"/>
        <v>0.304923251515796-0.771256442102792i</v>
      </c>
      <c r="I180" t="str">
        <f t="shared" si="31"/>
        <v>-179.324494114928-104.986461941399i</v>
      </c>
      <c r="J180" s="4">
        <f t="shared" si="32"/>
        <v>46.352769189172406</v>
      </c>
      <c r="K180" s="4">
        <f t="shared" si="33"/>
        <v>30.347062502310109</v>
      </c>
      <c r="O180"/>
      <c r="P180"/>
    </row>
    <row r="181" spans="1:16">
      <c r="A181">
        <f t="shared" si="34"/>
        <v>148</v>
      </c>
      <c r="B181">
        <f t="shared" si="24"/>
        <v>680</v>
      </c>
      <c r="C181" t="str">
        <f t="shared" si="25"/>
        <v>2.04443190841575-5.24825614577833i</v>
      </c>
      <c r="D181" t="str">
        <f t="shared" si="26"/>
        <v>1</v>
      </c>
      <c r="E181" t="str">
        <f t="shared" si="27"/>
        <v>2.04443190841575-5.24825614577833i</v>
      </c>
      <c r="F181" t="str">
        <f t="shared" si="28"/>
        <v>0.145367412140575</v>
      </c>
      <c r="G181" t="str">
        <f t="shared" si="30"/>
        <v>38.0449954562313-243.990106974937i</v>
      </c>
      <c r="H181" t="str">
        <f t="shared" si="29"/>
        <v>0.297193775824015-0.762925414162664i</v>
      </c>
      <c r="I181" t="str">
        <f t="shared" si="31"/>
        <v>-174.839517564602-101.537835070849i</v>
      </c>
      <c r="J181" s="4">
        <f t="shared" si="32"/>
        <v>46.114980201450408</v>
      </c>
      <c r="K181" s="4">
        <f t="shared" si="33"/>
        <v>30.145824977421029</v>
      </c>
      <c r="O181"/>
      <c r="P181"/>
    </row>
    <row r="182" spans="1:16">
      <c r="A182">
        <f t="shared" si="34"/>
        <v>149</v>
      </c>
      <c r="B182">
        <f t="shared" si="24"/>
        <v>690</v>
      </c>
      <c r="C182" t="str">
        <f t="shared" si="25"/>
        <v>1.99315896730642-5.19187811456756i</v>
      </c>
      <c r="D182" t="str">
        <f t="shared" si="26"/>
        <v>1</v>
      </c>
      <c r="E182" t="str">
        <f t="shared" si="27"/>
        <v>1.99315896730642-5.19187811456756i</v>
      </c>
      <c r="F182" t="str">
        <f t="shared" si="28"/>
        <v>0.145367412140575</v>
      </c>
      <c r="G182" t="str">
        <f t="shared" si="30"/>
        <v>37.8733635605376-240.463467832669i</v>
      </c>
      <c r="H182" t="str">
        <f t="shared" si="29"/>
        <v>0.289740361062115-0.754729885663974i</v>
      </c>
      <c r="I182" t="str">
        <f t="shared" si="31"/>
        <v>-170.511523551046-98.2561313418404i</v>
      </c>
      <c r="J182" s="4">
        <f t="shared" si="32"/>
        <v>45.880300823585202</v>
      </c>
      <c r="K182" s="4">
        <f t="shared" si="33"/>
        <v>29.9524108014474</v>
      </c>
      <c r="O182"/>
      <c r="P182"/>
    </row>
    <row r="183" spans="1:16">
      <c r="A183">
        <f t="shared" si="34"/>
        <v>150</v>
      </c>
      <c r="B183">
        <f t="shared" si="24"/>
        <v>700</v>
      </c>
      <c r="C183" t="str">
        <f t="shared" si="25"/>
        <v>1.94370066599334-5.13642419708151i</v>
      </c>
      <c r="D183" t="str">
        <f t="shared" si="26"/>
        <v>1</v>
      </c>
      <c r="E183" t="str">
        <f t="shared" si="27"/>
        <v>1.94370066599334-5.13642419708151i</v>
      </c>
      <c r="F183" t="str">
        <f t="shared" si="28"/>
        <v>0.145367412140575</v>
      </c>
      <c r="G183" t="str">
        <f t="shared" si="30"/>
        <v>37.7090273929486-237.037492752309i</v>
      </c>
      <c r="H183" t="str">
        <f t="shared" si="29"/>
        <v>0.282550735791364-0.74666869318597i</v>
      </c>
      <c r="I183" t="str">
        <f t="shared" si="31"/>
        <v>-166.333761513591-95.1312681921119i</v>
      </c>
      <c r="J183" s="4">
        <f t="shared" si="32"/>
        <v>45.648657512819604</v>
      </c>
      <c r="K183" s="4">
        <f t="shared" si="33"/>
        <v>29.766534415612512</v>
      </c>
      <c r="O183"/>
      <c r="P183"/>
    </row>
    <row r="184" spans="1:16">
      <c r="A184">
        <f t="shared" si="34"/>
        <v>151</v>
      </c>
      <c r="B184">
        <f t="shared" si="24"/>
        <v>710</v>
      </c>
      <c r="C184" t="str">
        <f t="shared" si="25"/>
        <v>1.89597691020592-5.08188522826006i</v>
      </c>
      <c r="D184" t="str">
        <f t="shared" si="26"/>
        <v>1</v>
      </c>
      <c r="E184" t="str">
        <f t="shared" si="27"/>
        <v>1.89597691020592-5.08188522826006i</v>
      </c>
      <c r="F184" t="str">
        <f t="shared" si="28"/>
        <v>0.145367412140575</v>
      </c>
      <c r="G184" t="str">
        <f t="shared" si="30"/>
        <v>37.5515791895533-233.707937880283i</v>
      </c>
      <c r="H184" t="str">
        <f t="shared" si="29"/>
        <v>0.275613256914918-0.73874050442758i</v>
      </c>
      <c r="I184" t="str">
        <f t="shared" si="31"/>
        <v>-162.299806875679-92.153878478597i</v>
      </c>
      <c r="J184" s="4">
        <f t="shared" si="32"/>
        <v>45.419979194813806</v>
      </c>
      <c r="K184" s="4">
        <f t="shared" si="33"/>
        <v>29.587923187474331</v>
      </c>
      <c r="O184"/>
      <c r="P184"/>
    </row>
    <row r="185" spans="1:16">
      <c r="A185">
        <f t="shared" si="34"/>
        <v>152</v>
      </c>
      <c r="B185">
        <f t="shared" si="24"/>
        <v>720</v>
      </c>
      <c r="C185" t="str">
        <f t="shared" si="25"/>
        <v>1.84991168987198-5.02825104962178i</v>
      </c>
      <c r="D185" t="str">
        <f t="shared" si="26"/>
        <v>1</v>
      </c>
      <c r="E185" t="str">
        <f t="shared" si="27"/>
        <v>1.84991168987198-5.02825104962178i</v>
      </c>
      <c r="F185" t="str">
        <f t="shared" si="28"/>
        <v>0.145367412140575</v>
      </c>
      <c r="G185" t="str">
        <f t="shared" si="30"/>
        <v>37.400639274629-230.47079448342i</v>
      </c>
      <c r="H185" t="str">
        <f t="shared" si="29"/>
        <v>0.268916875045288-0.730943842676648i</v>
      </c>
      <c r="I185" t="str">
        <f t="shared" si="31"/>
        <v>-158.403545106022-89.3152528316466i</v>
      </c>
      <c r="J185" s="4">
        <f t="shared" si="32"/>
        <v>45.194197158765803</v>
      </c>
      <c r="K185" s="4">
        <f t="shared" si="33"/>
        <v>29.416316723886666</v>
      </c>
      <c r="O185"/>
      <c r="P185"/>
    </row>
    <row r="186" spans="1:16">
      <c r="A186">
        <f t="shared" si="34"/>
        <v>153</v>
      </c>
      <c r="B186">
        <f t="shared" si="24"/>
        <v>730</v>
      </c>
      <c r="C186" t="str">
        <f t="shared" si="25"/>
        <v>1.8054328537434-4.97551065908671i</v>
      </c>
      <c r="D186" t="str">
        <f t="shared" si="26"/>
        <v>1</v>
      </c>
      <c r="E186" t="str">
        <f t="shared" si="27"/>
        <v>1.8054328537434-4.97551065908671i</v>
      </c>
      <c r="F186" t="str">
        <f t="shared" si="28"/>
        <v>0.145367412140575</v>
      </c>
      <c r="G186" t="str">
        <f t="shared" si="30"/>
        <v>37.2558537708457-227.322272897005i</v>
      </c>
      <c r="H186" t="str">
        <f t="shared" si="29"/>
        <v>0.262451101742251-0.723277108589282i</v>
      </c>
      <c r="I186" t="str">
        <f t="shared" si="31"/>
        <v>-154.639156390383-86.607287165774i</v>
      </c>
      <c r="J186" s="4">
        <f t="shared" si="32"/>
        <v>44.9712449579484</v>
      </c>
      <c r="K186" s="4">
        <f t="shared" si="33"/>
        <v>29.251466224582543</v>
      </c>
      <c r="O186"/>
      <c r="P186"/>
    </row>
    <row r="187" spans="1:16">
      <c r="A187">
        <f t="shared" si="34"/>
        <v>154</v>
      </c>
      <c r="B187">
        <f t="shared" si="24"/>
        <v>740</v>
      </c>
      <c r="C187" t="str">
        <f t="shared" si="25"/>
        <v>1.76247189636529-4.92365234423276i</v>
      </c>
      <c r="D187" t="str">
        <f t="shared" si="26"/>
        <v>1</v>
      </c>
      <c r="E187" t="str">
        <f t="shared" si="27"/>
        <v>1.76247189636529-4.92365234423276i</v>
      </c>
      <c r="F187" t="str">
        <f t="shared" si="28"/>
        <v>0.145367412140575</v>
      </c>
      <c r="G187" t="str">
        <f t="shared" si="30"/>
        <v>37.1168925242935-224.258787769537i</v>
      </c>
      <c r="H187" t="str">
        <f t="shared" si="29"/>
        <v>0.256205978545114-0.715738599560992i</v>
      </c>
      <c r="I187" t="str">
        <f t="shared" si="31"/>
        <v>-151.001100927674-84.022434843229i</v>
      </c>
      <c r="J187" s="4">
        <f t="shared" si="32"/>
        <v>44.751058315318204</v>
      </c>
      <c r="K187" s="4">
        <f t="shared" si="33"/>
        <v>29.093133873837957</v>
      </c>
      <c r="O187"/>
      <c r="P187"/>
    </row>
    <row r="188" spans="1:16">
      <c r="A188">
        <f t="shared" si="34"/>
        <v>155</v>
      </c>
      <c r="B188">
        <f t="shared" ref="B188:B213" si="35">B187+10</f>
        <v>750</v>
      </c>
      <c r="C188" t="str">
        <f t="shared" si="25"/>
        <v>1.7209637568499-4.87266380072245i</v>
      </c>
      <c r="D188" t="str">
        <f t="shared" si="26"/>
        <v>1</v>
      </c>
      <c r="E188" t="str">
        <f t="shared" si="27"/>
        <v>1.7209637568499-4.87266380072245i</v>
      </c>
      <c r="F188" t="str">
        <f t="shared" si="28"/>
        <v>0.145367412140575</v>
      </c>
      <c r="G188" t="str">
        <f t="shared" si="30"/>
        <v>36.9834472216032-221.276944483616i</v>
      </c>
      <c r="H188" t="str">
        <f t="shared" si="29"/>
        <v>0.250172047720992-0.708326526942081i</v>
      </c>
      <c r="I188" t="str">
        <f t="shared" si="31"/>
        <v>-147.484104855226-81.5536630397344i</v>
      </c>
      <c r="J188" s="4">
        <f t="shared" si="32"/>
        <v>44.5335750338796</v>
      </c>
      <c r="K188" s="4">
        <f t="shared" si="33"/>
        <v>28.941092267828708</v>
      </c>
      <c r="O188"/>
      <c r="P188"/>
    </row>
    <row r="189" spans="1:16">
      <c r="A189">
        <f t="shared" si="34"/>
        <v>156</v>
      </c>
      <c r="B189">
        <f t="shared" si="35"/>
        <v>760</v>
      </c>
      <c r="C189" t="str">
        <f t="shared" si="25"/>
        <v>1.68084662891037-4.8225322374556i</v>
      </c>
      <c r="D189" t="str">
        <f t="shared" si="26"/>
        <v>1</v>
      </c>
      <c r="E189" t="str">
        <f t="shared" si="27"/>
        <v>1.68084662891037-4.8225322374556i</v>
      </c>
      <c r="F189" t="str">
        <f t="shared" si="28"/>
        <v>0.145367412140575</v>
      </c>
      <c r="G189" t="str">
        <f t="shared" si="30"/>
        <v>36.8552296791118-218.373526645118i</v>
      </c>
      <c r="H189" t="str">
        <f t="shared" si="29"/>
        <v>0.24434032464991-0.701039031323417i</v>
      </c>
      <c r="I189" t="str">
        <f t="shared" si="31"/>
        <v>-144.083146801131-79.1944129088605i</v>
      </c>
      <c r="J189" s="4">
        <f t="shared" si="32"/>
        <v>44.318734911517197</v>
      </c>
      <c r="K189" s="4">
        <f t="shared" si="33"/>
        <v>28.795123875448155</v>
      </c>
      <c r="O189"/>
      <c r="P189"/>
    </row>
    <row r="190" spans="1:16">
      <c r="A190">
        <f t="shared" si="34"/>
        <v>157</v>
      </c>
      <c r="B190">
        <f t="shared" si="35"/>
        <v>770</v>
      </c>
      <c r="C190" t="str">
        <f t="shared" si="25"/>
        <v>1.64206178161-4.77324446984194i</v>
      </c>
      <c r="D190" t="str">
        <f t="shared" si="26"/>
        <v>1</v>
      </c>
      <c r="E190" t="str">
        <f t="shared" si="27"/>
        <v>1.64206178161-4.77324446984194i</v>
      </c>
      <c r="F190" t="str">
        <f t="shared" si="28"/>
        <v>0.145367412140575</v>
      </c>
      <c r="G190" t="str">
        <f t="shared" si="30"/>
        <v>36.7319702863337-215.545484543892i</v>
      </c>
      <c r="H190" t="str">
        <f t="shared" si="29"/>
        <v>0.238702271767588-0.693874196095234i</v>
      </c>
      <c r="I190" t="str">
        <f t="shared" si="31"/>
        <v>-140.793445056003-76.9385631832964i</v>
      </c>
      <c r="J190" s="4">
        <f t="shared" si="32"/>
        <v>44.106479660024796</v>
      </c>
      <c r="K190" s="4">
        <f t="shared" si="33"/>
        <v>28.655020530486809</v>
      </c>
      <c r="O190"/>
      <c r="P190"/>
    </row>
    <row r="191" spans="1:16">
      <c r="A191">
        <f t="shared" si="34"/>
        <v>158</v>
      </c>
      <c r="B191">
        <f t="shared" si="35"/>
        <v>780</v>
      </c>
      <c r="C191" t="str">
        <f t="shared" si="25"/>
        <v>1.60455339028977-4.72478700244251i</v>
      </c>
      <c r="D191" t="str">
        <f t="shared" si="26"/>
        <v>1</v>
      </c>
      <c r="E191" t="str">
        <f t="shared" si="27"/>
        <v>1.60455339028977-4.72478700244251i</v>
      </c>
      <c r="F191" t="str">
        <f t="shared" si="28"/>
        <v>0.145367412140575</v>
      </c>
      <c r="G191" t="str">
        <f t="shared" si="30"/>
        <v>36.6134165880452-212.789924499145i</v>
      </c>
      <c r="H191" t="str">
        <f t="shared" si="29"/>
        <v>0.23324977398781-0.686830059460492i</v>
      </c>
      <c r="I191" t="str">
        <f t="shared" si="31"/>
        <v>-137.610445352258-74.7803968885276i</v>
      </c>
      <c r="J191" s="4">
        <f t="shared" si="32"/>
        <v>43.896752828084999</v>
      </c>
      <c r="K191" s="4">
        <f t="shared" si="33"/>
        <v>28.520582953216945</v>
      </c>
      <c r="O191"/>
      <c r="P191"/>
    </row>
    <row r="192" spans="1:16">
      <c r="A192">
        <f t="shared" si="34"/>
        <v>159</v>
      </c>
      <c r="B192">
        <f t="shared" si="35"/>
        <v>790</v>
      </c>
      <c r="C192" t="str">
        <f t="shared" si="25"/>
        <v>1.56826837714701-4.67714610209825i</v>
      </c>
      <c r="D192" t="str">
        <f t="shared" si="26"/>
        <v>1</v>
      </c>
      <c r="E192" t="str">
        <f t="shared" si="27"/>
        <v>1.56826837714701-4.67714610209825i</v>
      </c>
      <c r="F192" t="str">
        <f t="shared" si="28"/>
        <v>0.145367412140575</v>
      </c>
      <c r="G192" t="str">
        <f t="shared" si="30"/>
        <v>36.4993319910455-210.10409901141i</v>
      </c>
      <c r="H192" t="str">
        <f t="shared" si="29"/>
        <v>0.22797511552776-0.6799046250654i</v>
      </c>
      <c r="I192" t="str">
        <f t="shared" si="31"/>
        <v>-134.529809235712-72.7145708774915i</v>
      </c>
      <c r="J192" s="4">
        <f t="shared" si="32"/>
        <v>43.689499727969604</v>
      </c>
      <c r="K192" s="4">
        <f t="shared" si="33"/>
        <v>28.391620299542268</v>
      </c>
      <c r="O192"/>
      <c r="P192"/>
    </row>
    <row r="193" spans="1:16">
      <c r="A193">
        <f t="shared" si="34"/>
        <v>160</v>
      </c>
      <c r="B193">
        <f t="shared" si="35"/>
        <v>800</v>
      </c>
      <c r="C193" t="str">
        <f t="shared" si="25"/>
        <v>1.53315626095286-4.63030786254808i</v>
      </c>
      <c r="D193" t="str">
        <f t="shared" si="26"/>
        <v>1</v>
      </c>
      <c r="E193" t="str">
        <f t="shared" si="27"/>
        <v>1.53315626095286-4.63030786254808i</v>
      </c>
      <c r="F193" t="str">
        <f t="shared" si="28"/>
        <v>0.145367412140575</v>
      </c>
      <c r="G193" t="str">
        <f t="shared" si="30"/>
        <v>36.3894945832323-207.485397650779i</v>
      </c>
      <c r="H193" t="str">
        <f t="shared" si="29"/>
        <v>0.222870958061837-0.673095871392772i</v>
      </c>
      <c r="I193" t="str">
        <f t="shared" si="31"/>
        <v>-131.547403011876-70.7360879243136i</v>
      </c>
      <c r="J193" s="4">
        <f t="shared" si="32"/>
        <v>43.484667365746397</v>
      </c>
      <c r="K193" s="4">
        <f t="shared" si="33"/>
        <v>28.267949735998599</v>
      </c>
      <c r="O193"/>
      <c r="P193"/>
    </row>
    <row r="194" spans="1:16">
      <c r="A194">
        <f t="shared" si="34"/>
        <v>161</v>
      </c>
      <c r="B194">
        <f t="shared" si="35"/>
        <v>810</v>
      </c>
      <c r="C194" t="str">
        <f t="shared" si="25"/>
        <v>1.49916901541204-4.58425826143418i</v>
      </c>
      <c r="D194" t="str">
        <f t="shared" si="26"/>
        <v>1</v>
      </c>
      <c r="E194" t="str">
        <f t="shared" si="27"/>
        <v>1.49916901541204-4.58425826143418i</v>
      </c>
      <c r="F194" t="str">
        <f t="shared" si="28"/>
        <v>0.145367412140575</v>
      </c>
      <c r="G194" t="str">
        <f t="shared" si="30"/>
        <v>36.2836960539729-204.931338618003i</v>
      </c>
      <c r="H194" t="str">
        <f t="shared" si="29"/>
        <v>0.217930320131782-0.666401760048738i</v>
      </c>
      <c r="I194" t="str">
        <f t="shared" si="31"/>
        <v>-128.659287247574-68.840271141497i</v>
      </c>
      <c r="J194" s="4">
        <f t="shared" si="32"/>
        <v>43.282204374795</v>
      </c>
      <c r="K194" s="4">
        <f t="shared" si="33"/>
        <v>28.149396038991853</v>
      </c>
      <c r="O194"/>
      <c r="P194"/>
    </row>
    <row r="195" spans="1:16">
      <c r="A195">
        <f t="shared" si="34"/>
        <v>162</v>
      </c>
      <c r="B195">
        <f t="shared" si="35"/>
        <v>820</v>
      </c>
      <c r="C195" t="str">
        <f t="shared" si="25"/>
        <v>1.46626093568717-4.53898321049863i</v>
      </c>
      <c r="D195" t="str">
        <f t="shared" si="26"/>
        <v>1</v>
      </c>
      <c r="E195" t="str">
        <f t="shared" si="27"/>
        <v>1.46626093568717-4.53898321049863i</v>
      </c>
      <c r="F195" t="str">
        <f t="shared" si="28"/>
        <v>0.145367412140575</v>
      </c>
      <c r="G195" t="str">
        <f t="shared" si="30"/>
        <v>36.1817407059707-202.439560921212i</v>
      </c>
      <c r="H195" t="str">
        <f t="shared" si="29"/>
        <v>0.213146557743662-0.659820243059705i</v>
      </c>
      <c r="I195" t="str">
        <f t="shared" si="31"/>
        <v>-125.861706807283-67.0227405084315i</v>
      </c>
      <c r="J195" s="4">
        <f t="shared" si="32"/>
        <v>43.082060952446206</v>
      </c>
      <c r="K195" s="4">
        <f t="shared" si="33"/>
        <v>28.03579121677501</v>
      </c>
      <c r="O195"/>
      <c r="P195"/>
    </row>
    <row r="196" spans="1:16">
      <c r="A196">
        <f t="shared" si="34"/>
        <v>163</v>
      </c>
      <c r="B196">
        <f t="shared" si="35"/>
        <v>830</v>
      </c>
      <c r="C196" t="str">
        <f t="shared" si="25"/>
        <v>1.43438851262907-4.49446859969216i</v>
      </c>
      <c r="D196" t="str">
        <f t="shared" si="26"/>
        <v>1</v>
      </c>
      <c r="E196" t="str">
        <f t="shared" si="27"/>
        <v>1.43438851262907-4.49446859969216i</v>
      </c>
      <c r="F196" t="str">
        <f t="shared" si="28"/>
        <v>0.145367412140575</v>
      </c>
      <c r="G196" t="str">
        <f t="shared" si="30"/>
        <v>36.083444549868-200.007817116514i</v>
      </c>
      <c r="H196" t="str">
        <f t="shared" si="29"/>
        <v>0.208513346085056-0.653349269284323i</v>
      </c>
      <c r="I196" t="str">
        <f t="shared" si="31"/>
        <v>-123.151081402859-65.2793913200499i</v>
      </c>
      <c r="J196" s="4">
        <f t="shared" si="32"/>
        <v>42.884188799572399</v>
      </c>
      <c r="K196" s="4">
        <f t="shared" si="33"/>
        <v>27.926974152758362</v>
      </c>
      <c r="O196"/>
      <c r="P196"/>
    </row>
    <row r="197" spans="1:16">
      <c r="A197">
        <f t="shared" si="34"/>
        <v>164</v>
      </c>
      <c r="B197">
        <f t="shared" si="35"/>
        <v>840</v>
      </c>
      <c r="C197" t="str">
        <f t="shared" si="25"/>
        <v>1.40351031427424-4.45070033584051i</v>
      </c>
      <c r="D197" t="str">
        <f t="shared" si="26"/>
        <v>1</v>
      </c>
      <c r="E197" t="str">
        <f t="shared" si="27"/>
        <v>1.40351031427424-4.45070033584051i</v>
      </c>
      <c r="F197" t="str">
        <f t="shared" si="28"/>
        <v>0.145367412140575</v>
      </c>
      <c r="G197" t="str">
        <f t="shared" si="30"/>
        <v>35.9886344737623-197.633966565645i</v>
      </c>
      <c r="H197" t="str">
        <f t="shared" si="29"/>
        <v>0.204024662298651-0.646986790034323i</v>
      </c>
      <c r="I197" t="str">
        <f t="shared" si="31"/>
        <v>-120.523996634958-63.6063743831967i</v>
      </c>
      <c r="J197" s="4">
        <f t="shared" si="32"/>
        <v>42.688541062968795</v>
      </c>
      <c r="K197" s="4">
        <f t="shared" si="33"/>
        <v>27.822790268828754</v>
      </c>
      <c r="O197"/>
      <c r="P197"/>
    </row>
    <row r="198" spans="1:16">
      <c r="A198">
        <f t="shared" si="34"/>
        <v>165</v>
      </c>
      <c r="B198">
        <f t="shared" si="35"/>
        <v>850</v>
      </c>
      <c r="C198" t="str">
        <f t="shared" si="25"/>
        <v>1.3735868741916-4.40766437644699i</v>
      </c>
      <c r="D198" t="str">
        <f t="shared" si="26"/>
        <v>1</v>
      </c>
      <c r="E198" t="str">
        <f t="shared" si="27"/>
        <v>1.3735868741916-4.40766437644699i</v>
      </c>
      <c r="F198" t="str">
        <f t="shared" si="28"/>
        <v>0.145367412140575</v>
      </c>
      <c r="G198" t="str">
        <f t="shared" si="30"/>
        <v>35.8971474806406-195.315969168213i</v>
      </c>
      <c r="H198" t="str">
        <f t="shared" si="29"/>
        <v>0.199674769251494-0.6407307639883i</v>
      </c>
      <c r="I198" t="str">
        <f t="shared" si="31"/>
        <v>-117.977195504281-62.0000778050664i</v>
      </c>
      <c r="J198" s="4">
        <f t="shared" si="32"/>
        <v>42.495072280374401</v>
      </c>
      <c r="K198" s="4">
        <f t="shared" si="33"/>
        <v>27.723091207459987</v>
      </c>
      <c r="O198"/>
      <c r="P198"/>
    </row>
    <row r="199" spans="1:16">
      <c r="A199">
        <f t="shared" si="34"/>
        <v>166</v>
      </c>
      <c r="B199">
        <f t="shared" si="35"/>
        <v>860</v>
      </c>
      <c r="C199" t="str">
        <f t="shared" si="25"/>
        <v>1.34458058628051-4.36534675914957i</v>
      </c>
      <c r="D199" t="str">
        <f t="shared" si="26"/>
        <v>1</v>
      </c>
      <c r="E199" t="str">
        <f t="shared" si="27"/>
        <v>1.34458058628051-4.36534675914957i</v>
      </c>
      <c r="F199" t="str">
        <f t="shared" si="28"/>
        <v>0.145367412140575</v>
      </c>
      <c r="G199" t="str">
        <f t="shared" si="30"/>
        <v>35.808829987452-193.051879530036i</v>
      </c>
      <c r="H199" t="str">
        <f t="shared" si="29"/>
        <v>0.195458200242055-0.634579161473819i</v>
      </c>
      <c r="I199" t="str">
        <f t="shared" si="31"/>
        <v>-115.507570370994-60.4571102330827i</v>
      </c>
      <c r="J199" s="4">
        <f t="shared" si="32"/>
        <v>42.303738327989997</v>
      </c>
      <c r="K199" s="4">
        <f t="shared" si="33"/>
        <v>27.627734531455985</v>
      </c>
      <c r="O199"/>
      <c r="P199"/>
    </row>
    <row r="200" spans="1:16">
      <c r="A200">
        <f t="shared" si="34"/>
        <v>167</v>
      </c>
      <c r="B200">
        <f t="shared" si="35"/>
        <v>870</v>
      </c>
      <c r="C200" t="str">
        <f t="shared" si="25"/>
        <v>1.31645560564247-4.32373362729725i</v>
      </c>
      <c r="D200" t="str">
        <f t="shared" si="26"/>
        <v>1</v>
      </c>
      <c r="E200" t="str">
        <f t="shared" si="27"/>
        <v>1.31645560564247-4.32373362729725i</v>
      </c>
      <c r="F200" t="str">
        <f t="shared" si="28"/>
        <v>0.145367412140575</v>
      </c>
      <c r="G200" t="str">
        <f t="shared" si="30"/>
        <v>35.7235371801943-190.839841532596i</v>
      </c>
      <c r="H200" t="str">
        <f t="shared" si="29"/>
        <v>0.191369744590199-0.628529968185383i</v>
      </c>
      <c r="I200" t="str">
        <f t="shared" si="31"/>
        <v>-113.112155340954-58.9742854190638i</v>
      </c>
      <c r="J200" s="4">
        <f t="shared" si="32"/>
        <v>42.114496370363803</v>
      </c>
      <c r="K200" s="4">
        <f t="shared" si="33"/>
        <v>27.536583440250809</v>
      </c>
      <c r="O200"/>
      <c r="P200"/>
    </row>
    <row r="201" spans="1:16">
      <c r="A201">
        <f t="shared" si="34"/>
        <v>168</v>
      </c>
      <c r="B201">
        <f t="shared" si="35"/>
        <v>880</v>
      </c>
      <c r="C201" t="str">
        <f t="shared" si="25"/>
        <v>1.28917775516881-4.28281125206202i</v>
      </c>
      <c r="D201" t="str">
        <f t="shared" si="26"/>
        <v>1</v>
      </c>
      <c r="E201" t="str">
        <f t="shared" si="27"/>
        <v>1.28917775516881-4.28281125206202i</v>
      </c>
      <c r="F201" t="str">
        <f t="shared" si="28"/>
        <v>0.145367412140575</v>
      </c>
      <c r="G201" t="str">
        <f t="shared" si="30"/>
        <v>35.6411324199561-188.67808327179i</v>
      </c>
      <c r="H201" t="str">
        <f t="shared" si="29"/>
        <v>0.187404434058086-0.622581188398792i</v>
      </c>
      <c r="I201" t="str">
        <f t="shared" si="31"/>
        <v>-110.788119057806-57.5486079926092i</v>
      </c>
      <c r="J201" s="4">
        <f t="shared" si="32"/>
        <v>41.927304812519793</v>
      </c>
      <c r="K201" s="4">
        <f t="shared" si="33"/>
        <v>27.449506501765995</v>
      </c>
      <c r="O201"/>
      <c r="P201"/>
    </row>
    <row r="202" spans="1:16">
      <c r="A202">
        <f t="shared" si="34"/>
        <v>169</v>
      </c>
      <c r="B202">
        <f t="shared" si="35"/>
        <v>890</v>
      </c>
      <c r="C202" t="str">
        <f t="shared" si="25"/>
        <v>1.26271443750577-4.24256605145953i</v>
      </c>
      <c r="D202" t="str">
        <f t="shared" si="26"/>
        <v>1</v>
      </c>
      <c r="E202" t="str">
        <f t="shared" si="27"/>
        <v>1.26271443750577-4.24256605145953i</v>
      </c>
      <c r="F202" t="str">
        <f t="shared" si="28"/>
        <v>0.145367412140575</v>
      </c>
      <c r="G202" t="str">
        <f t="shared" si="30"/>
        <v>35.561486695365-186.564912337016i</v>
      </c>
      <c r="H202" t="str">
        <f t="shared" si="29"/>
        <v>0.183557530052756-0.616730847736129i</v>
      </c>
      <c r="I202" t="str">
        <f t="shared" si="31"/>
        <v>-108.532757880619-56.1772603394811i</v>
      </c>
      <c r="J202" s="4">
        <f t="shared" si="32"/>
        <v>41.742123254210199</v>
      </c>
      <c r="K202" s="4">
        <f t="shared" si="33"/>
        <v>27.36637739887712</v>
      </c>
      <c r="O202"/>
      <c r="P202"/>
    </row>
    <row r="203" spans="1:16">
      <c r="A203">
        <f t="shared" si="34"/>
        <v>170</v>
      </c>
      <c r="B203">
        <f t="shared" si="35"/>
        <v>900</v>
      </c>
      <c r="C203" t="str">
        <f t="shared" si="25"/>
        <v>1.23703455207723-4.20298460661329i</v>
      </c>
      <c r="D203" t="str">
        <f t="shared" si="26"/>
        <v>1</v>
      </c>
      <c r="E203" t="str">
        <f t="shared" si="27"/>
        <v>1.23703455207723-4.20298460661329i</v>
      </c>
      <c r="F203" t="str">
        <f t="shared" si="28"/>
        <v>0.145367412140575</v>
      </c>
      <c r="G203" t="str">
        <f t="shared" si="30"/>
        <v>35.4844781173437-184.498711404217i</v>
      </c>
      <c r="H203" t="str">
        <f t="shared" si="29"/>
        <v>0.179824511563942-0.610976995530047i</v>
      </c>
      <c r="I203" t="str">
        <f t="shared" si="31"/>
        <v>-106.343489427361-54.8575904905264i</v>
      </c>
      <c r="J203" s="4">
        <f t="shared" si="32"/>
        <v>41.558912446185403</v>
      </c>
      <c r="K203" s="4">
        <f t="shared" si="33"/>
        <v>27.287074689613007</v>
      </c>
      <c r="O203"/>
      <c r="P203"/>
    </row>
    <row r="204" spans="1:16">
      <c r="A204">
        <f t="shared" si="34"/>
        <v>171</v>
      </c>
      <c r="B204">
        <f t="shared" si="35"/>
        <v>910</v>
      </c>
      <c r="C204" t="str">
        <f t="shared" si="25"/>
        <v>1.21210841686335-4.16405367556204i</v>
      </c>
      <c r="D204" t="str">
        <f t="shared" si="26"/>
        <v>1</v>
      </c>
      <c r="E204" t="str">
        <f t="shared" si="27"/>
        <v>1.21210841686335-4.16405367556204i</v>
      </c>
      <c r="F204" t="str">
        <f t="shared" si="28"/>
        <v>0.145367412140575</v>
      </c>
      <c r="G204" t="str">
        <f t="shared" si="30"/>
        <v>35.4099914524816-182.477934118782i</v>
      </c>
      <c r="H204" t="str">
        <f t="shared" si="29"/>
        <v>0.176201063793234-0.605317706830903i</v>
      </c>
      <c r="I204" t="str">
        <f t="shared" si="31"/>
        <v>-104.217846465185-53.5871009354391i</v>
      </c>
      <c r="J204" s="4">
        <f t="shared" si="32"/>
        <v>41.377634248377397</v>
      </c>
      <c r="K204" s="4">
        <f t="shared" si="33"/>
        <v>27.211481580264063</v>
      </c>
      <c r="O204"/>
      <c r="P204"/>
    </row>
    <row r="205" spans="1:16">
      <c r="A205">
        <f t="shared" si="34"/>
        <v>172</v>
      </c>
      <c r="B205">
        <f t="shared" si="35"/>
        <v>920</v>
      </c>
      <c r="C205" t="str">
        <f t="shared" si="25"/>
        <v>1.18790769465065-4.12576020487914i</v>
      </c>
      <c r="D205" t="str">
        <f t="shared" si="26"/>
        <v>1</v>
      </c>
      <c r="E205" t="str">
        <f t="shared" si="27"/>
        <v>1.18790769465065-4.12576020487914i</v>
      </c>
      <c r="F205" t="str">
        <f t="shared" si="28"/>
        <v>0.145367412140575</v>
      </c>
      <c r="G205" t="str">
        <f t="shared" si="30"/>
        <v>35.337917691683-180.501101246307i</v>
      </c>
      <c r="H205" t="str">
        <f t="shared" si="29"/>
        <v>0.172683067433241-0.599751084095849i</v>
      </c>
      <c r="I205" t="str">
        <f t="shared" si="31"/>
        <v>-102.153471129264-52.3634382835671i</v>
      </c>
      <c r="J205" s="4">
        <f t="shared" si="32"/>
        <v>41.198251589899201</v>
      </c>
      <c r="K205" s="4">
        <f t="shared" si="33"/>
        <v>27.13948571062835</v>
      </c>
      <c r="O205"/>
      <c r="P205"/>
    </row>
    <row r="206" spans="1:16">
      <c r="A206">
        <f t="shared" si="34"/>
        <v>173</v>
      </c>
      <c r="B206">
        <f t="shared" si="35"/>
        <v>930</v>
      </c>
      <c r="C206" t="str">
        <f t="shared" si="25"/>
        <v>1.16440532348563-4.08809133934518i</v>
      </c>
      <c r="D206" t="str">
        <f t="shared" si="26"/>
        <v>1</v>
      </c>
      <c r="E206" t="str">
        <f t="shared" si="27"/>
        <v>1.16440532348563-4.08809133934518i</v>
      </c>
      <c r="F206" t="str">
        <f t="shared" si="28"/>
        <v>0.145367412140575</v>
      </c>
      <c r="G206" t="str">
        <f t="shared" si="30"/>
        <v>35.2681536510786-178.566797071125i</v>
      </c>
      <c r="H206" t="str">
        <f t="shared" si="29"/>
        <v>0.169266588557815-0.594275258594906i</v>
      </c>
      <c r="I206" t="str">
        <f t="shared" si="31"/>
        <v>-100.148109452656-51.1843837010846i</v>
      </c>
      <c r="J206" s="4">
        <f t="shared" si="32"/>
        <v>41.020728430769402</v>
      </c>
      <c r="K206" s="4">
        <f t="shared" si="33"/>
        <v>27.070978950675396</v>
      </c>
      <c r="O206"/>
      <c r="P206"/>
    </row>
    <row r="207" spans="1:16">
      <c r="A207">
        <f t="shared" si="34"/>
        <v>174</v>
      </c>
      <c r="B207">
        <f t="shared" si="35"/>
        <v>940</v>
      </c>
      <c r="C207" t="str">
        <f t="shared" si="25"/>
        <v>1.14157545107971-4.05103442988959i</v>
      </c>
      <c r="D207" t="str">
        <f t="shared" si="26"/>
        <v>1</v>
      </c>
      <c r="E207" t="str">
        <f t="shared" si="27"/>
        <v>1.14157545107971-4.05103442988959i</v>
      </c>
      <c r="F207" t="str">
        <f t="shared" si="28"/>
        <v>0.145367412140575</v>
      </c>
      <c r="G207" t="str">
        <f t="shared" si="30"/>
        <v>35.2006016024705-176.673666024198i</v>
      </c>
      <c r="H207" t="str">
        <f t="shared" si="29"/>
        <v>0.165947869086667-0.588888391565419i</v>
      </c>
      <c r="I207" t="str">
        <f t="shared" si="31"/>
        <v>-98.1996061904573-50.0478440602591i</v>
      </c>
      <c r="J207" s="4">
        <f t="shared" si="32"/>
        <v>40.845029725276405</v>
      </c>
      <c r="K207" s="4">
        <f t="shared" si="33"/>
        <v>27.00585720795101</v>
      </c>
      <c r="O207"/>
      <c r="P207"/>
    </row>
    <row r="208" spans="1:16">
      <c r="A208">
        <f t="shared" si="34"/>
        <v>175</v>
      </c>
      <c r="B208">
        <f t="shared" si="35"/>
        <v>950</v>
      </c>
      <c r="C208" t="str">
        <f t="shared" si="25"/>
        <v>1.11939337292839-4.01457703999506i</v>
      </c>
      <c r="D208" t="str">
        <f t="shared" si="26"/>
        <v>1</v>
      </c>
      <c r="E208" t="str">
        <f t="shared" si="27"/>
        <v>1.11939337292839-4.01457703999506i</v>
      </c>
      <c r="F208" t="str">
        <f t="shared" si="28"/>
        <v>0.145367412140575</v>
      </c>
      <c r="G208" t="str">
        <f t="shared" si="30"/>
        <v>35.1351689308424-174.820409523496i</v>
      </c>
      <c r="H208" t="str">
        <f t="shared" si="29"/>
        <v>0.16272331778991-0.583588675143051i</v>
      </c>
      <c r="I208" t="str">
        <f t="shared" si="31"/>
        <v>-96.305899922247-48.9518437423317i</v>
      </c>
      <c r="J208" s="4">
        <f t="shared" si="32"/>
        <v>40.671121386900396</v>
      </c>
      <c r="K208" s="4">
        <f t="shared" si="33"/>
        <v>26.944020245094293</v>
      </c>
      <c r="O208"/>
      <c r="P208"/>
    </row>
    <row r="209" spans="1:16">
      <c r="A209">
        <f t="shared" si="34"/>
        <v>176</v>
      </c>
      <c r="B209">
        <f t="shared" si="35"/>
        <v>960</v>
      </c>
      <c r="C209" t="str">
        <f t="shared" si="25"/>
        <v>1.0978354739218-3.97870695073836i</v>
      </c>
      <c r="D209" t="str">
        <f t="shared" si="26"/>
        <v>1</v>
      </c>
      <c r="E209" t="str">
        <f t="shared" si="27"/>
        <v>1.0978354739218-3.97870695073836i</v>
      </c>
      <c r="F209" t="str">
        <f t="shared" si="28"/>
        <v>0.145367412140575</v>
      </c>
      <c r="G209" t="str">
        <f t="shared" si="30"/>
        <v>35.0717678166881-173.005783011441i</v>
      </c>
      <c r="H209" t="str">
        <f t="shared" si="29"/>
        <v>0.159589501800134-0.578374333094554i</v>
      </c>
      <c r="I209" t="str">
        <f t="shared" si="31"/>
        <v>-94.4650184176281-47.894517040762i</v>
      </c>
      <c r="J209" s="4">
        <f t="shared" si="32"/>
        <v>40.498970254717001</v>
      </c>
      <c r="K209" s="4">
        <f t="shared" si="33"/>
        <v>26.885371506872531</v>
      </c>
      <c r="O209"/>
      <c r="P209"/>
    </row>
    <row r="210" spans="1:16">
      <c r="A210">
        <f t="shared" si="34"/>
        <v>177</v>
      </c>
      <c r="B210">
        <f t="shared" si="35"/>
        <v>970</v>
      </c>
      <c r="C210" t="str">
        <f t="shared" si="25"/>
        <v>1.07687917323694-3.94341216462311i</v>
      </c>
      <c r="D210" t="str">
        <f t="shared" si="26"/>
        <v>1</v>
      </c>
      <c r="E210" t="str">
        <f t="shared" si="27"/>
        <v>1.07687917323694-3.94341216462311i</v>
      </c>
      <c r="F210" t="str">
        <f t="shared" si="28"/>
        <v>0.145367412140575</v>
      </c>
      <c r="G210" t="str">
        <f t="shared" si="30"/>
        <v>35.0103149411306-171.228593175191i</v>
      </c>
      <c r="H210" t="str">
        <f t="shared" si="29"/>
        <v>0.156543138601536-0.573243621374925i</v>
      </c>
      <c r="I210" t="str">
        <f t="shared" si="31"/>
        <v>-92.6750742503674-46.8741011163003i</v>
      </c>
      <c r="J210" s="4">
        <f t="shared" si="32"/>
        <v>40.328544061209797</v>
      </c>
      <c r="K210" s="4">
        <f t="shared" si="33"/>
        <v>26.829817956182154</v>
      </c>
      <c r="O210"/>
      <c r="P210"/>
    </row>
    <row r="211" spans="1:16">
      <c r="A211">
        <f t="shared" si="34"/>
        <v>178</v>
      </c>
      <c r="B211">
        <f t="shared" si="35"/>
        <v>980</v>
      </c>
      <c r="C211" t="str">
        <f t="shared" si="25"/>
        <v>1.05650287231514-3.90868090834406i</v>
      </c>
      <c r="D211" t="str">
        <f t="shared" si="26"/>
        <v>1</v>
      </c>
      <c r="E211" t="str">
        <f t="shared" si="27"/>
        <v>1.05650287231514-3.90868090834406i</v>
      </c>
      <c r="F211" t="str">
        <f t="shared" si="28"/>
        <v>0.145367412140575</v>
      </c>
      <c r="G211" t="str">
        <f t="shared" si="30"/>
        <v>34.9507312119765-169.487695336771i</v>
      </c>
      <c r="H211" t="str">
        <f t="shared" si="29"/>
        <v>0.153581088467536-0.568194828529248i</v>
      </c>
      <c r="I211" t="str">
        <f t="shared" si="31"/>
        <v>-90.9342606474224-45.8889294596362i</v>
      </c>
      <c r="J211" s="4">
        <f t="shared" si="32"/>
        <v>40.159811401424605</v>
      </c>
      <c r="K211" s="4">
        <f t="shared" si="33"/>
        <v>26.777269918494028</v>
      </c>
      <c r="O211"/>
      <c r="P211"/>
    </row>
    <row r="212" spans="1:16">
      <c r="A212">
        <f t="shared" si="34"/>
        <v>179</v>
      </c>
      <c r="B212">
        <f t="shared" si="35"/>
        <v>990</v>
      </c>
      <c r="C212" t="str">
        <f t="shared" si="25"/>
        <v>1.03668590573987-3.87450163460768i</v>
      </c>
      <c r="D212" t="str">
        <f t="shared" si="26"/>
        <v>1</v>
      </c>
      <c r="E212" t="str">
        <f t="shared" si="27"/>
        <v>1.03668590573987-3.87450163460768i</v>
      </c>
      <c r="F212" t="str">
        <f t="shared" si="28"/>
        <v>0.145367412140575</v>
      </c>
      <c r="G212" t="str">
        <f t="shared" si="30"/>
        <v>34.8929415090277-167.781991001046i</v>
      </c>
      <c r="H212" t="str">
        <f t="shared" si="29"/>
        <v>0.150700347320013-0.563226275957346i</v>
      </c>
      <c r="I212" t="str">
        <f t="shared" si="31"/>
        <v>-89.2408475598007-44.9374258212281i</v>
      </c>
      <c r="J212" s="4">
        <f t="shared" si="32"/>
        <v>39.992741703399403</v>
      </c>
      <c r="K212" s="4">
        <f t="shared" si="33"/>
        <v>26.727640934259426</v>
      </c>
      <c r="O212"/>
      <c r="P212"/>
    </row>
    <row r="213" spans="1:16">
      <c r="A213">
        <f t="shared" si="34"/>
        <v>180</v>
      </c>
      <c r="B213">
        <f t="shared" si="35"/>
        <v>1000</v>
      </c>
      <c r="C213" t="str">
        <f t="shared" si="25"/>
        <v>1.01740849484165-3.84086302312122i</v>
      </c>
      <c r="D213" t="str">
        <f t="shared" si="26"/>
        <v>1</v>
      </c>
      <c r="E213" t="str">
        <f t="shared" si="27"/>
        <v>1.01740849484165-3.84086302312122i</v>
      </c>
      <c r="F213" t="str">
        <f t="shared" si="28"/>
        <v>0.145367412140575</v>
      </c>
      <c r="G213" t="str">
        <f t="shared" si="30"/>
        <v>34.8368744471182-166.110425550523i</v>
      </c>
      <c r="H213" t="str">
        <f t="shared" si="29"/>
        <v>0.147898039984968-0.558336318057557i</v>
      </c>
      <c r="I213" t="str">
        <f t="shared" si="31"/>
        <v>-87.5931779429218-44.0180985714287i</v>
      </c>
      <c r="J213" s="4">
        <f t="shared" si="32"/>
        <v>39.827305199809999</v>
      </c>
      <c r="K213" s="4">
        <f t="shared" si="33"/>
        <v>26.680847618819001</v>
      </c>
      <c r="O213"/>
      <c r="P213"/>
    </row>
    <row r="214" spans="1:16">
      <c r="A214">
        <f t="shared" si="34"/>
        <v>181</v>
      </c>
      <c r="B214">
        <f t="shared" ref="B214:B245" si="36">B213+100</f>
        <v>1100</v>
      </c>
      <c r="C214" t="str">
        <f t="shared" si="25"/>
        <v>0.850511692096014-3.53188401513542i</v>
      </c>
      <c r="D214" t="str">
        <f t="shared" si="26"/>
        <v>1</v>
      </c>
      <c r="E214" t="str">
        <f t="shared" si="27"/>
        <v>0.850511692096014-3.53188401513542i</v>
      </c>
      <c r="F214" t="str">
        <f t="shared" si="28"/>
        <v>0.145367412140575</v>
      </c>
      <c r="G214" t="str">
        <f t="shared" si="30"/>
        <v>34.3575146907668-151.067779586005i</v>
      </c>
      <c r="H214" t="str">
        <f t="shared" si="29"/>
        <v>0.123636683675299-0.513420839260899i</v>
      </c>
      <c r="I214" t="str">
        <f t="shared" si="31"/>
        <v>-73.3134970046354-36.3173833056568i</v>
      </c>
      <c r="J214" s="4">
        <f t="shared" si="32"/>
        <v>38.256741059121403</v>
      </c>
      <c r="K214" s="4">
        <f t="shared" si="33"/>
        <v>26.352482695269146</v>
      </c>
      <c r="O214"/>
      <c r="P214"/>
    </row>
    <row r="215" spans="1:16">
      <c r="A215">
        <f t="shared" si="34"/>
        <v>182</v>
      </c>
      <c r="B215">
        <f t="shared" si="36"/>
        <v>1200</v>
      </c>
      <c r="C215" t="str">
        <f t="shared" si="25"/>
        <v>0.720977881872556-3.26615392068675i</v>
      </c>
      <c r="D215" t="str">
        <f t="shared" si="26"/>
        <v>1</v>
      </c>
      <c r="E215" t="str">
        <f t="shared" si="27"/>
        <v>0.720977881872556-3.26615392068675i</v>
      </c>
      <c r="F215" t="str">
        <f t="shared" si="28"/>
        <v>0.145367412140575</v>
      </c>
      <c r="G215" t="str">
        <f t="shared" si="30"/>
        <v>33.9927374283757-138.535107368147i</v>
      </c>
      <c r="H215" t="str">
        <f t="shared" si="29"/>
        <v>0.104806688898407-0.474792343103026i</v>
      </c>
      <c r="I215" t="str">
        <f t="shared" si="31"/>
        <v>-62.2127419728908-30.6588973515452i</v>
      </c>
      <c r="J215" s="4">
        <f t="shared" si="32"/>
        <v>36.821805814847799</v>
      </c>
      <c r="K215" s="4">
        <f t="shared" si="33"/>
        <v>26.234417416035683</v>
      </c>
      <c r="O215"/>
      <c r="P215"/>
    </row>
    <row r="216" spans="1:16">
      <c r="A216">
        <f t="shared" si="34"/>
        <v>183</v>
      </c>
      <c r="B216">
        <f t="shared" si="36"/>
        <v>1300</v>
      </c>
      <c r="C216" t="str">
        <f t="shared" si="25"/>
        <v>0.61857596908616-3.03577692963084i</v>
      </c>
      <c r="D216" t="str">
        <f t="shared" si="26"/>
        <v>1</v>
      </c>
      <c r="E216" t="str">
        <f t="shared" si="27"/>
        <v>0.61857596908616-3.03577692963084i</v>
      </c>
      <c r="F216" t="str">
        <f t="shared" si="28"/>
        <v>0.145367412140575</v>
      </c>
      <c r="G216" t="str">
        <f t="shared" si="30"/>
        <v>33.7086808916381-127.933617294944i</v>
      </c>
      <c r="H216" t="str">
        <f t="shared" si="29"/>
        <v>0.0899207878384034-0.441303036096496i</v>
      </c>
      <c r="I216" t="str">
        <f t="shared" si="31"/>
        <v>-53.4263825882965-26.379634878466i</v>
      </c>
      <c r="J216" s="4">
        <f t="shared" si="32"/>
        <v>35.502605866379405</v>
      </c>
      <c r="K216" s="4">
        <f t="shared" si="33"/>
        <v>26.278165777937971</v>
      </c>
      <c r="O216"/>
      <c r="P216"/>
    </row>
    <row r="217" spans="1:16">
      <c r="A217">
        <f t="shared" si="34"/>
        <v>184</v>
      </c>
      <c r="B217">
        <f t="shared" si="36"/>
        <v>1400</v>
      </c>
      <c r="C217" t="str">
        <f t="shared" si="25"/>
        <v>0.536309086919349-2.83450123711247i</v>
      </c>
      <c r="D217" t="str">
        <f t="shared" si="26"/>
        <v>1</v>
      </c>
      <c r="E217" t="str">
        <f t="shared" si="27"/>
        <v>0.536309086919349-2.83450123711247i</v>
      </c>
      <c r="F217" t="str">
        <f t="shared" si="28"/>
        <v>0.145367412140575</v>
      </c>
      <c r="G217" t="str">
        <f t="shared" si="30"/>
        <v>33.4831222576104-118.849748406685i</v>
      </c>
      <c r="H217" t="str">
        <f t="shared" si="29"/>
        <v>0.0779618640729405-0.412044109548298i</v>
      </c>
      <c r="I217" t="str">
        <f t="shared" si="31"/>
        <v>-46.3609321260863-23.062271225919i</v>
      </c>
      <c r="J217" s="4">
        <f t="shared" si="32"/>
        <v>34.283299204581802</v>
      </c>
      <c r="K217" s="4">
        <f t="shared" si="33"/>
        <v>26.448073909161621</v>
      </c>
      <c r="O217"/>
      <c r="P217"/>
    </row>
    <row r="218" spans="1:16">
      <c r="A218">
        <f t="shared" si="34"/>
        <v>185</v>
      </c>
      <c r="B218">
        <f t="shared" si="36"/>
        <v>1500</v>
      </c>
      <c r="C218" t="str">
        <f t="shared" si="25"/>
        <v>0.469275277135633-2.65737223851625i</v>
      </c>
      <c r="D218" t="str">
        <f t="shared" si="26"/>
        <v>1</v>
      </c>
      <c r="E218" t="str">
        <f t="shared" si="27"/>
        <v>0.469275277135633-2.65737223851625i</v>
      </c>
      <c r="F218" t="str">
        <f t="shared" si="28"/>
        <v>0.145367412140575</v>
      </c>
      <c r="G218" t="str">
        <f t="shared" si="30"/>
        <v>33.3009874833034-110.980143322909i</v>
      </c>
      <c r="H218" t="str">
        <f t="shared" si="29"/>
        <v>0.0682173326187581-0.386295325407314i</v>
      </c>
      <c r="I218" t="str">
        <f t="shared" si="31"/>
        <v>-40.5994060389919-20.4347851473839i</v>
      </c>
      <c r="J218" s="4">
        <f t="shared" si="32"/>
        <v>33.151076590203196</v>
      </c>
      <c r="K218" s="4">
        <f t="shared" si="33"/>
        <v>26.717355489771023</v>
      </c>
      <c r="O218"/>
      <c r="P218"/>
    </row>
    <row r="219" spans="1:16">
      <c r="A219">
        <f t="shared" si="34"/>
        <v>186</v>
      </c>
      <c r="B219">
        <f t="shared" si="36"/>
        <v>1600</v>
      </c>
      <c r="C219" t="str">
        <f t="shared" si="25"/>
        <v>0.413964973882807-2.5004434606004i</v>
      </c>
      <c r="D219" t="str">
        <f t="shared" si="26"/>
        <v>1</v>
      </c>
      <c r="E219" t="str">
        <f t="shared" si="27"/>
        <v>0.413964973882807-2.5004434606004i</v>
      </c>
      <c r="F219" t="str">
        <f t="shared" si="28"/>
        <v>0.145367412140575</v>
      </c>
      <c r="G219" t="str">
        <f t="shared" si="30"/>
        <v>33.151759381839-104.097236583592i</v>
      </c>
      <c r="H219" t="str">
        <f t="shared" si="29"/>
        <v>0.0601770169701844-0.363482995071304i</v>
      </c>
      <c r="I219" t="str">
        <f t="shared" si="31"/>
        <v>-35.8426013451377-18.3143619644342i</v>
      </c>
      <c r="J219" s="4">
        <f t="shared" si="32"/>
        <v>32.095439465321796</v>
      </c>
      <c r="K219" s="4">
        <f t="shared" si="33"/>
        <v>27.065502051065238</v>
      </c>
      <c r="O219"/>
      <c r="P219"/>
    </row>
    <row r="220" spans="1:16">
      <c r="A220">
        <f t="shared" si="34"/>
        <v>187</v>
      </c>
      <c r="B220">
        <f t="shared" si="36"/>
        <v>1700</v>
      </c>
      <c r="C220" t="str">
        <f t="shared" si="25"/>
        <v>0.367816077520085-2.36054937977459i</v>
      </c>
      <c r="D220" t="str">
        <f t="shared" si="26"/>
        <v>1</v>
      </c>
      <c r="E220" t="str">
        <f t="shared" si="27"/>
        <v>0.367816077520085-2.36054937977459i</v>
      </c>
      <c r="F220" t="str">
        <f t="shared" si="28"/>
        <v>0.145367412140575</v>
      </c>
      <c r="G220" t="str">
        <f t="shared" si="30"/>
        <v>33.0279192934371-98.0269781632296i</v>
      </c>
      <c r="H220" t="str">
        <f t="shared" si="29"/>
        <v>0.0534684713327919-0.343146954567871i</v>
      </c>
      <c r="I220" t="str">
        <f t="shared" si="31"/>
        <v>-31.8717066662805-16.5747825930172i</v>
      </c>
      <c r="J220" s="4">
        <f t="shared" si="32"/>
        <v>31.107678031371798</v>
      </c>
      <c r="K220" s="4">
        <f t="shared" si="33"/>
        <v>27.476547289040866</v>
      </c>
      <c r="O220"/>
      <c r="P220"/>
    </row>
    <row r="221" spans="1:16">
      <c r="A221">
        <f t="shared" si="34"/>
        <v>188</v>
      </c>
      <c r="B221">
        <f t="shared" si="36"/>
        <v>1800</v>
      </c>
      <c r="C221" t="str">
        <f t="shared" si="25"/>
        <v>0.328925101309019-2.2351309997107i</v>
      </c>
      <c r="D221" t="str">
        <f t="shared" si="26"/>
        <v>1</v>
      </c>
      <c r="E221" t="str">
        <f t="shared" si="27"/>
        <v>0.328925101309019-2.2351309997107i</v>
      </c>
      <c r="F221" t="str">
        <f t="shared" si="28"/>
        <v>0.145367412140575</v>
      </c>
      <c r="G221" t="str">
        <f t="shared" si="30"/>
        <v>32.9239768031099-92.6339770433138i</v>
      </c>
      <c r="H221" t="str">
        <f t="shared" si="29"/>
        <v>0.0478149907653685-0.324915209223121i</v>
      </c>
      <c r="I221" t="str">
        <f t="shared" si="31"/>
        <v>-28.5239283853982-15.126793568325i</v>
      </c>
      <c r="J221" s="4">
        <f t="shared" si="32"/>
        <v>30.180487237680801</v>
      </c>
      <c r="K221" s="4">
        <f t="shared" si="33"/>
        <v>27.9378764073561</v>
      </c>
      <c r="O221"/>
      <c r="P221"/>
    </row>
    <row r="222" spans="1:16">
      <c r="A222">
        <f t="shared" si="34"/>
        <v>189</v>
      </c>
      <c r="B222">
        <f t="shared" si="36"/>
        <v>1900</v>
      </c>
      <c r="C222" t="str">
        <f t="shared" si="25"/>
        <v>0.295855328506402-2.12210298489586i</v>
      </c>
      <c r="D222" t="str">
        <f t="shared" si="26"/>
        <v>1</v>
      </c>
      <c r="E222" t="str">
        <f t="shared" si="27"/>
        <v>0.295855328506402-2.12210298489586i</v>
      </c>
      <c r="F222" t="str">
        <f t="shared" si="28"/>
        <v>0.145367412140575</v>
      </c>
      <c r="G222" t="str">
        <f t="shared" si="30"/>
        <v>32.8358469299509-87.8113332447031i</v>
      </c>
      <c r="H222" t="str">
        <f t="shared" si="29"/>
        <v>0.0430077234729753-0.308484619210101i</v>
      </c>
      <c r="I222" t="str">
        <f t="shared" si="31"/>
        <v>-25.6762506735592-13.9059192746085i</v>
      </c>
      <c r="J222" s="4">
        <f t="shared" si="32"/>
        <v>29.307679641741402</v>
      </c>
      <c r="K222" s="4">
        <f t="shared" si="33"/>
        <v>28.439391976912418</v>
      </c>
      <c r="O222"/>
      <c r="P222"/>
    </row>
    <row r="223" spans="1:16">
      <c r="A223">
        <f t="shared" si="34"/>
        <v>190</v>
      </c>
      <c r="B223">
        <f t="shared" si="36"/>
        <v>2000</v>
      </c>
      <c r="C223" t="str">
        <f t="shared" si="25"/>
        <v>0.267506718405149-2.01975247576195i</v>
      </c>
      <c r="D223" t="str">
        <f t="shared" si="26"/>
        <v>1</v>
      </c>
      <c r="E223" t="str">
        <f t="shared" si="27"/>
        <v>0.267506718405149-2.01975247576195i</v>
      </c>
      <c r="F223" t="str">
        <f t="shared" si="28"/>
        <v>0.145367412140575</v>
      </c>
      <c r="G223" t="str">
        <f t="shared" si="30"/>
        <v>32.760439527662-83.4735184844439i</v>
      </c>
      <c r="H223" t="str">
        <f t="shared" si="29"/>
        <v>0.038886759384774-0.293606190566034i</v>
      </c>
      <c r="I223" t="str">
        <f t="shared" si="31"/>
        <v>-23.2343944461094-12.8646824792908i</v>
      </c>
      <c r="J223" s="4">
        <f t="shared" si="32"/>
        <v>28.483967528649998</v>
      </c>
      <c r="K223" s="4">
        <f t="shared" si="33"/>
        <v>28.972918286079164</v>
      </c>
      <c r="O223"/>
      <c r="P223"/>
    </row>
    <row r="224" spans="1:16">
      <c r="A224">
        <f t="shared" si="34"/>
        <v>191</v>
      </c>
      <c r="B224">
        <f t="shared" si="36"/>
        <v>2100</v>
      </c>
      <c r="C224" t="str">
        <f t="shared" ref="C224:C287" si="37">IF(Modep,IMPRODUCT(Rop/(Rs*m*Kdp),IMDIV(IMSUM(1,IMPRODUCT(sp,$B224/wzp)),IMSUM(1,IMPRODUCT(sp,$B224/wpp)))),IMDIV(Rop*SQRT(Kp*(1-mdp/(mcp+mdp)))/(Rs*0.001),IMSUM((2*(1-mdp/(mcp+mdp))-mdp/(mcp+mdp)+(2-mdp/(mcp+mdp))*(Lp*uu*ms/(E*(1-mdp/(mcp+mdp))))),IMPRODUCT(sp,$B224,Cop*uu,Rop,(1-mdp/(mcp+mdp)),Lp*uu*ms/(E*(1-mdp/(mcp+mdp)))+1))))</f>
        <v>0.243025989480076-1.92666174590292i</v>
      </c>
      <c r="D224" t="str">
        <f t="shared" ref="D224:D287" si="38">IMDIV(1,IMSUM(1,IMPRODUCT($B224/(Qp*wnp),sp,Modep),IMPRODUCT($B224/wnp,$B224/wnp,sp,sp,Modep)))</f>
        <v>1</v>
      </c>
      <c r="E224" t="str">
        <f t="shared" ref="E224:E287" si="39">IMPRODUCT($C224,$D224)</f>
        <v>0.243025989480076-1.92666174590292i</v>
      </c>
      <c r="F224" t="str">
        <f t="shared" ref="F224:F287" si="40">IMPRODUCT((Rf12p/(Rf12p+Rf11p)),IMDIV(IMSUM(1,IMPRODUCT(sp,$B224,Rf11p,Czzp,0.000000001)),IMSUM(1,IMPRODUCT(sp,$B224,Czzp,(Rf12p*Rf11p/(Rf12p+Rf11p)),0.000000001))))</f>
        <v>0.145367412140575</v>
      </c>
      <c r="G224" t="str">
        <f t="shared" si="30"/>
        <v>32.6953821108492-79.5512898732591i</v>
      </c>
      <c r="H224" t="str">
        <f t="shared" ref="H224:H287" si="41">IMPRODUCT($E224,$F224)</f>
        <v>0.0353280591736213-0.28007383207215i</v>
      </c>
      <c r="I224" t="str">
        <f t="shared" si="31"/>
        <v>-21.1251702071699-11.9675136348292i</v>
      </c>
      <c r="J224" s="4">
        <f t="shared" si="32"/>
        <v>27.704795356294998</v>
      </c>
      <c r="K224" s="4">
        <f t="shared" si="33"/>
        <v>29.531768513662229</v>
      </c>
      <c r="O224"/>
      <c r="P224"/>
    </row>
    <row r="225" spans="1:16">
      <c r="A225">
        <f t="shared" si="34"/>
        <v>192</v>
      </c>
      <c r="B225">
        <f t="shared" si="36"/>
        <v>2200</v>
      </c>
      <c r="C225" t="str">
        <f t="shared" si="37"/>
        <v>0.221743378341753-1.84164874088281i</v>
      </c>
      <c r="D225" t="str">
        <f t="shared" si="38"/>
        <v>1</v>
      </c>
      <c r="E225" t="str">
        <f t="shared" si="39"/>
        <v>0.221743378341753-1.84164874088281i</v>
      </c>
      <c r="F225" t="str">
        <f t="shared" si="40"/>
        <v>0.145367412140575</v>
      </c>
      <c r="G225" t="str">
        <f t="shared" ref="G225:G288" si="42">IMDIV(IMDIV(IMPRODUCT(Gm,Rea,IMSUM(1,IMPRODUCT(Rz,Cz,0.000000001,$B225,sp))),IMSUM(1,IMPRODUCT($B225,sp,(Cz*0.000000000001),(Rea+Rz*1000)),IMPRODUCT($B225,sp,Rea,(Cea+Cp*0.000000000001)),IMPRODUCT(sp,sp,$B225,$B225,(Cea+Cp*0.000000000001),(Cz*0.000000000001),Rea,(Rz*1000)))),IMSUM(1,IMPRODUCT(sp,$B225,0.000000022)))</f>
        <v>32.6388287627296-75.9879901352701i</v>
      </c>
      <c r="H225" t="str">
        <f t="shared" si="41"/>
        <v>0.0322342610688491-0.267715711534082i</v>
      </c>
      <c r="I225" t="str">
        <f t="shared" ref="I225:I288" si="43">IMPRODUCT($G225,$H225)</f>
        <v>-19.2910903197894-11.1873439779706i</v>
      </c>
      <c r="J225" s="4">
        <f t="shared" ref="J225:J288" si="44">20*(IMREAL(IMLOG10($I225)))</f>
        <v>26.9662093155784</v>
      </c>
      <c r="K225" s="4">
        <f t="shared" ref="K225:K288" si="45">IF((180/PI())*IMARGUMENT($I225)&lt;0,180+(180/PI())*IMARGUMENT($I225),-180+(180/PI())*IMARGUMENT($I225))</f>
        <v>30.110425148816461</v>
      </c>
      <c r="O225"/>
      <c r="P225"/>
    </row>
    <row r="226" spans="1:16">
      <c r="A226">
        <f t="shared" si="34"/>
        <v>193</v>
      </c>
      <c r="B226">
        <f t="shared" si="36"/>
        <v>2300</v>
      </c>
      <c r="C226" t="str">
        <f t="shared" si="37"/>
        <v>0.203127443476917-1.763721050444i</v>
      </c>
      <c r="D226" t="str">
        <f t="shared" si="38"/>
        <v>1</v>
      </c>
      <c r="E226" t="str">
        <f t="shared" si="39"/>
        <v>0.203127443476917-1.763721050444i</v>
      </c>
      <c r="F226" t="str">
        <f t="shared" si="40"/>
        <v>0.145367412140575</v>
      </c>
      <c r="G226" t="str">
        <f t="shared" si="42"/>
        <v>32.5893258737041-72.7368125765743i</v>
      </c>
      <c r="H226" t="str">
        <f t="shared" si="41"/>
        <v>0.0295281107929703-0.256387564840901i</v>
      </c>
      <c r="I226" t="str">
        <f t="shared" si="43"/>
        <v>-17.68651302573-10.5032785610542i</v>
      </c>
      <c r="J226" s="4">
        <f t="shared" si="44"/>
        <v>26.264754638343199</v>
      </c>
      <c r="K226" s="4">
        <f t="shared" si="45"/>
        <v>30.704300525588792</v>
      </c>
      <c r="O226"/>
      <c r="P226"/>
    </row>
    <row r="227" spans="1:16">
      <c r="A227">
        <f t="shared" ref="A227:A290" si="46">A226+1</f>
        <v>194</v>
      </c>
      <c r="B227">
        <f t="shared" si="36"/>
        <v>2400</v>
      </c>
      <c r="C227" t="str">
        <f t="shared" si="37"/>
        <v>0.186752286816865-1.69204001709429i</v>
      </c>
      <c r="D227" t="str">
        <f t="shared" si="38"/>
        <v>1</v>
      </c>
      <c r="E227" t="str">
        <f t="shared" si="39"/>
        <v>0.186752286816865-1.69204001709429i</v>
      </c>
      <c r="F227" t="str">
        <f t="shared" si="40"/>
        <v>0.145367412140575</v>
      </c>
      <c r="G227" t="str">
        <f t="shared" si="42"/>
        <v>32.5457161848185-69.7587495460688i</v>
      </c>
      <c r="H227" t="str">
        <f t="shared" si="41"/>
        <v>0.0271476966459021-0.245967478523291i</v>
      </c>
      <c r="I227" t="str">
        <f t="shared" si="43"/>
        <v>-16.2748425006752-9.89897711778861i</v>
      </c>
      <c r="J227" s="4">
        <f t="shared" si="44"/>
        <v>25.597393911416198</v>
      </c>
      <c r="K227" s="4">
        <f t="shared" si="45"/>
        <v>31.309554922738755</v>
      </c>
      <c r="O227"/>
      <c r="P227"/>
    </row>
    <row r="228" spans="1:16">
      <c r="A228">
        <f t="shared" si="46"/>
        <v>195</v>
      </c>
      <c r="B228">
        <f t="shared" si="36"/>
        <v>2500</v>
      </c>
      <c r="C228" t="str">
        <f t="shared" si="37"/>
        <v>0.172273457359029-1.62589253871554i</v>
      </c>
      <c r="D228" t="str">
        <f t="shared" si="38"/>
        <v>1</v>
      </c>
      <c r="E228" t="str">
        <f t="shared" si="39"/>
        <v>0.172273457359029-1.62589253871554i</v>
      </c>
      <c r="F228" t="str">
        <f t="shared" si="40"/>
        <v>0.145367412140575</v>
      </c>
      <c r="G228" t="str">
        <f t="shared" si="42"/>
        <v>32.5070691372825-67.0210330905514i</v>
      </c>
      <c r="H228" t="str">
        <f t="shared" si="41"/>
        <v>0.0250429466767917-0.236351790771748i</v>
      </c>
      <c r="I228" t="str">
        <f t="shared" si="43"/>
        <v>-15.0264683913007-9.36150816124791i</v>
      </c>
      <c r="J228" s="4">
        <f t="shared" si="44"/>
        <v>24.961441477748998</v>
      </c>
      <c r="K228" s="4">
        <f t="shared" si="45"/>
        <v>31.922956623826053</v>
      </c>
      <c r="O228"/>
      <c r="P228"/>
    </row>
    <row r="229" spans="1:16">
      <c r="A229">
        <f t="shared" si="46"/>
        <v>196</v>
      </c>
      <c r="B229">
        <f t="shared" si="36"/>
        <v>2600</v>
      </c>
      <c r="C229" t="str">
        <f t="shared" si="37"/>
        <v>0.159410014503858-1.56466875070449i</v>
      </c>
      <c r="D229" t="str">
        <f t="shared" si="38"/>
        <v>1</v>
      </c>
      <c r="E229" t="str">
        <f t="shared" si="39"/>
        <v>0.159410014503858-1.56466875070449i</v>
      </c>
      <c r="F229" t="str">
        <f t="shared" si="40"/>
        <v>0.145367412140575</v>
      </c>
      <c r="G229" t="str">
        <f t="shared" si="42"/>
        <v>32.4726295977756-64.4959353410289i</v>
      </c>
      <c r="H229" t="str">
        <f t="shared" si="41"/>
        <v>0.0231730212777174-0.227451847147138i</v>
      </c>
      <c r="I229" t="str">
        <f t="shared" si="43"/>
        <v>-13.9172306901867-8.88052526572283i</v>
      </c>
      <c r="J229" s="4">
        <f t="shared" si="44"/>
        <v>24.354510289536599</v>
      </c>
      <c r="K229" s="4">
        <f t="shared" si="45"/>
        <v>32.541772971316277</v>
      </c>
      <c r="O229"/>
      <c r="P229"/>
    </row>
    <row r="230" spans="1:16">
      <c r="A230">
        <f t="shared" si="46"/>
        <v>197</v>
      </c>
      <c r="B230">
        <f t="shared" si="36"/>
        <v>2700</v>
      </c>
      <c r="C230" t="str">
        <f t="shared" si="37"/>
        <v>0.147931021246209-1.50784423303542i</v>
      </c>
      <c r="D230" t="str">
        <f t="shared" si="38"/>
        <v>1</v>
      </c>
      <c r="E230" t="str">
        <f t="shared" si="39"/>
        <v>0.147931021246209-1.50784423303542i</v>
      </c>
      <c r="F230" t="str">
        <f t="shared" si="40"/>
        <v>0.145367412140575</v>
      </c>
      <c r="G230" t="str">
        <f t="shared" si="42"/>
        <v>32.4417796207832-62.1598353994866i</v>
      </c>
      <c r="H230" t="str">
        <f t="shared" si="41"/>
        <v>0.0215043497338738-0.219191414067449i</v>
      </c>
      <c r="I230" t="str">
        <f t="shared" si="43"/>
        <v>-12.9272628444588-8.44766638977461i</v>
      </c>
      <c r="J230" s="4">
        <f t="shared" si="44"/>
        <v>23.774468495132201</v>
      </c>
      <c r="K230" s="4">
        <f t="shared" si="45"/>
        <v>33.163684598569461</v>
      </c>
      <c r="O230"/>
      <c r="P230"/>
    </row>
    <row r="231" spans="1:16">
      <c r="A231">
        <f t="shared" si="46"/>
        <v>198</v>
      </c>
      <c r="B231">
        <f t="shared" si="36"/>
        <v>2800</v>
      </c>
      <c r="C231" t="str">
        <f t="shared" si="37"/>
        <v>0.137645263511932-1.45496572488959i</v>
      </c>
      <c r="D231" t="str">
        <f t="shared" si="38"/>
        <v>1</v>
      </c>
      <c r="E231" t="str">
        <f t="shared" si="39"/>
        <v>0.137645263511932-1.45496572488959i</v>
      </c>
      <c r="F231" t="str">
        <f t="shared" si="40"/>
        <v>0.145367412140575</v>
      </c>
      <c r="G231" t="str">
        <f t="shared" si="42"/>
        <v>32.4140095928435-59.9924861227327i</v>
      </c>
      <c r="H231" t="str">
        <f t="shared" si="41"/>
        <v>0.0200091357501371-0.211504602180435i</v>
      </c>
      <c r="I231" t="str">
        <f t="shared" si="43"/>
        <v>-12.0401105930544-8.05611000282514i</v>
      </c>
      <c r="J231" s="4">
        <f t="shared" si="44"/>
        <v>23.2194037048722</v>
      </c>
      <c r="K231" s="4">
        <f t="shared" si="45"/>
        <v>33.786717195558026</v>
      </c>
      <c r="O231"/>
      <c r="P231"/>
    </row>
    <row r="232" spans="1:16">
      <c r="A232">
        <f t="shared" si="46"/>
        <v>199</v>
      </c>
      <c r="B232">
        <f t="shared" si="36"/>
        <v>2900</v>
      </c>
      <c r="C232" t="str">
        <f t="shared" si="37"/>
        <v>0.128393346663502-1.40563957774405i</v>
      </c>
      <c r="D232" t="str">
        <f t="shared" si="38"/>
        <v>1</v>
      </c>
      <c r="E232" t="str">
        <f t="shared" si="39"/>
        <v>0.128393346663502-1.40563957774405i</v>
      </c>
      <c r="F232" t="str">
        <f t="shared" si="40"/>
        <v>0.145367412140575</v>
      </c>
      <c r="G232" t="str">
        <f t="shared" si="42"/>
        <v>32.3888962172834-57.9764325668756i</v>
      </c>
      <c r="H232" t="str">
        <f t="shared" si="41"/>
        <v>0.018664208540541-0.204334187819023i</v>
      </c>
      <c r="I232" t="str">
        <f t="shared" si="43"/>
        <v>-11.2420541477996-7.70024303077801i</v>
      </c>
      <c r="J232" s="4">
        <f t="shared" si="44"/>
        <v>22.687593366487803</v>
      </c>
      <c r="K232" s="4">
        <f t="shared" si="45"/>
        <v>34.409186682923917</v>
      </c>
      <c r="O232"/>
      <c r="P232"/>
    </row>
    <row r="233" spans="1:16">
      <c r="A233">
        <f t="shared" si="46"/>
        <v>200</v>
      </c>
      <c r="B233">
        <f t="shared" si="36"/>
        <v>3000</v>
      </c>
      <c r="C233" t="str">
        <f t="shared" si="37"/>
        <v>0.120041562809968-1.35952236148642i</v>
      </c>
      <c r="D233" t="str">
        <f t="shared" si="38"/>
        <v>1</v>
      </c>
      <c r="E233" t="str">
        <f t="shared" si="39"/>
        <v>0.120041562809968-1.35952236148642i</v>
      </c>
      <c r="F233" t="str">
        <f t="shared" si="40"/>
        <v>0.145367412140575</v>
      </c>
      <c r="G233" t="str">
        <f t="shared" si="42"/>
        <v>32.3660855470827-56.0965467149084i</v>
      </c>
      <c r="H233" t="str">
        <f t="shared" si="41"/>
        <v>0.0174501313349953-0.197630247436524i</v>
      </c>
      <c r="I233" t="str">
        <f t="shared" si="43"/>
        <v>-10.5215819640056-7.37540960283651i</v>
      </c>
      <c r="J233" s="4">
        <f t="shared" si="44"/>
        <v>22.1774800402222</v>
      </c>
      <c r="K233" s="4">
        <f t="shared" si="45"/>
        <v>35.029654744951671</v>
      </c>
      <c r="O233"/>
      <c r="P233"/>
    </row>
    <row r="234" spans="1:16">
      <c r="A234">
        <f t="shared" si="46"/>
        <v>201</v>
      </c>
      <c r="B234">
        <f t="shared" si="36"/>
        <v>3100</v>
      </c>
      <c r="C234" t="str">
        <f t="shared" si="37"/>
        <v>0.112477090719358-1.31631317483186i</v>
      </c>
      <c r="D234" t="str">
        <f t="shared" si="38"/>
        <v>1</v>
      </c>
      <c r="E234" t="str">
        <f t="shared" si="39"/>
        <v>0.112477090719358-1.31631317483186i</v>
      </c>
      <c r="F234" t="str">
        <f t="shared" si="40"/>
        <v>0.145367412140575</v>
      </c>
      <c r="G234" t="str">
        <f t="shared" si="42"/>
        <v>32.3452797850353-54.3396522367909i</v>
      </c>
      <c r="H234" t="str">
        <f t="shared" si="41"/>
        <v>0.0163505036029738-0.191349039791852i</v>
      </c>
      <c r="I234" t="str">
        <f t="shared" si="43"/>
        <v>-9.86897866446868-7.0777189083473i</v>
      </c>
      <c r="J234" s="4">
        <f t="shared" si="44"/>
        <v>21.687650632616599</v>
      </c>
      <c r="K234" s="4">
        <f t="shared" si="45"/>
        <v>35.646892443538945</v>
      </c>
      <c r="O234"/>
      <c r="P234"/>
    </row>
    <row r="235" spans="1:16">
      <c r="A235">
        <f t="shared" si="46"/>
        <v>202</v>
      </c>
      <c r="B235">
        <f t="shared" si="36"/>
        <v>3200</v>
      </c>
      <c r="C235" t="str">
        <f t="shared" si="37"/>
        <v>0.105604208159621-1.2757473137298i</v>
      </c>
      <c r="D235" t="str">
        <f t="shared" si="38"/>
        <v>1</v>
      </c>
      <c r="E235" t="str">
        <f t="shared" si="39"/>
        <v>0.105604208159621-1.2757473137298i</v>
      </c>
      <c r="F235" t="str">
        <f t="shared" si="40"/>
        <v>0.145367412140575</v>
      </c>
      <c r="G235" t="str">
        <f t="shared" si="42"/>
        <v>32.3262269247132-52.6942195922446i</v>
      </c>
      <c r="H235" t="str">
        <f t="shared" si="41"/>
        <v>0.0153514104513187-0.185452085542191i</v>
      </c>
      <c r="I235" t="str">
        <f t="shared" si="43"/>
        <v>-9.2759997415362-6.80389679427066i</v>
      </c>
      <c r="J235" s="4">
        <f t="shared" si="44"/>
        <v>21.216818850991601</v>
      </c>
      <c r="K235" s="4">
        <f t="shared" si="45"/>
        <v>36.259850194729751</v>
      </c>
      <c r="O235"/>
      <c r="P235"/>
    </row>
    <row r="236" spans="1:16">
      <c r="A236">
        <f t="shared" si="46"/>
        <v>203</v>
      </c>
      <c r="B236">
        <f t="shared" si="36"/>
        <v>3300</v>
      </c>
      <c r="C236" t="str">
        <f t="shared" si="37"/>
        <v>0.0993412803110064-1.23759102867426i</v>
      </c>
      <c r="D236" t="str">
        <f t="shared" si="38"/>
        <v>1</v>
      </c>
      <c r="E236" t="str">
        <f t="shared" si="39"/>
        <v>0.0993412803110064-1.23759102867426i</v>
      </c>
      <c r="F236" t="str">
        <f t="shared" si="40"/>
        <v>0.145367412140575</v>
      </c>
      <c r="G236" t="str">
        <f t="shared" si="42"/>
        <v>32.308712554405-51.1501165584926i</v>
      </c>
      <c r="H236" t="str">
        <f t="shared" si="41"/>
        <v>0.0144409848375425-0.179905405126769i</v>
      </c>
      <c r="I236" t="str">
        <f t="shared" si="43"/>
        <v>-8.73561281361838-6.55117007888428i</v>
      </c>
      <c r="J236" s="4">
        <f t="shared" si="44"/>
        <v>20.763810295410998</v>
      </c>
      <c r="K236" s="4">
        <f t="shared" si="45"/>
        <v>36.867632799343653</v>
      </c>
      <c r="O236"/>
      <c r="P236"/>
    </row>
    <row r="237" spans="1:16">
      <c r="A237">
        <f t="shared" si="46"/>
        <v>204</v>
      </c>
      <c r="B237">
        <f t="shared" si="36"/>
        <v>3400</v>
      </c>
      <c r="C237" t="str">
        <f t="shared" si="37"/>
        <v>0.0936183480737136-1.2016371604575i</v>
      </c>
      <c r="D237" t="str">
        <f t="shared" si="38"/>
        <v>1</v>
      </c>
      <c r="E237" t="str">
        <f t="shared" si="39"/>
        <v>0.0936183480737136-1.2016371604575i</v>
      </c>
      <c r="F237" t="str">
        <f t="shared" si="40"/>
        <v>0.145367412140575</v>
      </c>
      <c r="G237" t="str">
        <f t="shared" si="42"/>
        <v>32.2925533228705-49.6984027743847i</v>
      </c>
      <c r="H237" t="str">
        <f t="shared" si="41"/>
        <v>0.0136090569883513-0.174678884347656i</v>
      </c>
      <c r="I237" t="str">
        <f t="shared" si="43"/>
        <v>-8.24179035201965-6.31717558276285i</v>
      </c>
      <c r="J237" s="4">
        <f t="shared" si="44"/>
        <v>20.327549723896603</v>
      </c>
      <c r="K237" s="4">
        <f t="shared" si="45"/>
        <v>37.469478522605897</v>
      </c>
      <c r="O237"/>
      <c r="P237"/>
    </row>
    <row r="238" spans="1:16">
      <c r="A238">
        <f t="shared" si="46"/>
        <v>205</v>
      </c>
      <c r="B238">
        <f t="shared" si="36"/>
        <v>3500</v>
      </c>
      <c r="C238" t="str">
        <f t="shared" si="37"/>
        <v>0.0883751837541703-1.16770148870752i</v>
      </c>
      <c r="D238" t="str">
        <f t="shared" si="38"/>
        <v>1</v>
      </c>
      <c r="E238" t="str">
        <f t="shared" si="39"/>
        <v>0.0883751837541703-1.16770148870752i</v>
      </c>
      <c r="F238" t="str">
        <f t="shared" si="40"/>
        <v>0.145367412140575</v>
      </c>
      <c r="G238" t="str">
        <f t="shared" si="42"/>
        <v>32.2775916926943-48.3311594994055i</v>
      </c>
      <c r="H238" t="str">
        <f t="shared" si="41"/>
        <v>0.0128468717597915-0.169745743566109i</v>
      </c>
      <c r="I238" t="str">
        <f t="shared" si="43"/>
        <v>-7.78934252544784-6.09988801049055i</v>
      </c>
      <c r="J238" s="4">
        <f t="shared" si="44"/>
        <v>19.907050118840338</v>
      </c>
      <c r="K238" s="4">
        <f t="shared" si="45"/>
        <v>38.064741444237427</v>
      </c>
      <c r="O238"/>
      <c r="P238"/>
    </row>
    <row r="239" spans="1:16">
      <c r="A239">
        <f t="shared" si="46"/>
        <v>206</v>
      </c>
      <c r="B239">
        <f t="shared" si="36"/>
        <v>3600</v>
      </c>
      <c r="C239" t="str">
        <f t="shared" si="37"/>
        <v>0.0835597135969816-1.13561966200991i</v>
      </c>
      <c r="D239" t="str">
        <f t="shared" si="38"/>
        <v>1</v>
      </c>
      <c r="E239" t="str">
        <f t="shared" si="39"/>
        <v>0.0835597135969816-1.13561966200991i</v>
      </c>
      <c r="F239" t="str">
        <f t="shared" si="40"/>
        <v>0.145367412140575</v>
      </c>
      <c r="G239" t="str">
        <f t="shared" si="42"/>
        <v>32.2636916992265-47.0413477415331i</v>
      </c>
      <c r="H239" t="str">
        <f t="shared" si="41"/>
        <v>0.0121468593248008-0.165082091442335i</v>
      </c>
      <c r="I239" t="str">
        <f t="shared" si="43"/>
        <v>-7.3737815450692-5.89756233682445i</v>
      </c>
      <c r="J239" s="4">
        <f t="shared" si="44"/>
        <v>19.501403254544481</v>
      </c>
      <c r="K239" s="4">
        <f t="shared" si="45"/>
        <v>38.652876471095311</v>
      </c>
      <c r="O239"/>
      <c r="P239"/>
    </row>
    <row r="240" spans="1:16">
      <c r="A240">
        <f t="shared" si="46"/>
        <v>207</v>
      </c>
      <c r="B240">
        <f t="shared" si="36"/>
        <v>3700</v>
      </c>
      <c r="C240" t="str">
        <f t="shared" si="37"/>
        <v>0.0791267302761647-1.10524460508891i</v>
      </c>
      <c r="D240" t="str">
        <f t="shared" si="38"/>
        <v>1</v>
      </c>
      <c r="E240" t="str">
        <f t="shared" si="39"/>
        <v>0.0791267302761647-1.10524460508891i</v>
      </c>
      <c r="F240" t="str">
        <f t="shared" si="40"/>
        <v>0.145367412140575</v>
      </c>
      <c r="G240" t="str">
        <f t="shared" si="42"/>
        <v>32.2507355007273-45.8226893878336i</v>
      </c>
      <c r="H240" t="str">
        <f t="shared" si="41"/>
        <v>0.0115024480113913-0.160666548024107i</v>
      </c>
      <c r="I240" t="str">
        <f t="shared" si="43"/>
        <v>-6.99121091669786-5.70868744656606i</v>
      </c>
      <c r="J240" s="4">
        <f t="shared" si="44"/>
        <v>19.10977152240406</v>
      </c>
      <c r="K240" s="4">
        <f t="shared" si="45"/>
        <v>39.233426534024204</v>
      </c>
      <c r="O240"/>
      <c r="P240"/>
    </row>
    <row r="241" spans="1:16">
      <c r="A241">
        <f t="shared" si="46"/>
        <v>208</v>
      </c>
      <c r="B241">
        <f t="shared" si="36"/>
        <v>3800</v>
      </c>
      <c r="C241" t="str">
        <f t="shared" si="37"/>
        <v>0.0750368360941402-1.07644431929892i</v>
      </c>
      <c r="D241" t="str">
        <f t="shared" si="38"/>
        <v>1</v>
      </c>
      <c r="E241" t="str">
        <f t="shared" si="39"/>
        <v>0.0750368360941402-1.07644431929892i</v>
      </c>
      <c r="F241" t="str">
        <f t="shared" si="40"/>
        <v>0.145367412140575</v>
      </c>
      <c r="G241" t="str">
        <f t="shared" si="42"/>
        <v>32.2386205554113-44.6695671011624i</v>
      </c>
      <c r="H241" t="str">
        <f t="shared" si="41"/>
        <v>0.0109079106782217-0.156479925009907i</v>
      </c>
      <c r="I241" t="str">
        <f t="shared" si="43"/>
        <v>-6.63823451680739-5.53194857490792i</v>
      </c>
      <c r="J241" s="4">
        <f t="shared" si="44"/>
        <v>18.731380815043781</v>
      </c>
      <c r="K241" s="4">
        <f t="shared" si="45"/>
        <v>39.806011589710664</v>
      </c>
      <c r="O241"/>
      <c r="P241"/>
    </row>
    <row r="242" spans="1:16">
      <c r="A242">
        <f t="shared" si="46"/>
        <v>209</v>
      </c>
      <c r="B242">
        <f t="shared" si="36"/>
        <v>3900</v>
      </c>
      <c r="C242" t="str">
        <f t="shared" si="37"/>
        <v>0.0712555708967474-1.04910000895568i</v>
      </c>
      <c r="D242" t="str">
        <f t="shared" si="38"/>
        <v>1</v>
      </c>
      <c r="E242" t="str">
        <f t="shared" si="39"/>
        <v>0.0712555708967474-1.04910000895568i</v>
      </c>
      <c r="F242" t="str">
        <f t="shared" si="40"/>
        <v>0.145367412140575</v>
      </c>
      <c r="G242" t="str">
        <f t="shared" si="42"/>
        <v>32.2272572985034-43.5769396152402i</v>
      </c>
      <c r="H242" t="str">
        <f t="shared" si="41"/>
        <v>0.0103582379418594-0.152504953378541i</v>
      </c>
      <c r="I242" t="str">
        <f t="shared" si="43"/>
        <v>-6.31188154509028-5.3661966811392i</v>
      </c>
      <c r="J242" s="4">
        <f t="shared" si="44"/>
        <v>18.36551430639032</v>
      </c>
      <c r="K242" s="4">
        <f t="shared" si="45"/>
        <v>40.370319124739922</v>
      </c>
      <c r="O242"/>
      <c r="P242"/>
    </row>
    <row r="243" spans="1:16">
      <c r="A243">
        <f t="shared" si="46"/>
        <v>210</v>
      </c>
      <c r="B243">
        <f t="shared" si="36"/>
        <v>4000</v>
      </c>
      <c r="C243" t="str">
        <f t="shared" si="37"/>
        <v>0.0677526887604804-1.02310447886587i</v>
      </c>
      <c r="D243" t="str">
        <f t="shared" si="38"/>
        <v>1</v>
      </c>
      <c r="E243" t="str">
        <f t="shared" si="39"/>
        <v>0.0677526887604804-1.02310447886587i</v>
      </c>
      <c r="F243" t="str">
        <f t="shared" si="40"/>
        <v>0.145367412140575</v>
      </c>
      <c r="G243" t="str">
        <f t="shared" si="42"/>
        <v>32.2165672205908-42.5402697337983i</v>
      </c>
      <c r="H243" t="str">
        <f t="shared" si="41"/>
        <v>0.00984903303067686-0.148726050442163i</v>
      </c>
      <c r="I243" t="str">
        <f t="shared" si="43"/>
        <v>-6.00954426756149-5.210423323265i</v>
      </c>
      <c r="J243" s="4">
        <f t="shared" si="44"/>
        <v>18.011506993250219</v>
      </c>
      <c r="K243" s="4">
        <f t="shared" si="45"/>
        <v>40.926095918345965</v>
      </c>
      <c r="O243"/>
      <c r="P243"/>
    </row>
    <row r="244" spans="1:16">
      <c r="A244">
        <f t="shared" si="46"/>
        <v>211</v>
      </c>
      <c r="B244">
        <f t="shared" si="36"/>
        <v>4100</v>
      </c>
      <c r="C244" t="str">
        <f t="shared" si="37"/>
        <v>0.06450155517835-0.998360758579345i</v>
      </c>
      <c r="D244" t="str">
        <f t="shared" si="38"/>
        <v>1</v>
      </c>
      <c r="E244" t="str">
        <f t="shared" si="39"/>
        <v>0.06450155517835-0.998360758579345i</v>
      </c>
      <c r="F244" t="str">
        <f t="shared" si="40"/>
        <v>0.145367412140575</v>
      </c>
      <c r="G244" t="str">
        <f t="shared" si="42"/>
        <v>32.2064812699552-41.5554628651184i</v>
      </c>
      <c r="H244" t="str">
        <f t="shared" si="41"/>
        <v>0.00937642415531924-0.145129119857381i</v>
      </c>
      <c r="I244" t="str">
        <f t="shared" si="43"/>
        <v>-5.72892612194327-5.06373992620579i</v>
      </c>
      <c r="J244" s="4">
        <f t="shared" si="44"/>
        <v>17.668740886986861</v>
      </c>
      <c r="K244" s="4">
        <f t="shared" si="45"/>
        <v>41.473140866671343</v>
      </c>
      <c r="O244"/>
      <c r="P244"/>
    </row>
    <row r="245" spans="1:16">
      <c r="A245">
        <f t="shared" si="46"/>
        <v>212</v>
      </c>
      <c r="B245">
        <f t="shared" si="36"/>
        <v>4200</v>
      </c>
      <c r="C245" t="str">
        <f t="shared" si="37"/>
        <v>0.0614786423670784-0.974780916988368i</v>
      </c>
      <c r="D245" t="str">
        <f t="shared" si="38"/>
        <v>1</v>
      </c>
      <c r="E245" t="str">
        <f t="shared" si="39"/>
        <v>0.0614786423670784-0.974780916988368i</v>
      </c>
      <c r="F245" t="str">
        <f t="shared" si="40"/>
        <v>0.145367412140575</v>
      </c>
      <c r="G245" t="str">
        <f t="shared" si="42"/>
        <v>32.1969385179355-40.6188143363124i</v>
      </c>
      <c r="H245" t="str">
        <f t="shared" si="41"/>
        <v>0.0089369911428181-0.141701379306616i</v>
      </c>
      <c r="I245" t="str">
        <f t="shared" si="43"/>
        <v>-5.46799826289417-4.92536058139717i</v>
      </c>
      <c r="J245" s="4">
        <f t="shared" si="44"/>
        <v>17.336640762547781</v>
      </c>
      <c r="K245" s="4">
        <f t="shared" si="45"/>
        <v>42.011298707784164</v>
      </c>
      <c r="O245"/>
      <c r="P245"/>
    </row>
    <row r="246" spans="1:16">
      <c r="A246">
        <f t="shared" si="46"/>
        <v>213</v>
      </c>
      <c r="B246">
        <f t="shared" ref="B246:B277" si="47">B245+100</f>
        <v>4300</v>
      </c>
      <c r="C246" t="str">
        <f t="shared" si="37"/>
        <v>0.0586631048811385-0.95228503738453i</v>
      </c>
      <c r="D246" t="str">
        <f t="shared" si="38"/>
        <v>1</v>
      </c>
      <c r="E246" t="str">
        <f t="shared" si="39"/>
        <v>0.0586631048811385-0.95228503738453i</v>
      </c>
      <c r="F246" t="str">
        <f t="shared" si="40"/>
        <v>0.145367412140575</v>
      </c>
      <c r="G246" t="str">
        <f t="shared" si="42"/>
        <v>32.1878850389647-39.7269640582652i</v>
      </c>
      <c r="H246" t="str">
        <f t="shared" si="41"/>
        <v>0.00852770374470224-0.13843121150478i</v>
      </c>
      <c r="I246" t="str">
        <f t="shared" si="43"/>
        <v>-5.22496301621168-4.79458770188579i</v>
      </c>
      <c r="J246" s="4">
        <f t="shared" si="44"/>
        <v>17.014670387273302</v>
      </c>
      <c r="K246" s="4">
        <f t="shared" si="45"/>
        <v>42.54045451551525</v>
      </c>
      <c r="O246"/>
      <c r="P246"/>
    </row>
    <row r="247" spans="1:16">
      <c r="A247">
        <f t="shared" si="46"/>
        <v>214</v>
      </c>
      <c r="B247">
        <f t="shared" si="47"/>
        <v>4400</v>
      </c>
      <c r="C247" t="str">
        <f t="shared" si="37"/>
        <v>0.0560364212724171-0.93080032830449i</v>
      </c>
      <c r="D247" t="str">
        <f t="shared" si="38"/>
        <v>1</v>
      </c>
      <c r="E247" t="str">
        <f t="shared" si="39"/>
        <v>0.0560364212724171-0.93080032830449i</v>
      </c>
      <c r="F247" t="str">
        <f t="shared" si="40"/>
        <v>0.145367412140575</v>
      </c>
      <c r="G247" t="str">
        <f t="shared" si="42"/>
        <v>32.1792729667111-38.8768573719662i</v>
      </c>
      <c r="H247" t="str">
        <f t="shared" si="41"/>
        <v>0.00814586954599034-0.135308034945221i</v>
      </c>
      <c r="I247" t="str">
        <f t="shared" si="43"/>
        <v>-4.99822301617473-4.67079999960166i</v>
      </c>
      <c r="J247" s="4">
        <f t="shared" si="44"/>
        <v>16.702329164338423</v>
      </c>
      <c r="K247" s="4">
        <f t="shared" si="45"/>
        <v>43.06052885313207</v>
      </c>
      <c r="O247"/>
      <c r="P247"/>
    </row>
    <row r="248" spans="1:16">
      <c r="A248">
        <f t="shared" si="46"/>
        <v>215</v>
      </c>
      <c r="B248">
        <f t="shared" si="47"/>
        <v>4500</v>
      </c>
      <c r="C248" t="str">
        <f t="shared" si="37"/>
        <v>0.0535820903181354-0.910260349717487i</v>
      </c>
      <c r="D248" t="str">
        <f t="shared" si="38"/>
        <v>1</v>
      </c>
      <c r="E248" t="str">
        <f t="shared" si="39"/>
        <v>0.0535820903181354-0.910260349717487i</v>
      </c>
      <c r="F248" t="str">
        <f t="shared" si="40"/>
        <v>0.145367412140575</v>
      </c>
      <c r="G248" t="str">
        <f t="shared" si="42"/>
        <v>32.1710596953723-38.0657111147935i</v>
      </c>
      <c r="H248" t="str">
        <f t="shared" si="41"/>
        <v>0.0077890898066299-0.132322191412606i</v>
      </c>
      <c r="I248" t="str">
        <f t="shared" si="43"/>
        <v>-4.78635503924696-4.55344236138378i</v>
      </c>
      <c r="J248" s="4">
        <f t="shared" si="44"/>
        <v>16.399149135885061</v>
      </c>
      <c r="K248" s="4">
        <f t="shared" si="45"/>
        <v>43.571473496243385</v>
      </c>
      <c r="O248"/>
      <c r="P248"/>
    </row>
    <row r="249" spans="1:16">
      <c r="A249">
        <f t="shared" si="46"/>
        <v>216</v>
      </c>
      <c r="B249">
        <f t="shared" si="47"/>
        <v>4600</v>
      </c>
      <c r="C249" t="str">
        <f t="shared" si="37"/>
        <v>0.0512853725332165-0.890604337537236i</v>
      </c>
      <c r="D249" t="str">
        <f t="shared" si="38"/>
        <v>1</v>
      </c>
      <c r="E249" t="str">
        <f t="shared" si="39"/>
        <v>0.0512853725332165-0.890604337537236i</v>
      </c>
      <c r="F249" t="str">
        <f t="shared" si="40"/>
        <v>0.145367412140575</v>
      </c>
      <c r="G249" t="str">
        <f t="shared" si="42"/>
        <v>32.1632072011582-37.2909841124991i</v>
      </c>
      <c r="H249" t="str">
        <f t="shared" si="41"/>
        <v>0.00745522188581901-0.129464847788959i</v>
      </c>
      <c r="I249" t="str">
        <f t="shared" si="43"/>
        <v>-4.58808773578098-4.44201728560193i</v>
      </c>
      <c r="J249" s="4">
        <f t="shared" si="44"/>
        <v>16.104692299320959</v>
      </c>
      <c r="K249" s="4">
        <f t="shared" si="45"/>
        <v>44.073267649137364</v>
      </c>
      <c r="O249"/>
      <c r="P249"/>
    </row>
    <row r="250" spans="1:16">
      <c r="A250">
        <f t="shared" si="46"/>
        <v>217</v>
      </c>
      <c r="B250">
        <f t="shared" si="47"/>
        <v>4700</v>
      </c>
      <c r="C250" t="str">
        <f t="shared" si="37"/>
        <v>0.0491330694212361-0.871776612239383i</v>
      </c>
      <c r="D250" t="str">
        <f t="shared" si="38"/>
        <v>1</v>
      </c>
      <c r="E250" t="str">
        <f t="shared" si="39"/>
        <v>0.0491330694212361-0.871776612239383i</v>
      </c>
      <c r="F250" t="str">
        <f t="shared" si="40"/>
        <v>0.145367412140575</v>
      </c>
      <c r="G250" t="str">
        <f t="shared" si="42"/>
        <v>32.1556814637325-36.5503514378218i</v>
      </c>
      <c r="H250" t="str">
        <f t="shared" si="41"/>
        <v>0.00714234715228831-0.126727910085917i</v>
      </c>
      <c r="I250" t="str">
        <f t="shared" si="43"/>
        <v>-4.40228261068857-4.33607760779434i</v>
      </c>
      <c r="J250" s="4">
        <f t="shared" si="44"/>
        <v>15.81854819724256</v>
      </c>
      <c r="K250" s="4">
        <f t="shared" si="45"/>
        <v>44.5659145907631</v>
      </c>
      <c r="O250"/>
      <c r="P250"/>
    </row>
    <row r="251" spans="1:16">
      <c r="A251">
        <f t="shared" si="46"/>
        <v>218</v>
      </c>
      <c r="B251">
        <f t="shared" si="47"/>
        <v>4800</v>
      </c>
      <c r="C251" t="str">
        <f t="shared" si="37"/>
        <v>0.0471133343023133-0.853726059659217i</v>
      </c>
      <c r="D251" t="str">
        <f t="shared" si="38"/>
        <v>1</v>
      </c>
      <c r="E251" t="str">
        <f t="shared" si="39"/>
        <v>0.0471133343023133-0.853726059659217i</v>
      </c>
      <c r="F251" t="str">
        <f t="shared" si="40"/>
        <v>0.145367412140575</v>
      </c>
      <c r="G251" t="str">
        <f t="shared" si="42"/>
        <v>32.1484519711269-35.841681886484i</v>
      </c>
      <c r="H251" t="str">
        <f t="shared" si="41"/>
        <v>0.00684874348484107-0.124103947969631i</v>
      </c>
      <c r="I251" t="str">
        <f t="shared" si="43"/>
        <v>-4.22791772299929-4.23522029603472i</v>
      </c>
      <c r="J251" s="4">
        <f t="shared" si="44"/>
        <v>15.540331747242499</v>
      </c>
      <c r="K251" s="4">
        <f t="shared" si="45"/>
        <v>45.049438696348176</v>
      </c>
      <c r="O251"/>
      <c r="P251"/>
    </row>
    <row r="252" spans="1:16">
      <c r="A252">
        <f t="shared" si="46"/>
        <v>219</v>
      </c>
      <c r="B252">
        <f t="shared" si="47"/>
        <v>4900</v>
      </c>
      <c r="C252" t="str">
        <f t="shared" si="37"/>
        <v>0.0452155096642816-0.836405673931321i</v>
      </c>
      <c r="D252" t="str">
        <f t="shared" si="38"/>
        <v>1</v>
      </c>
      <c r="E252" t="str">
        <f t="shared" si="39"/>
        <v>0.0452155096642816-0.836405673931321i</v>
      </c>
      <c r="F252" t="str">
        <f t="shared" si="40"/>
        <v>0.145367412140575</v>
      </c>
      <c r="G252" t="str">
        <f t="shared" si="42"/>
        <v>32.1414912946473-35.1630182109926i</v>
      </c>
      <c r="H252" t="str">
        <f t="shared" si="41"/>
        <v>0.00657286162851378-0.12158612831909i</v>
      </c>
      <c r="I252" t="str">
        <f t="shared" si="43"/>
        <v>-4.06407366947445-4.13908113805967i</v>
      </c>
      <c r="J252" s="4">
        <f t="shared" si="44"/>
        <v>15.269681282714259</v>
      </c>
      <c r="K252" s="4">
        <f t="shared" si="45"/>
        <v>45.523882788675934</v>
      </c>
      <c r="O252"/>
      <c r="P252"/>
    </row>
    <row r="253" spans="1:16">
      <c r="A253">
        <f t="shared" si="46"/>
        <v>220</v>
      </c>
      <c r="B253">
        <f t="shared" si="47"/>
        <v>5000</v>
      </c>
      <c r="C253" t="str">
        <f t="shared" si="37"/>
        <v>0.0434299868746631-0.819772154091829i</v>
      </c>
      <c r="D253" t="str">
        <f t="shared" si="38"/>
        <v>1</v>
      </c>
      <c r="E253" t="str">
        <f t="shared" si="39"/>
        <v>0.0434299868746631-0.819772154091829i</v>
      </c>
      <c r="F253" t="str">
        <f t="shared" si="40"/>
        <v>0.145367412140575</v>
      </c>
      <c r="G253" t="str">
        <f t="shared" si="42"/>
        <v>32.1347747226823-34.512559726187i</v>
      </c>
      <c r="H253" t="str">
        <f t="shared" si="41"/>
        <v>0.00631330480126891-0.119168156585234i</v>
      </c>
      <c r="I253" t="str">
        <f t="shared" si="43"/>
        <v>-3.90992149406309-4.04733017500724i</v>
      </c>
      <c r="J253" s="4">
        <f t="shared" si="44"/>
        <v>15.006256779829179</v>
      </c>
      <c r="K253" s="4">
        <f t="shared" si="45"/>
        <v>45.989305779662772</v>
      </c>
      <c r="O253"/>
      <c r="P253"/>
    </row>
    <row r="254" spans="1:16">
      <c r="A254">
        <f t="shared" si="46"/>
        <v>221</v>
      </c>
      <c r="B254">
        <f t="shared" si="47"/>
        <v>5100</v>
      </c>
      <c r="C254" t="str">
        <f t="shared" si="37"/>
        <v>0.0417480848110494-0.803785547156659i</v>
      </c>
      <c r="D254" t="str">
        <f t="shared" si="38"/>
        <v>1</v>
      </c>
      <c r="E254" t="str">
        <f t="shared" si="39"/>
        <v>0.0417480848110494-0.803785547156659i</v>
      </c>
      <c r="F254" t="str">
        <f t="shared" si="40"/>
        <v>0.145367412140575</v>
      </c>
      <c r="G254" t="str">
        <f t="shared" si="42"/>
        <v>32.1282799442736-33.888646961032i</v>
      </c>
      <c r="H254" t="str">
        <f t="shared" si="41"/>
        <v>0.0060688110508075-0.11684422490616i</v>
      </c>
      <c r="I254" t="str">
        <f t="shared" si="43"/>
        <v>-3.76471222691103-3.9596677628308i</v>
      </c>
      <c r="J254" s="4">
        <f t="shared" si="44"/>
        <v>14.7497382492841</v>
      </c>
      <c r="K254" s="4">
        <f t="shared" si="45"/>
        <v>46.445780568373323</v>
      </c>
      <c r="O254"/>
      <c r="P254"/>
    </row>
    <row r="255" spans="1:16">
      <c r="A255">
        <f t="shared" si="46"/>
        <v>222</v>
      </c>
      <c r="B255">
        <f t="shared" si="47"/>
        <v>5200</v>
      </c>
      <c r="C255" t="str">
        <f t="shared" si="37"/>
        <v>0.040161944551887-0.788408931564875i</v>
      </c>
      <c r="D255" t="str">
        <f t="shared" si="38"/>
        <v>1</v>
      </c>
      <c r="E255" t="str">
        <f t="shared" si="39"/>
        <v>0.040161944551887-0.788408931564875i</v>
      </c>
      <c r="F255" t="str">
        <f t="shared" si="40"/>
        <v>0.145367412140575</v>
      </c>
      <c r="G255" t="str">
        <f t="shared" si="42"/>
        <v>32.1219867748609-33.2897480812219i</v>
      </c>
      <c r="H255" t="str">
        <f t="shared" si="41"/>
        <v>0.00583823794604108-0.114608966090102i</v>
      </c>
      <c r="I255" t="str">
        <f t="shared" si="43"/>
        <v>-3.62776780689758-3.87582116348868i</v>
      </c>
      <c r="J255" s="4">
        <f t="shared" si="44"/>
        <v>14.499824274302121</v>
      </c>
      <c r="K255" s="4">
        <f t="shared" si="45"/>
        <v>46.893392166188562</v>
      </c>
      <c r="O255"/>
      <c r="P255"/>
    </row>
    <row r="256" spans="1:16">
      <c r="A256">
        <f t="shared" si="46"/>
        <v>223</v>
      </c>
      <c r="B256">
        <f t="shared" si="47"/>
        <v>5300</v>
      </c>
      <c r="C256" t="str">
        <f t="shared" si="37"/>
        <v>0.0386644377459833-0.773608135774996i</v>
      </c>
      <c r="D256" t="str">
        <f t="shared" si="38"/>
        <v>1</v>
      </c>
      <c r="E256" t="str">
        <f t="shared" si="39"/>
        <v>0.0386644377459833-0.773608135774996i</v>
      </c>
      <c r="F256" t="str">
        <f t="shared" si="40"/>
        <v>0.145367412140575</v>
      </c>
      <c r="G256" t="str">
        <f t="shared" si="42"/>
        <v>32.1158769179057-32.714446848737i</v>
      </c>
      <c r="H256" t="str">
        <f t="shared" si="41"/>
        <v>0.00562054925700396-0.112457412708506i</v>
      </c>
      <c r="I256" t="str">
        <f t="shared" si="43"/>
        <v>-3.49847318264993-3.79554158498147i</v>
      </c>
      <c r="J256" s="4">
        <f t="shared" si="44"/>
        <v>14.256230678819</v>
      </c>
      <c r="K256" s="4">
        <f t="shared" si="45"/>
        <v>47.332236023700517</v>
      </c>
      <c r="O256"/>
      <c r="P256"/>
    </row>
    <row r="257" spans="1:16">
      <c r="A257">
        <f t="shared" si="46"/>
        <v>224</v>
      </c>
      <c r="B257">
        <f t="shared" si="47"/>
        <v>5400</v>
      </c>
      <c r="C257" t="str">
        <f t="shared" si="37"/>
        <v>0.037249086668828-0.759351487555125i</v>
      </c>
      <c r="D257" t="str">
        <f t="shared" si="38"/>
        <v>1</v>
      </c>
      <c r="E257" t="str">
        <f t="shared" si="39"/>
        <v>0.037249086668828-0.759351487555125i</v>
      </c>
      <c r="F257" t="str">
        <f t="shared" si="40"/>
        <v>0.145367412140575</v>
      </c>
      <c r="G257" t="str">
        <f t="shared" si="42"/>
        <v>32.1099337571185-32.1614319191313i</v>
      </c>
      <c r="H257" t="str">
        <f t="shared" si="41"/>
        <v>0.00541480333364752-0.110384960650985i</v>
      </c>
      <c r="I257" t="str">
        <f t="shared" si="43"/>
        <v>-3.3762694205214-3.71860160305585i</v>
      </c>
      <c r="J257" s="4">
        <f t="shared" si="44"/>
        <v>14.01868931186292</v>
      </c>
      <c r="K257" s="4">
        <f t="shared" si="45"/>
        <v>47.762416537136147</v>
      </c>
      <c r="O257"/>
      <c r="P257"/>
    </row>
    <row r="258" spans="1:16">
      <c r="A258">
        <f t="shared" si="46"/>
        <v>225</v>
      </c>
      <c r="B258">
        <f t="shared" si="47"/>
        <v>5500</v>
      </c>
      <c r="C258" t="str">
        <f t="shared" si="37"/>
        <v>0.0359099942940457-0.745609590140863i</v>
      </c>
      <c r="D258" t="str">
        <f t="shared" si="38"/>
        <v>1</v>
      </c>
      <c r="E258" t="str">
        <f t="shared" si="39"/>
        <v>0.0359099942940457-0.745609590140863i</v>
      </c>
      <c r="F258" t="str">
        <f t="shared" si="40"/>
        <v>0.145367412140575</v>
      </c>
      <c r="G258" t="str">
        <f t="shared" si="42"/>
        <v>32.1041421748894-31.6294873063113i</v>
      </c>
      <c r="H258" t="str">
        <f t="shared" si="41"/>
        <v>0.00522014294050824-0.108387336585972i</v>
      </c>
      <c r="I258" t="str">
        <f t="shared" si="43"/>
        <v>-3.26064767557557-3.64479290858757i</v>
      </c>
      <c r="J258" s="4">
        <f t="shared" si="44"/>
        <v>13.786946935911059</v>
      </c>
      <c r="K258" s="4">
        <f t="shared" si="45"/>
        <v>48.184045714887219</v>
      </c>
      <c r="O258"/>
      <c r="P258"/>
    </row>
    <row r="259" spans="1:16">
      <c r="A259">
        <f t="shared" si="46"/>
        <v>226</v>
      </c>
      <c r="B259">
        <f t="shared" si="47"/>
        <v>5600</v>
      </c>
      <c r="C259" t="str">
        <f t="shared" si="37"/>
        <v>0.0346417829723826-0.732355121969183i</v>
      </c>
      <c r="D259" t="str">
        <f t="shared" si="38"/>
        <v>1</v>
      </c>
      <c r="E259" t="str">
        <f t="shared" si="39"/>
        <v>0.0346417829723826-0.732355121969183i</v>
      </c>
      <c r="F259" t="str">
        <f t="shared" si="40"/>
        <v>0.145367412140575</v>
      </c>
      <c r="G259" t="str">
        <f t="shared" si="42"/>
        <v>32.0984883932051-31.1174838688781i</v>
      </c>
      <c r="H259" t="str">
        <f t="shared" si="41"/>
        <v>0.0050357863426307-0.106460568848555i</v>
      </c>
      <c r="I259" t="str">
        <f t="shared" si="43"/>
        <v>-3.1511439043469-3.57392433380328i</v>
      </c>
      <c r="J259" s="4">
        <f t="shared" si="44"/>
        <v>13.56076420852164</v>
      </c>
      <c r="K259" s="4">
        <f t="shared" si="45"/>
        <v>48.597241987052911</v>
      </c>
      <c r="O259"/>
      <c r="P259"/>
    </row>
    <row r="260" spans="1:16">
      <c r="A260">
        <f t="shared" si="46"/>
        <v>227</v>
      </c>
      <c r="B260">
        <f t="shared" si="47"/>
        <v>5700</v>
      </c>
      <c r="C260" t="str">
        <f t="shared" si="37"/>
        <v>0.033439540529173-0.719562657148174i</v>
      </c>
      <c r="D260" t="str">
        <f t="shared" si="38"/>
        <v>1</v>
      </c>
      <c r="E260" t="str">
        <f t="shared" si="39"/>
        <v>0.033439540529173-0.719562657148174i</v>
      </c>
      <c r="F260" t="str">
        <f t="shared" si="40"/>
        <v>0.145367412140575</v>
      </c>
      <c r="G260" t="str">
        <f t="shared" si="42"/>
        <v>32.092959833931-30.624371692588i</v>
      </c>
      <c r="H260" t="str">
        <f t="shared" si="41"/>
        <v>0.00486101946989575-0.104600961342626i</v>
      </c>
      <c r="I260" t="str">
        <f t="shared" si="43"/>
        <v>-3.04733421695929-3.50582011801046i</v>
      </c>
      <c r="J260" s="4">
        <f t="shared" si="44"/>
        <v>13.339914747840499</v>
      </c>
      <c r="K260" s="4">
        <f t="shared" si="45"/>
        <v>49.002129142934109</v>
      </c>
      <c r="O260"/>
      <c r="P260"/>
    </row>
    <row r="261" spans="1:16">
      <c r="A261">
        <f t="shared" si="46"/>
        <v>228</v>
      </c>
      <c r="B261">
        <f t="shared" si="47"/>
        <v>5800</v>
      </c>
      <c r="C261" t="str">
        <f t="shared" si="37"/>
        <v>0.0322987727727611-0.707208504206091i</v>
      </c>
      <c r="D261" t="str">
        <f t="shared" si="38"/>
        <v>1</v>
      </c>
      <c r="E261" t="str">
        <f t="shared" si="39"/>
        <v>0.0322987727727611-0.707208504206091i</v>
      </c>
      <c r="F261" t="str">
        <f t="shared" si="40"/>
        <v>0.145367412140575</v>
      </c>
      <c r="G261" t="str">
        <f t="shared" si="42"/>
        <v>32.0875449958035-30.1491732607863i</v>
      </c>
      <c r="H261" t="str">
        <f t="shared" si="41"/>
        <v>0.00469518901329275-0.102805070100246i</v>
      </c>
      <c r="I261" t="str">
        <f t="shared" si="43"/>
        <v>-2.94883078181176-3.44031837969228i</v>
      </c>
      <c r="J261" s="4">
        <f t="shared" si="44"/>
        <v>13.124184273701459</v>
      </c>
      <c r="K261" s="4">
        <f t="shared" si="45"/>
        <v>49.398835383137794</v>
      </c>
      <c r="O261"/>
      <c r="P261"/>
    </row>
    <row r="262" spans="1:16">
      <c r="A262">
        <f t="shared" si="46"/>
        <v>229</v>
      </c>
      <c r="B262">
        <f t="shared" si="47"/>
        <v>5900</v>
      </c>
      <c r="C262" t="str">
        <f t="shared" si="37"/>
        <v>0.031215361557613-0.695270560989437i</v>
      </c>
      <c r="D262" t="str">
        <f t="shared" si="38"/>
        <v>1</v>
      </c>
      <c r="E262" t="str">
        <f t="shared" si="39"/>
        <v>0.031215361557613-0.695270560989437i</v>
      </c>
      <c r="F262" t="str">
        <f t="shared" si="40"/>
        <v>0.145367412140575</v>
      </c>
      <c r="G262" t="str">
        <f t="shared" si="42"/>
        <v>32.0822333458957-29.6909773193321i</v>
      </c>
      <c r="H262" t="str">
        <f t="shared" si="41"/>
        <v>0.00453769632866259-0.10106968218856i</v>
      </c>
      <c r="I262" t="str">
        <f t="shared" si="43"/>
        <v>-2.85527820906367-3.37726976694524i</v>
      </c>
      <c r="J262" s="4">
        <f t="shared" si="44"/>
        <v>12.913369817008039</v>
      </c>
      <c r="K262" s="4">
        <f t="shared" si="45"/>
        <v>49.787492474468081</v>
      </c>
      <c r="O262"/>
      <c r="P262"/>
    </row>
    <row r="263" spans="1:16">
      <c r="A263">
        <f t="shared" si="46"/>
        <v>230</v>
      </c>
      <c r="B263">
        <f t="shared" si="47"/>
        <v>6000</v>
      </c>
      <c r="C263" t="str">
        <f t="shared" si="37"/>
        <v>0.0301855276723153-0.683728183858201i</v>
      </c>
      <c r="D263" t="str">
        <f t="shared" si="38"/>
        <v>1</v>
      </c>
      <c r="E263" t="str">
        <f t="shared" si="39"/>
        <v>0.0301855276723153-0.683728183858201i</v>
      </c>
      <c r="F263" t="str">
        <f t="shared" si="40"/>
        <v>0.145367412140575</v>
      </c>
      <c r="G263" t="str">
        <f t="shared" si="42"/>
        <v>32.0770152236331-29.2489333549979i</v>
      </c>
      <c r="H263" t="str">
        <f t="shared" si="41"/>
        <v>0.00438799204182219-0.0993917966950419i</v>
      </c>
      <c r="I263" t="str">
        <f t="shared" si="43"/>
        <v>-2.76635035004007-3.31653626248462i</v>
      </c>
      <c r="J263" s="4">
        <f t="shared" si="44"/>
        <v>12.70727899091546</v>
      </c>
      <c r="K263" s="4">
        <f t="shared" si="45"/>
        <v>50.168234997069874</v>
      </c>
      <c r="O263"/>
      <c r="P263"/>
    </row>
    <row r="264" spans="1:16">
      <c r="A264">
        <f t="shared" si="46"/>
        <v>231</v>
      </c>
      <c r="B264">
        <f t="shared" si="47"/>
        <v>6100</v>
      </c>
      <c r="C264" t="str">
        <f t="shared" si="37"/>
        <v>0.029205797928715-0.672562069564717i</v>
      </c>
      <c r="D264" t="str">
        <f t="shared" si="38"/>
        <v>1</v>
      </c>
      <c r="E264" t="str">
        <f t="shared" si="39"/>
        <v>0.029205797928715-0.672562069564717i</v>
      </c>
      <c r="F264" t="str">
        <f t="shared" si="40"/>
        <v>0.145367412140575</v>
      </c>
      <c r="G264" t="str">
        <f t="shared" si="42"/>
        <v>32.0718817557363-28.822246616945i</v>
      </c>
      <c r="H264" t="str">
        <f t="shared" si="41"/>
        <v>0.00424557126439786-0.0977686075565323i</v>
      </c>
      <c r="I264" t="str">
        <f t="shared" si="43"/>
        <v>-2.68174745881237-3.25799012298838i</v>
      </c>
      <c r="J264" s="4">
        <f t="shared" si="44"/>
        <v>12.50572931806416</v>
      </c>
      <c r="K264" s="4">
        <f t="shared" si="45"/>
        <v>50.541199674450723</v>
      </c>
      <c r="O264"/>
      <c r="P264"/>
    </row>
    <row r="265" spans="1:16">
      <c r="A265">
        <f t="shared" si="46"/>
        <v>232</v>
      </c>
      <c r="B265">
        <f t="shared" si="47"/>
        <v>6200</v>
      </c>
      <c r="C265" t="str">
        <f t="shared" si="37"/>
        <v>0.0282729759176756-0.661754148406955i</v>
      </c>
      <c r="D265" t="str">
        <f t="shared" si="38"/>
        <v>1</v>
      </c>
      <c r="E265" t="str">
        <f t="shared" si="39"/>
        <v>0.0282729759176756-0.661754148406955i</v>
      </c>
      <c r="F265" t="str">
        <f t="shared" si="40"/>
        <v>0.145367412140575</v>
      </c>
      <c r="G265" t="str">
        <f t="shared" si="42"/>
        <v>32.0668247806842-28.4101736199684i</v>
      </c>
      <c r="H265" t="str">
        <f t="shared" si="41"/>
        <v>0.0041099693426653-0.0961974880272091i</v>
      </c>
      <c r="I265" t="str">
        <f t="shared" si="43"/>
        <v>-2.60119366989261-3.20151293550835i</v>
      </c>
      <c r="J265" s="4">
        <f t="shared" si="44"/>
        <v>12.308547608743561</v>
      </c>
      <c r="K265" s="4">
        <f t="shared" si="45"/>
        <v>50.906524777986505</v>
      </c>
      <c r="O265"/>
      <c r="P265"/>
    </row>
    <row r="266" spans="1:16">
      <c r="A266">
        <f t="shared" si="46"/>
        <v>233</v>
      </c>
      <c r="B266">
        <f t="shared" si="47"/>
        <v>6300</v>
      </c>
      <c r="C266" t="str">
        <f t="shared" si="37"/>
        <v>0.0273841159721828-0.651287487422813i</v>
      </c>
      <c r="D266" t="str">
        <f t="shared" si="38"/>
        <v>1</v>
      </c>
      <c r="E266" t="str">
        <f t="shared" si="39"/>
        <v>0.0273841159721828-0.651287487422813i</v>
      </c>
      <c r="F266" t="str">
        <f t="shared" si="40"/>
        <v>0.145367412140575</v>
      </c>
      <c r="G266" t="str">
        <f t="shared" si="42"/>
        <v>32.0618367815064-28.0120180759813i</v>
      </c>
      <c r="H266" t="str">
        <f t="shared" si="41"/>
        <v>0.0039807580726336-0.0946759766061916i</v>
      </c>
      <c r="I266" t="str">
        <f t="shared" si="43"/>
        <v>-2.52443475246238-3.14699477616415i</v>
      </c>
      <c r="J266" s="4">
        <f t="shared" si="44"/>
        <v>12.115569385418681</v>
      </c>
      <c r="K266" s="4">
        <f t="shared" si="45"/>
        <v>51.264349598414725</v>
      </c>
      <c r="O266"/>
      <c r="P266"/>
    </row>
    <row r="267" spans="1:16">
      <c r="A267">
        <f t="shared" si="46"/>
        <v>234</v>
      </c>
      <c r="B267">
        <f t="shared" si="47"/>
        <v>6400</v>
      </c>
      <c r="C267" t="str">
        <f t="shared" si="37"/>
        <v>0.026536499942223-0.641146202543588i</v>
      </c>
      <c r="D267" t="str">
        <f t="shared" si="38"/>
        <v>1</v>
      </c>
      <c r="E267" t="str">
        <f t="shared" si="39"/>
        <v>0.026536499942223-0.641146202543588i</v>
      </c>
      <c r="F267" t="str">
        <f t="shared" si="40"/>
        <v>0.145367412140575</v>
      </c>
      <c r="G267" t="str">
        <f t="shared" si="42"/>
        <v>32.0569108258641-27.6271272069039i</v>
      </c>
      <c r="H267" t="str">
        <f t="shared" si="41"/>
        <v>0.00385754232386948-0.0932017642675183i</v>
      </c>
      <c r="I267" t="str">
        <f t="shared" si="43"/>
        <v>-2.45123610704332-3.0943334584246i</v>
      </c>
      <c r="J267" s="4">
        <f t="shared" si="44"/>
        <v>11.926638349534219</v>
      </c>
      <c r="K267" s="4">
        <f t="shared" si="45"/>
        <v>51.614813977581974</v>
      </c>
      <c r="O267"/>
      <c r="P267"/>
    </row>
    <row r="268" spans="1:16">
      <c r="A268">
        <f t="shared" si="46"/>
        <v>235</v>
      </c>
      <c r="B268">
        <f t="shared" si="47"/>
        <v>6500</v>
      </c>
      <c r="C268" t="str">
        <f t="shared" si="37"/>
        <v>0.025727616439873-0.631315378755676i</v>
      </c>
      <c r="D268" t="str">
        <f t="shared" si="38"/>
        <v>1</v>
      </c>
      <c r="E268" t="str">
        <f t="shared" si="39"/>
        <v>0.025727616439873-0.631315378755676i</v>
      </c>
      <c r="F268" t="str">
        <f t="shared" si="40"/>
        <v>0.145367412140575</v>
      </c>
      <c r="G268" t="str">
        <f t="shared" si="42"/>
        <v>32.0520405125365-27.2548883978854i</v>
      </c>
      <c r="H268" t="str">
        <f t="shared" si="41"/>
        <v>0.00373995702240965-0.0917726828542596i</v>
      </c>
      <c r="I268" t="str">
        <f t="shared" si="43"/>
        <v>-2.38138097516996-3.04343386004756i</v>
      </c>
      <c r="J268" s="4">
        <f t="shared" si="44"/>
        <v>11.74160588693484</v>
      </c>
      <c r="K268" s="4">
        <f t="shared" si="45"/>
        <v>51.958057894406892</v>
      </c>
      <c r="O268"/>
      <c r="P268"/>
    </row>
    <row r="269" spans="1:16">
      <c r="A269">
        <f t="shared" si="46"/>
        <v>236</v>
      </c>
      <c r="B269">
        <f t="shared" si="47"/>
        <v>6600</v>
      </c>
      <c r="C269" t="str">
        <f t="shared" si="37"/>
        <v>0.0249551422589978-0.621780997433024i</v>
      </c>
      <c r="D269" t="str">
        <f t="shared" si="38"/>
        <v>1</v>
      </c>
      <c r="E269" t="str">
        <f t="shared" si="39"/>
        <v>0.0249551422589978-0.621780997433024i</v>
      </c>
      <c r="F269" t="str">
        <f t="shared" si="40"/>
        <v>0.145367412140575</v>
      </c>
      <c r="G269" t="str">
        <f t="shared" si="42"/>
        <v>32.0472199235372-26.8947261547632i</v>
      </c>
      <c r="H269" t="str">
        <f t="shared" si="41"/>
        <v>0.00362766444979041-0.0903866945150242i</v>
      </c>
      <c r="I269" t="str">
        <f t="shared" si="43"/>
        <v>-2.31466883658458-2.99420731924304i</v>
      </c>
      <c r="J269" s="4">
        <f t="shared" si="44"/>
        <v>11.560330608612459</v>
      </c>
      <c r="K269" s="4">
        <f t="shared" si="45"/>
        <v>52.294221099630008</v>
      </c>
      <c r="O269"/>
      <c r="P269"/>
    </row>
    <row r="270" spans="1:16">
      <c r="A270">
        <f t="shared" si="46"/>
        <v>237</v>
      </c>
      <c r="B270">
        <f t="shared" si="47"/>
        <v>6700</v>
      </c>
      <c r="C270" t="str">
        <f t="shared" si="37"/>
        <v>0.0242169257131392-0.612529870101293i</v>
      </c>
      <c r="D270" t="str">
        <f t="shared" si="38"/>
        <v>1</v>
      </c>
      <c r="E270" t="str">
        <f t="shared" si="39"/>
        <v>0.0242169257131392-0.612529870101293i</v>
      </c>
      <c r="F270" t="str">
        <f t="shared" si="40"/>
        <v>0.145367412140575</v>
      </c>
      <c r="G270" t="str">
        <f t="shared" si="42"/>
        <v>32.0424435811965-26.5460993339781i</v>
      </c>
      <c r="H270" t="str">
        <f t="shared" si="41"/>
        <v>0.00352035182091959-0.0890418820754275i</v>
      </c>
      <c r="I270" t="str">
        <f t="shared" si="43"/>
        <v>-2.25091397185088-2.94657109189412i</v>
      </c>
      <c r="J270" s="4">
        <f t="shared" si="44"/>
        <v>11.382677923821241</v>
      </c>
      <c r="K270" s="4">
        <f t="shared" si="45"/>
        <v>52.623442794460985</v>
      </c>
      <c r="O270"/>
      <c r="P270"/>
    </row>
    <row r="271" spans="1:16">
      <c r="A271">
        <f t="shared" si="46"/>
        <v>238</v>
      </c>
      <c r="B271">
        <f t="shared" si="47"/>
        <v>6800</v>
      </c>
      <c r="C271" t="str">
        <f t="shared" si="37"/>
        <v>0.0235109716686824-0.603549577980318i</v>
      </c>
      <c r="D271" t="str">
        <f t="shared" si="38"/>
        <v>1</v>
      </c>
      <c r="E271" t="str">
        <f t="shared" si="39"/>
        <v>0.0235109716686824-0.603549577980318i</v>
      </c>
      <c r="F271" t="str">
        <f t="shared" si="40"/>
        <v>0.145367412140575</v>
      </c>
      <c r="G271" t="str">
        <f t="shared" si="42"/>
        <v>32.0377064096285-26.2084986168965i</v>
      </c>
      <c r="H271" t="str">
        <f t="shared" si="41"/>
        <v>0.00341772910838674-0.087736440249535i</v>
      </c>
      <c r="I271" t="str">
        <f t="shared" si="43"/>
        <v>-2.18994417116922-2.9004478627506i</v>
      </c>
      <c r="J271" s="4">
        <f t="shared" si="44"/>
        <v>11.208519642889481</v>
      </c>
      <c r="K271" s="4">
        <f t="shared" si="45"/>
        <v>52.945861348726154</v>
      </c>
      <c r="O271"/>
      <c r="P271"/>
    </row>
    <row r="272" spans="1:16">
      <c r="A272">
        <f t="shared" si="46"/>
        <v>239</v>
      </c>
      <c r="B272">
        <f t="shared" si="47"/>
        <v>6900</v>
      </c>
      <c r="C272" t="str">
        <f t="shared" si="37"/>
        <v>0.0228354280790945-0.594828416726107i</v>
      </c>
      <c r="D272" t="str">
        <f t="shared" si="38"/>
        <v>1</v>
      </c>
      <c r="E272" t="str">
        <f t="shared" si="39"/>
        <v>0.0228354280790945-0.594828416726107i</v>
      </c>
      <c r="F272" t="str">
        <f t="shared" si="40"/>
        <v>0.145367412140575</v>
      </c>
      <c r="G272" t="str">
        <f t="shared" si="42"/>
        <v>32.0330037000774-25.8814442037479i</v>
      </c>
      <c r="H272" t="str">
        <f t="shared" si="41"/>
        <v>0.00331952708498019-0.0864686676071497i</v>
      </c>
      <c r="I272" t="str">
        <f t="shared" si="43"/>
        <v>-2.13159957265119-2.85576530443333i</v>
      </c>
      <c r="J272" s="4">
        <f t="shared" si="44"/>
        <v>11.0377336073162</v>
      </c>
      <c r="K272" s="4">
        <f t="shared" si="45"/>
        <v>53.261614054544651</v>
      </c>
      <c r="O272"/>
      <c r="P272"/>
    </row>
    <row r="273" spans="1:16">
      <c r="A273">
        <f t="shared" si="46"/>
        <v>240</v>
      </c>
      <c r="B273">
        <f t="shared" si="47"/>
        <v>7000</v>
      </c>
      <c r="C273" t="str">
        <f t="shared" si="37"/>
        <v>0.0221885738507001-0.586355345858877i</v>
      </c>
      <c r="D273" t="str">
        <f t="shared" si="38"/>
        <v>1</v>
      </c>
      <c r="E273" t="str">
        <f t="shared" si="39"/>
        <v>0.0221885738507001-0.586355345858877i</v>
      </c>
      <c r="F273" t="str">
        <f t="shared" si="40"/>
        <v>0.145367412140575</v>
      </c>
      <c r="G273" t="str">
        <f t="shared" si="42"/>
        <v>32.0283310797058-25.5644837052177i</v>
      </c>
      <c r="H273" t="str">
        <f t="shared" si="41"/>
        <v>0.00322549555976631-0.0852369592222968i</v>
      </c>
      <c r="I273" t="str">
        <f t="shared" si="43"/>
        <v>-2.0757316154364-2.812455678878i</v>
      </c>
      <c r="J273" s="4">
        <f t="shared" si="44"/>
        <v>10.870203344970179</v>
      </c>
      <c r="K273" s="4">
        <f t="shared" si="45"/>
        <v>53.570836911958565</v>
      </c>
      <c r="O273"/>
      <c r="P273"/>
    </row>
    <row r="274" spans="1:16">
      <c r="A274">
        <f t="shared" si="46"/>
        <v>241</v>
      </c>
      <c r="B274">
        <f t="shared" si="47"/>
        <v>7100</v>
      </c>
      <c r="C274" t="str">
        <f t="shared" si="37"/>
        <v>0.0215688078916795-0.578119942420609i</v>
      </c>
      <c r="D274" t="str">
        <f t="shared" si="38"/>
        <v>1</v>
      </c>
      <c r="E274" t="str">
        <f t="shared" si="39"/>
        <v>0.0215688078916795-0.578119942420609i</v>
      </c>
      <c r="F274" t="str">
        <f t="shared" si="40"/>
        <v>0.145367412140575</v>
      </c>
      <c r="G274" t="str">
        <f t="shared" si="42"/>
        <v>32.0236844834366-25.2571902122067i</v>
      </c>
      <c r="H274" t="str">
        <f t="shared" si="41"/>
        <v>0.00313540178617066-0.0840397999365422i</v>
      </c>
      <c r="I274" t="str">
        <f t="shared" si="43"/>
        <v>-2.02220209486391-2.77045547652397i</v>
      </c>
      <c r="J274" s="4">
        <f t="shared" si="44"/>
        <v>10.705817748409061</v>
      </c>
      <c r="K274" s="4">
        <f t="shared" si="45"/>
        <v>53.873664443283516</v>
      </c>
      <c r="O274"/>
      <c r="P274"/>
    </row>
    <row r="275" spans="1:16">
      <c r="A275">
        <f t="shared" si="46"/>
        <v>242</v>
      </c>
      <c r="B275">
        <f t="shared" si="47"/>
        <v>7200</v>
      </c>
      <c r="C275" t="str">
        <f t="shared" si="37"/>
        <v>0.0209746392143066-0.570112358455738i</v>
      </c>
      <c r="D275" t="str">
        <f t="shared" si="38"/>
        <v>1</v>
      </c>
      <c r="E275" t="str">
        <f t="shared" si="39"/>
        <v>0.0209746392143066-0.570112358455738i</v>
      </c>
      <c r="F275" t="str">
        <f t="shared" si="40"/>
        <v>0.145367412140575</v>
      </c>
      <c r="G275" t="str">
        <f t="shared" si="42"/>
        <v>32.0190601285146-24.9591605264393i</v>
      </c>
      <c r="H275" t="str">
        <f t="shared" si="41"/>
        <v>0.00304902902316597-0.0828757581780705i</v>
      </c>
      <c r="I275" t="str">
        <f t="shared" si="43"/>
        <v>-1.97088230849049-2.72970508913885i</v>
      </c>
      <c r="J275" s="4">
        <f t="shared" si="44"/>
        <v>10.544470774521679</v>
      </c>
      <c r="K275" s="4">
        <f t="shared" si="45"/>
        <v>54.170229533264504</v>
      </c>
      <c r="O275"/>
      <c r="P275"/>
    </row>
    <row r="276" spans="1:16">
      <c r="A276">
        <f t="shared" si="46"/>
        <v>243</v>
      </c>
      <c r="B276">
        <f t="shared" si="47"/>
        <v>7300</v>
      </c>
      <c r="C276" t="str">
        <f t="shared" si="37"/>
        <v>0.0204046779762747-0.562323281952505i</v>
      </c>
      <c r="D276" t="str">
        <f t="shared" si="38"/>
        <v>1</v>
      </c>
      <c r="E276" t="str">
        <f t="shared" si="39"/>
        <v>0.0204046779762747-0.562323281952505i</v>
      </c>
      <c r="F276" t="str">
        <f t="shared" si="40"/>
        <v>0.145367412140575</v>
      </c>
      <c r="G276" t="str">
        <f t="shared" si="42"/>
        <v>32.0144544914887-24.6700135364946i</v>
      </c>
      <c r="H276" t="str">
        <f t="shared" si="41"/>
        <v>0.00296617523297284-0.0817434802838306i</v>
      </c>
      <c r="I276" t="str">
        <f t="shared" si="43"/>
        <v>-1.92165228311249-2.69014851267165i</v>
      </c>
      <c r="J276" s="4">
        <f t="shared" si="44"/>
        <v>10.3860611638557</v>
      </c>
      <c r="K276" s="4">
        <f t="shared" si="45"/>
        <v>54.460663292402302</v>
      </c>
      <c r="O276"/>
      <c r="P276"/>
    </row>
    <row r="277" spans="1:16">
      <c r="A277">
        <f t="shared" si="46"/>
        <v>244</v>
      </c>
      <c r="B277">
        <f t="shared" si="47"/>
        <v>7400</v>
      </c>
      <c r="C277" t="str">
        <f t="shared" si="37"/>
        <v>0.0198576273606906-0.554743900921191i</v>
      </c>
      <c r="D277" t="str">
        <f t="shared" si="38"/>
        <v>1</v>
      </c>
      <c r="E277" t="str">
        <f t="shared" si="39"/>
        <v>0.0198576273606906-0.554743900921191i</v>
      </c>
      <c r="F277" t="str">
        <f t="shared" si="40"/>
        <v>0.145367412140575</v>
      </c>
      <c r="G277" t="str">
        <f t="shared" si="42"/>
        <v>32.0098642873587-24.3893887255071i</v>
      </c>
      <c r="H277" t="str">
        <f t="shared" si="41"/>
        <v>0.00288665190067547-0.0806416852776811i</v>
      </c>
      <c r="I277" t="str">
        <f t="shared" si="43"/>
        <v>-1.8744000741319-2.65173307696326i</v>
      </c>
      <c r="J277" s="4">
        <f t="shared" si="44"/>
        <v>10.23049217814042</v>
      </c>
      <c r="K277" s="4">
        <f t="shared" si="45"/>
        <v>54.745094941069382</v>
      </c>
      <c r="O277"/>
      <c r="P277"/>
    </row>
    <row r="278" spans="1:16">
      <c r="A278">
        <f t="shared" si="46"/>
        <v>245</v>
      </c>
      <c r="B278">
        <f t="shared" ref="B278:B303" si="48">B277+100</f>
        <v>7500</v>
      </c>
      <c r="C278" t="str">
        <f t="shared" si="37"/>
        <v>0.0193322762062305-0.547365870319621i</v>
      </c>
      <c r="D278" t="str">
        <f t="shared" si="38"/>
        <v>1</v>
      </c>
      <c r="E278" t="str">
        <f t="shared" si="39"/>
        <v>0.0193322762062305-0.547365870319621i</v>
      </c>
      <c r="F278" t="str">
        <f t="shared" si="40"/>
        <v>0.145367412140575</v>
      </c>
      <c r="G278" t="str">
        <f t="shared" si="42"/>
        <v>32.0052864506523-24.1169447982455i</v>
      </c>
      <c r="H278" t="str">
        <f t="shared" si="41"/>
        <v>0.00281028296288654-0.0795691600624369i</v>
      </c>
      <c r="I278" t="str">
        <f t="shared" si="43"/>
        <v>-1.82902112963398-2.61440919951948i</v>
      </c>
      <c r="J278" s="4">
        <f t="shared" si="44"/>
        <v>10.077671354642881</v>
      </c>
      <c r="K278" s="4">
        <f t="shared" si="45"/>
        <v>55.023651712262904</v>
      </c>
      <c r="O278"/>
      <c r="P278"/>
    </row>
    <row r="279" spans="1:16">
      <c r="A279">
        <f t="shared" si="46"/>
        <v>246</v>
      </c>
      <c r="B279">
        <f t="shared" si="48"/>
        <v>7600</v>
      </c>
      <c r="C279" t="str">
        <f t="shared" si="37"/>
        <v>0.0188274923093176-0.540181281566368i</v>
      </c>
      <c r="D279" t="str">
        <f t="shared" si="38"/>
        <v>1</v>
      </c>
      <c r="E279" t="str">
        <f t="shared" si="39"/>
        <v>0.0188274923093176-0.540181281566368i</v>
      </c>
      <c r="F279" t="str">
        <f t="shared" si="40"/>
        <v>0.145367412140575</v>
      </c>
      <c r="G279" t="str">
        <f t="shared" si="42"/>
        <v>32.0007181182365-23.8523584165779i</v>
      </c>
      <c r="H279" t="str">
        <f t="shared" si="41"/>
        <v>0.00273690383410208-0.0785247549880822i</v>
      </c>
      <c r="I279" t="str">
        <f t="shared" si="43"/>
        <v>-1.78541771243788-2.57813016087991i</v>
      </c>
      <c r="J279" s="4">
        <f t="shared" si="44"/>
        <v>9.9275102761146812</v>
      </c>
      <c r="K279" s="4">
        <f t="shared" si="45"/>
        <v>55.296458771052386</v>
      </c>
      <c r="O279"/>
      <c r="P279"/>
    </row>
    <row r="280" spans="1:16">
      <c r="A280">
        <f t="shared" si="46"/>
        <v>247</v>
      </c>
      <c r="B280">
        <f t="shared" si="48"/>
        <v>7700</v>
      </c>
      <c r="C280" t="str">
        <f t="shared" si="37"/>
        <v>0.0183422163292184-0.533182634408821i</v>
      </c>
      <c r="D280" t="str">
        <f t="shared" si="38"/>
        <v>1</v>
      </c>
      <c r="E280" t="str">
        <f t="shared" si="39"/>
        <v>0.0183422163292184-0.533182634408821i</v>
      </c>
      <c r="F280" t="str">
        <f t="shared" si="40"/>
        <v>0.145367412140575</v>
      </c>
      <c r="G280" t="str">
        <f t="shared" si="42"/>
        <v>31.9961566136782-23.5953230334681i</v>
      </c>
      <c r="H280" t="str">
        <f t="shared" si="41"/>
        <v>0.00266636052070108-0.0775073797623046i</v>
      </c>
      <c r="I280" t="str">
        <f t="shared" si="43"/>
        <v>-1.74349837416038-2.54285189940016i</v>
      </c>
      <c r="J280" s="4">
        <f t="shared" si="44"/>
        <v>9.7799243551906798</v>
      </c>
      <c r="K280" s="4">
        <f t="shared" si="45"/>
        <v>55.563639148960789</v>
      </c>
      <c r="O280"/>
      <c r="P280"/>
    </row>
    <row r="281" spans="1:16">
      <c r="A281">
        <f t="shared" si="46"/>
        <v>248</v>
      </c>
      <c r="B281">
        <f t="shared" si="48"/>
        <v>7800</v>
      </c>
      <c r="C281" t="str">
        <f t="shared" si="37"/>
        <v>0.0178754562348434-0.526362810936853i</v>
      </c>
      <c r="D281" t="str">
        <f t="shared" si="38"/>
        <v>1</v>
      </c>
      <c r="E281" t="str">
        <f t="shared" si="39"/>
        <v>0.0178754562348434-0.526362810936853i</v>
      </c>
      <c r="F281" t="str">
        <f t="shared" si="40"/>
        <v>0.145367412140575</v>
      </c>
      <c r="G281" t="str">
        <f t="shared" si="42"/>
        <v>31.9915994330027-23.345547816662i</v>
      </c>
      <c r="H281" t="str">
        <f t="shared" si="41"/>
        <v>0.00259850881369129-0.0765159996729291i</v>
      </c>
      <c r="I281" t="str">
        <f t="shared" si="43"/>
        <v>-1.70317747601332-2.50853282351416i</v>
      </c>
      <c r="J281" s="4">
        <f t="shared" si="44"/>
        <v>9.6348326321977797</v>
      </c>
      <c r="K281" s="4">
        <f t="shared" si="45"/>
        <v>55.825313691693395</v>
      </c>
      <c r="O281"/>
      <c r="P281"/>
    </row>
    <row r="282" spans="1:16">
      <c r="A282">
        <f t="shared" si="46"/>
        <v>249</v>
      </c>
      <c r="B282">
        <f t="shared" si="48"/>
        <v>7900</v>
      </c>
      <c r="C282" t="str">
        <f t="shared" si="37"/>
        <v>0.0174262822389379-0.519715051553782i</v>
      </c>
      <c r="D282" t="str">
        <f t="shared" si="38"/>
        <v>1</v>
      </c>
      <c r="E282" t="str">
        <f t="shared" si="39"/>
        <v>0.0174262822389379-0.519715051553782i</v>
      </c>
      <c r="F282" t="str">
        <f t="shared" si="40"/>
        <v>0.145367412140575</v>
      </c>
      <c r="G282" t="str">
        <f t="shared" si="42"/>
        <v>31.9870442317017-23.1027566541162i</v>
      </c>
      <c r="H282" t="str">
        <f t="shared" si="41"/>
        <v>0.00253321355230567-0.0755496320948788i</v>
      </c>
      <c r="I282" t="str">
        <f t="shared" si="43"/>
        <v>-1.66437475165004-2.47513363975951i</v>
      </c>
      <c r="J282" s="4">
        <f t="shared" si="44"/>
        <v>9.4921575854157005</v>
      </c>
      <c r="K282" s="4">
        <f t="shared" si="45"/>
        <v>56.081601018775416</v>
      </c>
      <c r="O282"/>
      <c r="P282"/>
    </row>
    <row r="283" spans="1:16">
      <c r="A283">
        <f t="shared" si="46"/>
        <v>250</v>
      </c>
      <c r="B283">
        <f t="shared" si="48"/>
        <v>8000</v>
      </c>
      <c r="C283" t="str">
        <f t="shared" si="37"/>
        <v>0.0169938221714014-0.513232932734981i</v>
      </c>
      <c r="D283" t="str">
        <f t="shared" si="38"/>
        <v>1</v>
      </c>
      <c r="E283" t="str">
        <f t="shared" si="39"/>
        <v>0.0169938221714014-0.513232932734981i</v>
      </c>
      <c r="F283" t="str">
        <f t="shared" si="40"/>
        <v>0.145367412140575</v>
      </c>
      <c r="G283" t="str">
        <f t="shared" si="42"/>
        <v>31.982488812875-22.866687234018i</v>
      </c>
      <c r="H283" t="str">
        <f t="shared" si="41"/>
        <v>0.00247034795143375-0.074607343257002i</v>
      </c>
      <c r="I283" t="str">
        <f t="shared" si="43"/>
        <v>-1.62701490789825-2.44261719504002i</v>
      </c>
      <c r="J283" s="4">
        <f t="shared" si="44"/>
        <v>9.3518249529131605</v>
      </c>
      <c r="K283" s="4">
        <f t="shared" si="45"/>
        <v>56.332617493801365</v>
      </c>
      <c r="O283"/>
      <c r="P283"/>
    </row>
    <row r="284" spans="1:16">
      <c r="A284">
        <f t="shared" si="46"/>
        <v>251</v>
      </c>
      <c r="B284">
        <f t="shared" si="48"/>
        <v>8100</v>
      </c>
      <c r="C284" t="str">
        <f t="shared" si="37"/>
        <v>0.0165772572487759-0.50691034642104i</v>
      </c>
      <c r="D284" t="str">
        <f t="shared" si="38"/>
        <v>1</v>
      </c>
      <c r="E284" t="str">
        <f t="shared" si="39"/>
        <v>0.0165772572487759-0.50691034642104i</v>
      </c>
      <c r="F284" t="str">
        <f t="shared" si="40"/>
        <v>0.145367412140575</v>
      </c>
      <c r="G284" t="str">
        <f t="shared" si="42"/>
        <v>31.9779311163872-22.6370901929494i</v>
      </c>
      <c r="H284" t="str">
        <f t="shared" si="41"/>
        <v>0.00240979298664314-0.073688245246509i</v>
      </c>
      <c r="I284" t="str">
        <f t="shared" si="43"/>
        <v>-1.59102725967377-2.41094833176529i</v>
      </c>
      <c r="J284" s="4">
        <f t="shared" si="44"/>
        <v>9.2137635651496801</v>
      </c>
      <c r="K284" s="4">
        <f t="shared" si="45"/>
        <v>56.578477204124027</v>
      </c>
      <c r="O284"/>
      <c r="P284"/>
    </row>
    <row r="285" spans="1:16">
      <c r="A285">
        <f t="shared" si="46"/>
        <v>252</v>
      </c>
      <c r="B285">
        <f t="shared" si="48"/>
        <v>8200</v>
      </c>
      <c r="C285" t="str">
        <f t="shared" si="37"/>
        <v>0.0161758182016205-0.500741480907175i</v>
      </c>
      <c r="D285" t="str">
        <f t="shared" si="38"/>
        <v>1</v>
      </c>
      <c r="E285" t="str">
        <f t="shared" si="39"/>
        <v>0.0161758182016205-0.500741480907175i</v>
      </c>
      <c r="F285" t="str">
        <f t="shared" si="40"/>
        <v>0.145367412140575</v>
      </c>
      <c r="G285" t="str">
        <f t="shared" si="42"/>
        <v>31.9733692089469-22.4137283263795i</v>
      </c>
      <c r="H285" t="str">
        <f t="shared" si="41"/>
        <v>0.00235143683122598-0.0727914932309152i</v>
      </c>
      <c r="I285" t="str">
        <f t="shared" si="43"/>
        <v>-1.55634539577292-2.38009375465435i</v>
      </c>
      <c r="J285" s="4">
        <f t="shared" si="44"/>
        <v>9.0779051876004608</v>
      </c>
      <c r="K285" s="4">
        <f t="shared" si="45"/>
        <v>56.819291948920224</v>
      </c>
      <c r="O285"/>
      <c r="P285"/>
    </row>
    <row r="286" spans="1:16">
      <c r="A286">
        <f t="shared" si="46"/>
        <v>253</v>
      </c>
      <c r="B286">
        <f t="shared" si="48"/>
        <v>8300</v>
      </c>
      <c r="C286" t="str">
        <f t="shared" si="37"/>
        <v>0.0157887817255934-0.494720803103806i</v>
      </c>
      <c r="D286" t="str">
        <f t="shared" si="38"/>
        <v>1</v>
      </c>
      <c r="E286" t="str">
        <f t="shared" si="39"/>
        <v>0.0157887817255934-0.494720803103806i</v>
      </c>
      <c r="F286" t="str">
        <f t="shared" si="40"/>
        <v>0.145367412140575</v>
      </c>
      <c r="G286" t="str">
        <f t="shared" si="42"/>
        <v>31.9688012750156-22.1963758562271i</v>
      </c>
      <c r="H286" t="str">
        <f t="shared" si="41"/>
        <v>0.00229517434030191-0.0719162828793072i</v>
      </c>
      <c r="I286" t="str">
        <f t="shared" si="43"/>
        <v>-1.52290687259523-2.35002190811929i</v>
      </c>
      <c r="J286" s="4">
        <f t="shared" si="44"/>
        <v>8.9441843727185599</v>
      </c>
      <c r="K286" s="4">
        <f t="shared" si="45"/>
        <v>57.055171234681836</v>
      </c>
      <c r="O286"/>
      <c r="P286"/>
    </row>
    <row r="287" spans="1:16">
      <c r="A287">
        <f t="shared" si="46"/>
        <v>254</v>
      </c>
      <c r="B287">
        <f t="shared" si="48"/>
        <v>8400</v>
      </c>
      <c r="C287" t="str">
        <f t="shared" si="37"/>
        <v>0.0154154672256946-0.48884304205499i</v>
      </c>
      <c r="D287" t="str">
        <f t="shared" si="38"/>
        <v>1</v>
      </c>
      <c r="E287" t="str">
        <f t="shared" si="39"/>
        <v>0.0154154672256946-0.48884304205499i</v>
      </c>
      <c r="F287" t="str">
        <f t="shared" si="40"/>
        <v>0.145367412140575</v>
      </c>
      <c r="G287" t="str">
        <f t="shared" si="42"/>
        <v>31.9642256084698-21.9848177507399i</v>
      </c>
      <c r="H287" t="str">
        <f t="shared" si="41"/>
        <v>0.00224090657753707-0.0710618479664602i</v>
      </c>
      <c r="I287" t="str">
        <f t="shared" si="43"/>
        <v>-1.49065293316152-2.3207028632583i</v>
      </c>
      <c r="J287" s="4">
        <f t="shared" si="44"/>
        <v>8.812538320601961</v>
      </c>
      <c r="K287" s="4">
        <f t="shared" si="45"/>
        <v>57.286222277261189</v>
      </c>
      <c r="O287"/>
      <c r="P287"/>
    </row>
    <row r="288" spans="1:16">
      <c r="A288">
        <f t="shared" si="46"/>
        <v>255</v>
      </c>
      <c r="B288">
        <f t="shared" si="48"/>
        <v>8500</v>
      </c>
      <c r="C288" t="str">
        <f t="shared" ref="C288:C351" si="49">IF(Modep,IMPRODUCT(Rop/(Rs*m*Kdp),IMDIV(IMSUM(1,IMPRODUCT(sp,$B288/wzp)),IMSUM(1,IMPRODUCT(sp,$B288/wpp)))),IMDIV(Rop*SQRT(Kp*(1-mdp/(mcp+mdp)))/(Rs*0.001),IMSUM((2*(1-mdp/(mcp+mdp))-mdp/(mcp+mdp)+(2-mdp/(mcp+mdp))*(Lp*uu*ms/(E*(1-mdp/(mcp+mdp))))),IMPRODUCT(sp,$B288,Cop*uu,Rop,(1-mdp/(mcp+mdp)),Lp*uu*ms/(E*(1-mdp/(mcp+mdp)))+1))))</f>
        <v>0.0150552338263246-0.483103173611967i</v>
      </c>
      <c r="D288" t="str">
        <f t="shared" ref="D288:D351" si="50">IMDIV(1,IMSUM(1,IMPRODUCT($B288/(Qp*wnp),sp,Modep),IMPRODUCT($B288/wnp,$B288/wnp,sp,sp,Modep)))</f>
        <v>1</v>
      </c>
      <c r="E288" t="str">
        <f t="shared" ref="E288:E351" si="51">IMPRODUCT($C288,$D288)</f>
        <v>0.0150552338263246-0.483103173611967i</v>
      </c>
      <c r="F288" t="str">
        <f t="shared" ref="F288:F351" si="52">IMPRODUCT((Rf12p/(Rf12p+Rf11p)),IMDIV(IMSUM(1,IMPRODUCT(sp,$B288,Rf11p,Czzp,0.000000001)),IMSUM(1,IMPRODUCT(sp,$B288,Czzp,(Rf12p*Rf11p/(Rf12p+Rf11p)),0.000000001))))</f>
        <v>0.145367412140575</v>
      </c>
      <c r="G288" t="str">
        <f t="shared" si="42"/>
        <v>31.9596406049476-21.7788490923805i</v>
      </c>
      <c r="H288" t="str">
        <f t="shared" ref="H288:H351" si="53">IMPRODUCT($E288,$F288)</f>
        <v>0.00218854038050405-0.0702274581448706i</v>
      </c>
      <c r="I288" t="str">
        <f t="shared" si="43"/>
        <v>-1.45952824906828-2.29210821358864i</v>
      </c>
      <c r="J288" s="4">
        <f t="shared" si="44"/>
        <v>8.6829067477828801</v>
      </c>
      <c r="K288" s="4">
        <f t="shared" si="45"/>
        <v>57.512550009697989</v>
      </c>
      <c r="O288"/>
      <c r="P288"/>
    </row>
    <row r="289" spans="1:16">
      <c r="A289">
        <f t="shared" si="46"/>
        <v>256</v>
      </c>
      <c r="B289">
        <f t="shared" si="48"/>
        <v>8600</v>
      </c>
      <c r="C289" t="str">
        <f t="shared" si="49"/>
        <v>0.0147074776226495-0.477496406168574i</v>
      </c>
      <c r="D289" t="str">
        <f t="shared" si="50"/>
        <v>1</v>
      </c>
      <c r="E289" t="str">
        <f t="shared" si="51"/>
        <v>0.0147074776226495-0.477496406168574i</v>
      </c>
      <c r="F289" t="str">
        <f t="shared" si="52"/>
        <v>0.145367412140575</v>
      </c>
      <c r="G289" t="str">
        <f t="shared" ref="G289:G352" si="54">IMDIV(IMDIV(IMPRODUCT(Gm,Rea,IMSUM(1,IMPRODUCT(Rz,Cz,0.000000001,$B289,sp))),IMSUM(1,IMPRODUCT($B289,sp,(Cz*0.000000000001),(Rea+Rz*1000)),IMPRODUCT($B289,sp,Rea,(Cea+Cp*0.000000000001)),IMPRODUCT(sp,sp,$B289,$B289,(Cea+Cp*0.000000000001),(Cz*0.000000000001),Rea,(Rz*1000)))),IMSUM(1,IMPRODUCT(sp,$B289,0.000000022)))</f>
        <v>31.9550447548109-21.5782744898124i</v>
      </c>
      <c r="H289" t="str">
        <f t="shared" si="53"/>
        <v>0.00213798796111997-0.0694124168711505i</v>
      </c>
      <c r="I289" t="str">
        <f t="shared" ref="I289:I352" si="55">IMPRODUCT($G289,$H289)</f>
        <v>-1.42948068326414-2.26421097873817i</v>
      </c>
      <c r="J289" s="4">
        <f t="shared" ref="J289:J352" si="56">20*(IMREAL(IMLOG10($I289)))</f>
        <v>8.5552317635984405</v>
      </c>
      <c r="K289" s="4">
        <f t="shared" ref="K289:K352" si="57">IF((180/PI())*IMARGUMENT($I289)&lt;0,180+(180/PI())*IMARGUMENT($I289),-180+(180/PI())*IMARGUMENT($I289))</f>
        <v>57.734257095116988</v>
      </c>
      <c r="O289"/>
      <c r="P289"/>
    </row>
    <row r="290" spans="1:16">
      <c r="A290">
        <f t="shared" si="46"/>
        <v>257</v>
      </c>
      <c r="B290">
        <f t="shared" si="48"/>
        <v>8700</v>
      </c>
      <c r="C290" t="str">
        <f t="shared" si="49"/>
        <v>0.0143716291512772-0.472018167373728i</v>
      </c>
      <c r="D290" t="str">
        <f t="shared" si="50"/>
        <v>1</v>
      </c>
      <c r="E290" t="str">
        <f t="shared" si="51"/>
        <v>0.0143716291512772-0.472018167373728i</v>
      </c>
      <c r="F290" t="str">
        <f t="shared" si="52"/>
        <v>0.145367412140575</v>
      </c>
      <c r="G290" t="str">
        <f t="shared" si="54"/>
        <v>31.9504366366749-21.3829075304375i</v>
      </c>
      <c r="H290" t="str">
        <f t="shared" si="53"/>
        <v>0.00208916653796521-0.0686160594744556i</v>
      </c>
      <c r="I290" t="str">
        <f t="shared" si="55"/>
        <v>-1.40046107175057-2.2369855153939i</v>
      </c>
      <c r="J290" s="4">
        <f t="shared" si="56"/>
        <v>8.4294577536449609</v>
      </c>
      <c r="K290" s="4">
        <f t="shared" si="57"/>
        <v>57.951443944071116</v>
      </c>
      <c r="O290"/>
      <c r="P290"/>
    </row>
    <row r="291" spans="1:16">
      <c r="A291">
        <f t="shared" ref="A291:A354" si="58">A290+1</f>
        <v>258</v>
      </c>
      <c r="B291">
        <f t="shared" si="48"/>
        <v>8800</v>
      </c>
      <c r="C291" t="str">
        <f t="shared" si="49"/>
        <v>0.0140471510604776-0.466664091743893i</v>
      </c>
      <c r="D291" t="str">
        <f t="shared" si="50"/>
        <v>1</v>
      </c>
      <c r="E291" t="str">
        <f t="shared" si="51"/>
        <v>0.0140471510604776-0.466664091743893i</v>
      </c>
      <c r="F291" t="str">
        <f t="shared" si="52"/>
        <v>0.145367412140575</v>
      </c>
      <c r="G291" t="str">
        <f t="shared" si="54"/>
        <v>31.9458149114446-21.19257027026i</v>
      </c>
      <c r="H291" t="str">
        <f t="shared" si="53"/>
        <v>0.00204199799760936-0.0678377513557416i</v>
      </c>
      <c r="I291" t="str">
        <f t="shared" si="55"/>
        <v>-1.37242302250181-2.21040743487519i</v>
      </c>
      <c r="J291" s="4">
        <f t="shared" si="56"/>
        <v>8.3055312698534802</v>
      </c>
      <c r="K291" s="4">
        <f t="shared" si="57"/>
        <v>58.164208735749</v>
      </c>
      <c r="O291"/>
      <c r="P291"/>
    </row>
    <row r="292" spans="1:16">
      <c r="A292">
        <f t="shared" si="58"/>
        <v>259</v>
      </c>
      <c r="B292">
        <f t="shared" si="48"/>
        <v>8900</v>
      </c>
      <c r="C292" t="str">
        <f t="shared" si="49"/>
        <v>0.0137335359621601-0.461430009105227i</v>
      </c>
      <c r="D292" t="str">
        <f t="shared" si="50"/>
        <v>1</v>
      </c>
      <c r="E292" t="str">
        <f t="shared" si="51"/>
        <v>0.0137335359621601-0.461430009105227i</v>
      </c>
      <c r="F292" t="str">
        <f t="shared" si="52"/>
        <v>0.145367412140575</v>
      </c>
      <c r="G292" t="str">
        <f t="shared" si="54"/>
        <v>31.9411783168221-21.0070927581401i</v>
      </c>
      <c r="H292" t="str">
        <f t="shared" si="53"/>
        <v>0.00199640858235874-0.0670768863076288i</v>
      </c>
      <c r="I292" t="str">
        <f t="shared" si="55"/>
        <v>-1.34532273006922-2.18445352676193i</v>
      </c>
      <c r="J292" s="4">
        <f t="shared" si="56"/>
        <v>8.1834009267585799</v>
      </c>
      <c r="K292" s="4">
        <f t="shared" si="57"/>
        <v>58.372647442540341</v>
      </c>
      <c r="O292"/>
      <c r="P292"/>
    </row>
    <row r="293" spans="1:16">
      <c r="A293">
        <f t="shared" si="58"/>
        <v>260</v>
      </c>
      <c r="B293">
        <f t="shared" si="48"/>
        <v>9000</v>
      </c>
      <c r="C293" t="str">
        <f t="shared" si="49"/>
        <v>0.0134303044495885-0.456311933801397i</v>
      </c>
      <c r="D293" t="str">
        <f t="shared" si="50"/>
        <v>1</v>
      </c>
      <c r="E293" t="str">
        <f t="shared" si="51"/>
        <v>0.0134303044495885-0.456311933801397i</v>
      </c>
      <c r="F293" t="str">
        <f t="shared" si="52"/>
        <v>0.145367412140575</v>
      </c>
      <c r="G293" t="str">
        <f t="shared" si="54"/>
        <v>31.9365256622349-20.8263125917647i</v>
      </c>
      <c r="H293" t="str">
        <f t="shared" si="53"/>
        <v>0.00195232860209673-0.0663328849455705i</v>
      </c>
      <c r="I293" t="str">
        <f t="shared" si="55"/>
        <v>-1.31911880448804-2.1591016880634i</v>
      </c>
      <c r="J293" s="4">
        <f t="shared" si="56"/>
        <v>8.0630173035639192</v>
      </c>
      <c r="K293" s="4">
        <f t="shared" si="57"/>
        <v>58.576853857490846</v>
      </c>
      <c r="O293"/>
      <c r="P293"/>
    </row>
    <row r="294" spans="1:16">
      <c r="A294">
        <f t="shared" si="58"/>
        <v>261</v>
      </c>
      <c r="B294">
        <f t="shared" si="48"/>
        <v>9100</v>
      </c>
      <c r="C294" t="str">
        <f t="shared" si="49"/>
        <v>0.0131370032663801-0.451306054608545i</v>
      </c>
      <c r="D294" t="str">
        <f t="shared" si="50"/>
        <v>1</v>
      </c>
      <c r="E294" t="str">
        <f t="shared" si="51"/>
        <v>0.0131370032663801-0.451306054608545i</v>
      </c>
      <c r="F294" t="str">
        <f t="shared" si="52"/>
        <v>0.145367412140575</v>
      </c>
      <c r="G294" t="str">
        <f t="shared" si="54"/>
        <v>31.9318558241554-20.6500745028923i</v>
      </c>
      <c r="H294" t="str">
        <f t="shared" si="53"/>
        <v>0.00190969216811596-0.0656051932418172i</v>
      </c>
      <c r="I294" t="str">
        <f t="shared" si="55"/>
        <v>-1.29377211323937-2.13433085746275i</v>
      </c>
      <c r="J294" s="4">
        <f t="shared" si="56"/>
        <v>7.9443328516358802</v>
      </c>
      <c r="K294" s="4">
        <f t="shared" si="57"/>
        <v>58.776919624235063</v>
      </c>
      <c r="O294"/>
      <c r="P294"/>
    </row>
    <row r="295" spans="1:16">
      <c r="A295">
        <f t="shared" si="58"/>
        <v>262</v>
      </c>
      <c r="B295">
        <f t="shared" si="48"/>
        <v>9200</v>
      </c>
      <c r="C295" t="str">
        <f t="shared" si="49"/>
        <v>0.0128532036137411-0.446408725304006i</v>
      </c>
      <c r="D295" t="str">
        <f t="shared" si="50"/>
        <v>1</v>
      </c>
      <c r="E295" t="str">
        <f t="shared" si="51"/>
        <v>0.0128532036137411-0.446408725304006i</v>
      </c>
      <c r="F295" t="str">
        <f t="shared" si="52"/>
        <v>0.145367412140575</v>
      </c>
      <c r="G295" t="str">
        <f t="shared" si="54"/>
        <v>31.9271677417712-20.4782299696486i</v>
      </c>
      <c r="H295" t="str">
        <f t="shared" si="53"/>
        <v>0.00186843694704543-0.0648932811544162i</v>
      </c>
      <c r="I295" t="str">
        <f t="shared" si="55"/>
        <v>-1.26924563514196-2.11012095421635i</v>
      </c>
      <c r="J295" s="4">
        <f t="shared" si="56"/>
        <v>7.82730180708384</v>
      </c>
      <c r="K295" s="4">
        <f t="shared" si="57"/>
        <v>58.97293426902533</v>
      </c>
      <c r="O295"/>
      <c r="P295"/>
    </row>
    <row r="296" spans="1:16">
      <c r="A296">
        <f t="shared" si="58"/>
        <v>263</v>
      </c>
      <c r="B296">
        <f t="shared" si="48"/>
        <v>9300</v>
      </c>
      <c r="C296" t="str">
        <f t="shared" si="49"/>
        <v>0.0125784995841406-0.441616455839886i</v>
      </c>
      <c r="D296" t="str">
        <f t="shared" si="50"/>
        <v>1</v>
      </c>
      <c r="E296" t="str">
        <f t="shared" si="51"/>
        <v>0.0125784995841406-0.441616455839886i</v>
      </c>
      <c r="F296" t="str">
        <f t="shared" si="52"/>
        <v>0.145367412140575</v>
      </c>
      <c r="G296" t="str">
        <f t="shared" si="54"/>
        <v>31.9224604129828-20.310636853833i</v>
      </c>
      <c r="H296" t="str">
        <f t="shared" si="53"/>
        <v>0.00182850393315782-0.0641966413441367i</v>
      </c>
      <c r="I296" t="str">
        <f t="shared" si="55"/>
        <v>-1.24550432515531-2.08645282132683i</v>
      </c>
      <c r="J296" s="4">
        <f t="shared" si="56"/>
        <v>7.7118801081088195</v>
      </c>
      <c r="K296" s="4">
        <f t="shared" si="57"/>
        <v>59.164985234534186</v>
      </c>
      <c r="O296"/>
      <c r="P296"/>
    </row>
    <row r="297" spans="1:16">
      <c r="A297">
        <f t="shared" si="58"/>
        <v>264</v>
      </c>
      <c r="B297">
        <f t="shared" si="48"/>
        <v>9400</v>
      </c>
      <c r="C297" t="str">
        <f t="shared" si="49"/>
        <v>0.0123125067107476-0.436925904076774i</v>
      </c>
      <c r="D297" t="str">
        <f t="shared" si="50"/>
        <v>1</v>
      </c>
      <c r="E297" t="str">
        <f t="shared" si="51"/>
        <v>0.0123125067107476-0.436925904076774i</v>
      </c>
      <c r="F297" t="str">
        <f t="shared" si="52"/>
        <v>0.145367412140575</v>
      </c>
      <c r="G297" t="str">
        <f t="shared" si="54"/>
        <v>31.9177328906943-20.1471590613763i</v>
      </c>
      <c r="H297" t="str">
        <f t="shared" si="53"/>
        <v>0.00178983723750484-0.0635147879728217i</v>
      </c>
      <c r="I297" t="str">
        <f t="shared" si="55"/>
        <v>-1.22251498917353-2.06330817264359i</v>
      </c>
      <c r="J297" s="4">
        <f t="shared" si="56"/>
        <v>7.59802531682538</v>
      </c>
      <c r="K297" s="4">
        <f t="shared" si="57"/>
        <v>59.353157915113528</v>
      </c>
      <c r="O297"/>
      <c r="P297"/>
    </row>
    <row r="298" spans="1:16">
      <c r="A298">
        <f t="shared" si="58"/>
        <v>265</v>
      </c>
      <c r="B298">
        <f t="shared" si="48"/>
        <v>9500</v>
      </c>
      <c r="C298" t="str">
        <f t="shared" si="49"/>
        <v>0.0120548606229569-0.432333868036567i</v>
      </c>
      <c r="D298" t="str">
        <f t="shared" si="50"/>
        <v>1</v>
      </c>
      <c r="E298" t="str">
        <f t="shared" si="51"/>
        <v>0.0120548606229569-0.432333868036567i</v>
      </c>
      <c r="F298" t="str">
        <f t="shared" si="52"/>
        <v>0.145367412140575</v>
      </c>
      <c r="G298" t="str">
        <f t="shared" si="54"/>
        <v>31.9129842793798-19.9876662242428i</v>
      </c>
      <c r="H298" t="str">
        <f t="shared" si="53"/>
        <v>0.00175238389247456-0.0628472555772006i</v>
      </c>
      <c r="I298" t="str">
        <f t="shared" si="55"/>
        <v>-1.20024616797479-2.04066954357689i</v>
      </c>
      <c r="J298" s="4">
        <f t="shared" si="56"/>
        <v>7.4856965452818205</v>
      </c>
      <c r="K298" s="4">
        <f t="shared" si="57"/>
        <v>59.537535693255393</v>
      </c>
      <c r="O298"/>
      <c r="P298"/>
    </row>
    <row r="299" spans="1:16">
      <c r="A299">
        <f t="shared" si="58"/>
        <v>266</v>
      </c>
      <c r="B299">
        <f t="shared" si="48"/>
        <v>9600</v>
      </c>
      <c r="C299" t="str">
        <f t="shared" si="49"/>
        <v>0.0118052157992311-0.427837278636824i</v>
      </c>
      <c r="D299" t="str">
        <f t="shared" si="50"/>
        <v>1</v>
      </c>
      <c r="E299" t="str">
        <f t="shared" si="51"/>
        <v>0.0118052157992311-0.427837278636824i</v>
      </c>
      <c r="F299" t="str">
        <f t="shared" si="52"/>
        <v>0.145367412140575</v>
      </c>
      <c r="G299" t="str">
        <f t="shared" si="54"/>
        <v>31.9082137318942-19.8320334022125i</v>
      </c>
      <c r="H299" t="str">
        <f t="shared" si="53"/>
        <v>0.00171609367049525-0.0621935980127012i</v>
      </c>
      <c r="I299" t="str">
        <f t="shared" si="55"/>
        <v>-1.17866802956955-2.01852024513937i</v>
      </c>
      <c r="J299" s="4">
        <f t="shared" si="56"/>
        <v>7.3748543854217994</v>
      </c>
      <c r="K299" s="4">
        <f t="shared" si="57"/>
        <v>59.718199977003763</v>
      </c>
      <c r="O299"/>
      <c r="P299"/>
    </row>
    <row r="300" spans="1:16">
      <c r="A300">
        <f t="shared" si="58"/>
        <v>267</v>
      </c>
      <c r="B300">
        <f t="shared" si="48"/>
        <v>9700</v>
      </c>
      <c r="C300" t="str">
        <f t="shared" si="49"/>
        <v>0.011563244409293-0.423433192872079i</v>
      </c>
      <c r="D300" t="str">
        <f t="shared" si="50"/>
        <v>1</v>
      </c>
      <c r="E300" t="str">
        <f t="shared" si="51"/>
        <v>0.011563244409293-0.423433192872079i</v>
      </c>
      <c r="F300" t="str">
        <f t="shared" si="52"/>
        <v>0.145367412140575</v>
      </c>
      <c r="G300" t="str">
        <f t="shared" si="54"/>
        <v>31.903420446518-19.6801408031103i</v>
      </c>
      <c r="H300" t="str">
        <f t="shared" si="53"/>
        <v>0.0016809189157279-0.0615533874622351i</v>
      </c>
      <c r="I300" t="str">
        <f t="shared" si="55"/>
        <v>-1.15775226926022-1.99684432105525i</v>
      </c>
      <c r="J300" s="4">
        <f t="shared" si="56"/>
        <v>7.2654608427505192</v>
      </c>
      <c r="K300" s="4">
        <f t="shared" si="57"/>
        <v>59.895230238107985</v>
      </c>
      <c r="O300"/>
      <c r="P300"/>
    </row>
    <row r="301" spans="1:16">
      <c r="A301">
        <f t="shared" si="58"/>
        <v>268</v>
      </c>
      <c r="B301">
        <f t="shared" si="48"/>
        <v>9800</v>
      </c>
      <c r="C301" t="str">
        <f t="shared" si="49"/>
        <v>0.0113286352384276-0.419118787410432i</v>
      </c>
      <c r="D301" t="str">
        <f t="shared" si="50"/>
        <v>1</v>
      </c>
      <c r="E301" t="str">
        <f t="shared" si="51"/>
        <v>0.0113286352384276-0.419118787410432i</v>
      </c>
      <c r="F301" t="str">
        <f t="shared" si="52"/>
        <v>0.145367412140575</v>
      </c>
      <c r="G301" t="str">
        <f t="shared" si="54"/>
        <v>31.898603664207-19.531873520163i</v>
      </c>
      <c r="H301" t="str">
        <f t="shared" si="53"/>
        <v>0.00164681438769475-0.0609262135053503i</v>
      </c>
      <c r="I301" t="str">
        <f t="shared" si="55"/>
        <v>-1.13747201678736-1.97562650769966i</v>
      </c>
      <c r="J301" s="4">
        <f t="shared" si="56"/>
        <v>7.1574792734809005</v>
      </c>
      <c r="K301" s="4">
        <f t="shared" si="57"/>
        <v>60.068704050723071</v>
      </c>
      <c r="O301"/>
      <c r="P301"/>
    </row>
    <row r="302" spans="1:16">
      <c r="A302">
        <f t="shared" si="58"/>
        <v>269</v>
      </c>
      <c r="B302">
        <f t="shared" si="48"/>
        <v>9900</v>
      </c>
      <c r="C302" t="str">
        <f t="shared" si="49"/>
        <v>0.0111010926873084-0.41489135257618i</v>
      </c>
      <c r="D302" t="str">
        <f t="shared" si="50"/>
        <v>1</v>
      </c>
      <c r="E302" t="str">
        <f t="shared" si="51"/>
        <v>0.0111010926873084-0.41489135257618i</v>
      </c>
      <c r="F302" t="str">
        <f t="shared" si="52"/>
        <v>0.145367412140575</v>
      </c>
      <c r="G302" t="str">
        <f t="shared" si="54"/>
        <v>31.8937626660393-19.387121285274i</v>
      </c>
      <c r="H302" t="str">
        <f t="shared" si="53"/>
        <v>0.00161373711588668-0.0603116822435022i</v>
      </c>
      <c r="I302" t="str">
        <f t="shared" si="55"/>
        <v>-1.11780174999421-1.95485219665208i</v>
      </c>
      <c r="J302" s="4">
        <f t="shared" si="56"/>
        <v>7.0508743249540196</v>
      </c>
      <c r="K302" s="4">
        <f t="shared" si="57"/>
        <v>60.238697130487452</v>
      </c>
      <c r="O302"/>
      <c r="P302"/>
    </row>
    <row r="303" spans="1:16">
      <c r="A303">
        <f t="shared" si="58"/>
        <v>270</v>
      </c>
      <c r="B303">
        <f t="shared" si="48"/>
        <v>10000</v>
      </c>
      <c r="C303" t="str">
        <f t="shared" si="49"/>
        <v>0.0108803358413484-0.410748286691665i</v>
      </c>
      <c r="D303" t="str">
        <f t="shared" si="50"/>
        <v>1</v>
      </c>
      <c r="E303" t="str">
        <f t="shared" si="51"/>
        <v>0.0108803358413484-0.410748286691665i</v>
      </c>
      <c r="F303" t="str">
        <f t="shared" si="52"/>
        <v>0.145367412140575</v>
      </c>
      <c r="G303" t="str">
        <f t="shared" si="54"/>
        <v>31.8888967708386-19.2457782371019i</v>
      </c>
      <c r="H303" t="str">
        <f t="shared" si="53"/>
        <v>0.00158164626447716-0.0597094154775423i</v>
      </c>
      <c r="I303" t="str">
        <f t="shared" si="55"/>
        <v>-1.09871721449186-1.93450739966613i</v>
      </c>
      <c r="J303" s="4">
        <f t="shared" si="56"/>
        <v>6.9456118791394603</v>
      </c>
      <c r="K303" s="4">
        <f t="shared" si="57"/>
        <v>60.405283373826094</v>
      </c>
      <c r="O303"/>
      <c r="P303"/>
    </row>
    <row r="304" spans="1:16">
      <c r="A304">
        <f t="shared" si="58"/>
        <v>271</v>
      </c>
      <c r="B304">
        <f t="shared" ref="B304:B335" si="59">B303+1000</f>
        <v>11000</v>
      </c>
      <c r="C304" t="str">
        <f t="shared" si="49"/>
        <v>0.00899310748214499-0.373452979632842i</v>
      </c>
      <c r="D304" t="str">
        <f t="shared" si="50"/>
        <v>1</v>
      </c>
      <c r="E304" t="str">
        <f t="shared" si="51"/>
        <v>0.00899310748214499-0.373452979632842i</v>
      </c>
      <c r="F304" t="str">
        <f t="shared" si="52"/>
        <v>0.145367412140575</v>
      </c>
      <c r="G304" t="str">
        <f t="shared" si="54"/>
        <v>31.8387415972315-17.9993133656288i</v>
      </c>
      <c r="H304" t="str">
        <f t="shared" si="53"/>
        <v>0.00130730476178146-0.0542878932054131i</v>
      </c>
      <c r="I304" t="str">
        <f t="shared" si="55"/>
        <v>-0.935521863264831-1.75198879169693i</v>
      </c>
      <c r="J304" s="4">
        <f t="shared" si="56"/>
        <v>5.9601022392885401</v>
      </c>
      <c r="K304" s="4">
        <f t="shared" si="57"/>
        <v>61.89880474505361</v>
      </c>
      <c r="O304"/>
      <c r="P304"/>
    </row>
    <row r="305" spans="1:16">
      <c r="A305">
        <f t="shared" si="58"/>
        <v>272</v>
      </c>
      <c r="B305">
        <f t="shared" si="59"/>
        <v>12000</v>
      </c>
      <c r="C305" t="str">
        <f t="shared" si="49"/>
        <v>0.00755740794520025-0.342363589938924i</v>
      </c>
      <c r="D305" t="str">
        <f t="shared" si="50"/>
        <v>1</v>
      </c>
      <c r="E305" t="str">
        <f t="shared" si="51"/>
        <v>0.00755740794520025-0.342363589938924i</v>
      </c>
      <c r="F305" t="str">
        <f t="shared" si="52"/>
        <v>0.145367412140575</v>
      </c>
      <c r="G305" t="str">
        <f t="shared" si="54"/>
        <v>31.7855585796732-17.0030378697764i</v>
      </c>
      <c r="H305" t="str">
        <f t="shared" si="53"/>
        <v>0.00109860083548438-0.0497685090805784i</v>
      </c>
      <c r="I305" t="str">
        <f t="shared" si="55"/>
        <v>-0.811296203407418-1.60059941241323i</v>
      </c>
      <c r="J305" s="4">
        <f t="shared" si="56"/>
        <v>5.0787205745256205</v>
      </c>
      <c r="K305" s="4">
        <f t="shared" si="57"/>
        <v>63.120906529931545</v>
      </c>
      <c r="O305"/>
      <c r="P305"/>
    </row>
    <row r="306" spans="1:16">
      <c r="A306">
        <f t="shared" si="58"/>
        <v>273</v>
      </c>
      <c r="B306">
        <f t="shared" si="59"/>
        <v>13000</v>
      </c>
      <c r="C306" t="str">
        <f t="shared" si="49"/>
        <v>0.00643991216252345-0.316050699491603i</v>
      </c>
      <c r="D306" t="str">
        <f t="shared" si="50"/>
        <v>1</v>
      </c>
      <c r="E306" t="str">
        <f t="shared" si="51"/>
        <v>0.00643991216252345-0.316050699491603i</v>
      </c>
      <c r="F306" t="str">
        <f t="shared" si="52"/>
        <v>0.145367412140575</v>
      </c>
      <c r="G306" t="str">
        <f t="shared" si="54"/>
        <v>31.7290475980918-16.198851387967i</v>
      </c>
      <c r="H306" t="str">
        <f t="shared" si="53"/>
        <v>0.000936153365478648-0.0459434722903129i</v>
      </c>
      <c r="I306" t="str">
        <f t="shared" si="55"/>
        <v>-0.714528225185573-1.47290722836468i</v>
      </c>
      <c r="J306" s="4">
        <f t="shared" si="56"/>
        <v>4.2813581299195604</v>
      </c>
      <c r="K306" s="4">
        <f t="shared" si="57"/>
        <v>64.121317433767629</v>
      </c>
      <c r="O306"/>
      <c r="P306"/>
    </row>
    <row r="307" spans="1:16">
      <c r="A307">
        <f t="shared" si="58"/>
        <v>274</v>
      </c>
      <c r="B307">
        <f t="shared" si="59"/>
        <v>14000</v>
      </c>
      <c r="C307" t="str">
        <f t="shared" si="49"/>
        <v>0.00555309888019733-0.293492428706401i</v>
      </c>
      <c r="D307" t="str">
        <f t="shared" si="50"/>
        <v>1</v>
      </c>
      <c r="E307" t="str">
        <f t="shared" si="51"/>
        <v>0.00555309888019733-0.293492428706401i</v>
      </c>
      <c r="F307" t="str">
        <f t="shared" si="52"/>
        <v>0.145367412140575</v>
      </c>
      <c r="G307" t="str">
        <f t="shared" si="54"/>
        <v>31.669028124695-15.545227005721i</v>
      </c>
      <c r="H307" t="str">
        <f t="shared" si="53"/>
        <v>0.000807239613575011-0.0426642348439017i</v>
      </c>
      <c r="I307" t="str">
        <f t="shared" si="55"/>
        <v>-0.637660721648169-1.36368357623115i</v>
      </c>
      <c r="J307" s="4">
        <f t="shared" si="56"/>
        <v>3.5530668492113198</v>
      </c>
      <c r="K307" s="4">
        <f t="shared" si="57"/>
        <v>64.939130751225548</v>
      </c>
      <c r="O307"/>
      <c r="P307"/>
    </row>
    <row r="308" spans="1:16">
      <c r="A308">
        <f t="shared" si="58"/>
        <v>275</v>
      </c>
      <c r="B308">
        <f t="shared" si="59"/>
        <v>15000</v>
      </c>
      <c r="C308" t="str">
        <f t="shared" si="49"/>
        <v>0.00483758926978397-0.273938902243779i</v>
      </c>
      <c r="D308" t="str">
        <f t="shared" si="50"/>
        <v>1</v>
      </c>
      <c r="E308" t="str">
        <f t="shared" si="51"/>
        <v>0.00483758926978397-0.273938902243779i</v>
      </c>
      <c r="F308" t="str">
        <f t="shared" si="52"/>
        <v>0.145367412140575</v>
      </c>
      <c r="G308" t="str">
        <f t="shared" si="54"/>
        <v>31.6053941646245-15.0116874787763i</v>
      </c>
      <c r="H308" t="str">
        <f t="shared" si="53"/>
        <v>0.00070322783314751-0.0398217893038081i</v>
      </c>
      <c r="I308" t="str">
        <f t="shared" si="55"/>
        <v>-0.575566463020282-1.26913998374507i</v>
      </c>
      <c r="J308" s="4">
        <f t="shared" si="56"/>
        <v>2.88247671701594</v>
      </c>
      <c r="K308" s="4">
        <f t="shared" si="57"/>
        <v>65.605278151665416</v>
      </c>
      <c r="O308"/>
      <c r="P308"/>
    </row>
    <row r="309" spans="1:16">
      <c r="A309">
        <f t="shared" si="58"/>
        <v>276</v>
      </c>
      <c r="B309">
        <f t="shared" si="59"/>
        <v>16000</v>
      </c>
      <c r="C309" t="str">
        <f t="shared" si="49"/>
        <v>0.00425194796254398-0.256827416533219i</v>
      </c>
      <c r="D309" t="str">
        <f t="shared" si="50"/>
        <v>1</v>
      </c>
      <c r="E309" t="str">
        <f t="shared" si="51"/>
        <v>0.00425194796254398-0.256827416533219i</v>
      </c>
      <c r="F309" t="str">
        <f t="shared" si="52"/>
        <v>0.145367412140575</v>
      </c>
      <c r="G309" t="str">
        <f t="shared" si="54"/>
        <v>31.5380882132048-14.5753528911531i</v>
      </c>
      <c r="H309" t="str">
        <f t="shared" si="53"/>
        <v>0.000618094671871409-0.0373343369081836i</v>
      </c>
      <c r="I309" t="str">
        <f t="shared" si="55"/>
        <v>-0.524667611108385-1.18646255875447i</v>
      </c>
      <c r="J309" s="4">
        <f t="shared" si="56"/>
        <v>2.26076246858144</v>
      </c>
      <c r="K309" s="4">
        <f t="shared" si="57"/>
        <v>66.144425560353923</v>
      </c>
      <c r="O309"/>
      <c r="P309"/>
    </row>
    <row r="310" spans="1:16">
      <c r="A310">
        <f t="shared" si="58"/>
        <v>277</v>
      </c>
      <c r="B310">
        <f t="shared" si="59"/>
        <v>17000</v>
      </c>
      <c r="C310" t="str">
        <f t="shared" si="49"/>
        <v>0.00376654926434323-0.241727484828347i</v>
      </c>
      <c r="D310" t="str">
        <f t="shared" si="50"/>
        <v>1</v>
      </c>
      <c r="E310" t="str">
        <f t="shared" si="51"/>
        <v>0.00376654926434323-0.241727484828347i</v>
      </c>
      <c r="F310" t="str">
        <f t="shared" si="52"/>
        <v>0.145367412140575</v>
      </c>
      <c r="G310" t="str">
        <f t="shared" si="54"/>
        <v>31.4670855626613-14.2187068106988i</v>
      </c>
      <c r="H310" t="str">
        <f t="shared" si="53"/>
        <v>0.000547533519257562-0.0351392989127469i</v>
      </c>
      <c r="I310" t="str">
        <f t="shared" si="55"/>
        <v>-0.482406104674952-1.11351654407869i</v>
      </c>
      <c r="J310" s="4">
        <f t="shared" si="56"/>
        <v>1.6809504253974039</v>
      </c>
      <c r="K310" s="4">
        <f t="shared" si="57"/>
        <v>66.576407526084708</v>
      </c>
      <c r="O310"/>
      <c r="P310"/>
    </row>
    <row r="311" spans="1:16">
      <c r="A311">
        <f t="shared" si="58"/>
        <v>278</v>
      </c>
      <c r="B311">
        <f t="shared" si="59"/>
        <v>18000</v>
      </c>
      <c r="C311" t="str">
        <f t="shared" si="49"/>
        <v>0.00335975703949551-0.228304166528708i</v>
      </c>
      <c r="D311" t="str">
        <f t="shared" si="50"/>
        <v>1</v>
      </c>
      <c r="E311" t="str">
        <f t="shared" si="51"/>
        <v>0.00335975703949551-0.228304166528708i</v>
      </c>
      <c r="F311" t="str">
        <f t="shared" si="52"/>
        <v>0.145367412140575</v>
      </c>
      <c r="G311" t="str">
        <f t="shared" si="54"/>
        <v>31.3923844938728-13.9281070839914i</v>
      </c>
      <c r="H311" t="str">
        <f t="shared" si="53"/>
        <v>0.000488399186252542-0.0331879858691892i</v>
      </c>
      <c r="I311" t="str">
        <f t="shared" si="55"/>
        <v>-0.446913806046726-1.04865248914866i</v>
      </c>
      <c r="J311" s="4">
        <f t="shared" si="56"/>
        <v>1.1374419700643839</v>
      </c>
      <c r="K311" s="4">
        <f t="shared" si="57"/>
        <v>66.917309036756265</v>
      </c>
      <c r="O311"/>
      <c r="P311"/>
    </row>
    <row r="312" spans="1:16">
      <c r="A312">
        <f t="shared" si="58"/>
        <v>279</v>
      </c>
      <c r="B312">
        <f t="shared" si="59"/>
        <v>19000</v>
      </c>
      <c r="C312" t="str">
        <f t="shared" si="49"/>
        <v>0.00301547212810383-0.216292957650109i</v>
      </c>
      <c r="D312" t="str">
        <f t="shared" si="50"/>
        <v>1</v>
      </c>
      <c r="E312" t="str">
        <f t="shared" si="51"/>
        <v>0.00301547212810383-0.216292957650109i</v>
      </c>
      <c r="F312" t="str">
        <f t="shared" si="52"/>
        <v>0.145367412140575</v>
      </c>
      <c r="G312" t="str">
        <f t="shared" si="54"/>
        <v>31.3139999433809-13.6927669298144i</v>
      </c>
      <c r="H312" t="str">
        <f t="shared" si="53"/>
        <v>0.000438351379644486-0.0314419475178273i</v>
      </c>
      <c r="I312" t="str">
        <f t="shared" si="55"/>
        <v>-0.416800724103697-0.990575386067864i</v>
      </c>
      <c r="J312" s="4">
        <f t="shared" si="56"/>
        <v>0.62567860627975991</v>
      </c>
      <c r="K312" s="4">
        <f t="shared" si="57"/>
        <v>67.180283135444085</v>
      </c>
      <c r="O312"/>
      <c r="P312"/>
    </row>
    <row r="313" spans="1:16">
      <c r="A313">
        <f t="shared" si="58"/>
        <v>280</v>
      </c>
      <c r="B313">
        <f t="shared" si="59"/>
        <v>20000</v>
      </c>
      <c r="C313" t="str">
        <f t="shared" si="49"/>
        <v>0.00272151516083045-0.205482203089415i</v>
      </c>
      <c r="D313" t="str">
        <f t="shared" si="50"/>
        <v>1</v>
      </c>
      <c r="E313" t="str">
        <f t="shared" si="51"/>
        <v>0.00272151516083045-0.205482203089415i</v>
      </c>
      <c r="F313" t="str">
        <f t="shared" si="52"/>
        <v>0.145367412140575</v>
      </c>
      <c r="G313" t="str">
        <f t="shared" si="54"/>
        <v>31.2319592912482-13.5040417257979i</v>
      </c>
      <c r="H313" t="str">
        <f t="shared" si="53"/>
        <v>0.000395619616031263-0.0298704161040523i</v>
      </c>
      <c r="I313" t="str">
        <f t="shared" si="55"/>
        <v>-0.39101536969336-0.938254083576836i</v>
      </c>
      <c r="J313" s="4">
        <f t="shared" si="56"/>
        <v>0.14190174893038882</v>
      </c>
      <c r="K313" s="4">
        <f t="shared" si="57"/>
        <v>67.376171914382908</v>
      </c>
      <c r="O313"/>
      <c r="P313"/>
    </row>
    <row r="314" spans="1:16">
      <c r="A314">
        <f t="shared" si="58"/>
        <v>281</v>
      </c>
      <c r="B314">
        <f t="shared" si="59"/>
        <v>21000</v>
      </c>
      <c r="C314" t="str">
        <f t="shared" si="49"/>
        <v>0.00246853472838368-0.195700527329799i</v>
      </c>
      <c r="D314" t="str">
        <f t="shared" si="50"/>
        <v>1</v>
      </c>
      <c r="E314" t="str">
        <f t="shared" si="51"/>
        <v>0.00246853472838368-0.195700527329799i</v>
      </c>
      <c r="F314" t="str">
        <f t="shared" si="52"/>
        <v>0.145367412140575</v>
      </c>
      <c r="G314" t="str">
        <f t="shared" si="54"/>
        <v>31.1462994811464-13.3549195891457i</v>
      </c>
      <c r="H314" t="str">
        <f t="shared" si="53"/>
        <v>0.000358844505244273-0.0284484792124788i</v>
      </c>
      <c r="I314" t="str">
        <f t="shared" si="55"/>
        <v>-0.368750473888635-0.890857192847577i</v>
      </c>
      <c r="J314" s="4">
        <f t="shared" si="56"/>
        <v>-0.31702273151739602</v>
      </c>
      <c r="K314" s="4">
        <f t="shared" si="57"/>
        <v>67.513981238221845</v>
      </c>
      <c r="O314"/>
      <c r="P314"/>
    </row>
    <row r="315" spans="1:16">
      <c r="A315">
        <f t="shared" si="58"/>
        <v>282</v>
      </c>
      <c r="B315">
        <f t="shared" si="59"/>
        <v>22000</v>
      </c>
      <c r="C315" t="str">
        <f t="shared" si="49"/>
        <v>0.00224925454846214-0.186807689053786i</v>
      </c>
      <c r="D315" t="str">
        <f t="shared" si="50"/>
        <v>1</v>
      </c>
      <c r="E315" t="str">
        <f t="shared" si="51"/>
        <v>0.00224925454846214-0.186807689053786i</v>
      </c>
      <c r="F315" t="str">
        <f t="shared" si="52"/>
        <v>0.145367412140575</v>
      </c>
      <c r="G315" t="str">
        <f t="shared" si="54"/>
        <v>31.0570649989889-13.2396509063054i</v>
      </c>
      <c r="H315" t="str">
        <f t="shared" si="53"/>
        <v>0.000326968312955359-0.0271557503257101i</v>
      </c>
      <c r="I315" t="str">
        <f t="shared" si="55"/>
        <v>-0.349377978263127-0.847706849282845i</v>
      </c>
      <c r="J315" s="4">
        <f t="shared" si="56"/>
        <v>-0.75373482336449005</v>
      </c>
      <c r="K315" s="4">
        <f t="shared" si="57"/>
        <v>67.601246300772232</v>
      </c>
      <c r="O315"/>
      <c r="P315"/>
    </row>
    <row r="316" spans="1:16">
      <c r="A316">
        <f t="shared" si="58"/>
        <v>283</v>
      </c>
      <c r="B316">
        <f t="shared" si="59"/>
        <v>23000</v>
      </c>
      <c r="C316" t="str">
        <f t="shared" si="49"/>
        <v>0.00205794447091722-0.178687818931468i</v>
      </c>
      <c r="D316" t="str">
        <f t="shared" si="50"/>
        <v>1</v>
      </c>
      <c r="E316" t="str">
        <f t="shared" si="51"/>
        <v>0.00205794447091722-0.178687818931468i</v>
      </c>
      <c r="F316" t="str">
        <f t="shared" si="52"/>
        <v>0.145367412140575</v>
      </c>
      <c r="G316" t="str">
        <f t="shared" si="54"/>
        <v>30.9643064176233-13.1534745211206i</v>
      </c>
      <c r="H316" t="str">
        <f t="shared" si="53"/>
        <v>0.000299158062066241-0.0259753858191112i</v>
      </c>
      <c r="I316" t="str">
        <f t="shared" si="55"/>
        <v>-0.332403353646835-0.808244773766122i</v>
      </c>
      <c r="J316" s="4">
        <f t="shared" si="56"/>
        <v>-1.170478647541614</v>
      </c>
      <c r="K316" s="4">
        <f t="shared" si="57"/>
        <v>67.644315273851774</v>
      </c>
      <c r="O316"/>
      <c r="P316"/>
    </row>
    <row r="317" spans="1:16">
      <c r="A317">
        <f t="shared" si="58"/>
        <v>284</v>
      </c>
      <c r="B317">
        <f t="shared" si="59"/>
        <v>24000</v>
      </c>
      <c r="C317" t="str">
        <f t="shared" si="49"/>
        <v>0.00189004237205979-0.171244346296282i</v>
      </c>
      <c r="D317" t="str">
        <f t="shared" si="50"/>
        <v>1</v>
      </c>
      <c r="E317" t="str">
        <f t="shared" si="51"/>
        <v>0.00189004237205979-0.171244346296282i</v>
      </c>
      <c r="F317" t="str">
        <f t="shared" si="52"/>
        <v>0.145367412140575</v>
      </c>
      <c r="G317" t="str">
        <f t="shared" si="54"/>
        <v>30.8680793224986-13.0924123877358i</v>
      </c>
      <c r="H317" t="str">
        <f t="shared" si="53"/>
        <v>0.000274750568462365-0.024893347464795i</v>
      </c>
      <c r="I317" t="str">
        <f t="shared" si="55"/>
        <v>-0.317432948379096-0.772006971891886i</v>
      </c>
      <c r="J317" s="4">
        <f t="shared" si="56"/>
        <v>-1.569177610192404</v>
      </c>
      <c r="K317" s="4">
        <f t="shared" si="57"/>
        <v>67.648571102157973</v>
      </c>
      <c r="O317"/>
      <c r="P317"/>
    </row>
    <row r="318" spans="1:16">
      <c r="A318">
        <f t="shared" si="58"/>
        <v>285</v>
      </c>
      <c r="B318">
        <f t="shared" si="59"/>
        <v>25000</v>
      </c>
      <c r="C318" t="str">
        <f t="shared" si="49"/>
        <v>0.00174187968390704-0.164396142320541i</v>
      </c>
      <c r="D318" t="str">
        <f t="shared" si="50"/>
        <v>1</v>
      </c>
      <c r="E318" t="str">
        <f t="shared" si="51"/>
        <v>0.00174187968390704-0.164396142320541i</v>
      </c>
      <c r="F318" t="str">
        <f t="shared" si="52"/>
        <v>0.145367412140575</v>
      </c>
      <c r="G318" t="str">
        <f t="shared" si="54"/>
        <v>30.7684434985564-13.0531135164665i</v>
      </c>
      <c r="H318" t="str">
        <f t="shared" si="53"/>
        <v>0.000253212541909809-0.0238978417750307i</v>
      </c>
      <c r="I318" t="str">
        <f t="shared" si="55"/>
        <v>-0.304150285699153-0.738604606445815i</v>
      </c>
      <c r="J318" s="4">
        <f t="shared" si="56"/>
        <v>-1.9514926141230839</v>
      </c>
      <c r="K318" s="4">
        <f t="shared" si="57"/>
        <v>67.618606257077602</v>
      </c>
      <c r="O318"/>
      <c r="P318"/>
    </row>
    <row r="319" spans="1:16">
      <c r="A319">
        <f t="shared" si="58"/>
        <v>286</v>
      </c>
      <c r="B319">
        <f t="shared" si="59"/>
        <v>26000</v>
      </c>
      <c r="C319" t="str">
        <f t="shared" si="49"/>
        <v>0.00161047932309862-0.158074552489746i</v>
      </c>
      <c r="D319" t="str">
        <f t="shared" si="50"/>
        <v>1</v>
      </c>
      <c r="E319" t="str">
        <f t="shared" si="51"/>
        <v>0.00161047932309862-0.158074552489746i</v>
      </c>
      <c r="F319" t="str">
        <f t="shared" si="52"/>
        <v>0.145367412140575</v>
      </c>
      <c r="G319" t="str">
        <f t="shared" si="54"/>
        <v>30.6654622993366-13.032733939843i</v>
      </c>
      <c r="H319" t="str">
        <f t="shared" si="53"/>
        <v>0.000234111211504751-0.0229788886207139i</v>
      </c>
      <c r="I319" t="str">
        <f t="shared" si="55"/>
        <v>-0.292298613096799-0.707709351811033i</v>
      </c>
      <c r="J319" s="4">
        <f t="shared" si="56"/>
        <v>-2.3188676816506</v>
      </c>
      <c r="K319" s="4">
        <f t="shared" si="57"/>
        <v>67.558361451751722</v>
      </c>
      <c r="O319"/>
      <c r="P319"/>
    </row>
    <row r="320" spans="1:16">
      <c r="A320">
        <f t="shared" si="58"/>
        <v>287</v>
      </c>
      <c r="B320">
        <f t="shared" si="59"/>
        <v>27000</v>
      </c>
      <c r="C320" t="str">
        <f t="shared" si="49"/>
        <v>0.00149340498926296-0.15222108802309i</v>
      </c>
      <c r="D320" t="str">
        <f t="shared" si="50"/>
        <v>1</v>
      </c>
      <c r="E320" t="str">
        <f t="shared" si="51"/>
        <v>0.00149340498926296-0.15222108802309i</v>
      </c>
      <c r="F320" t="str">
        <f t="shared" si="52"/>
        <v>0.145367412140575</v>
      </c>
      <c r="G320" t="str">
        <f t="shared" si="54"/>
        <v>30.5592021452186-13.0288433587028i</v>
      </c>
      <c r="H320" t="str">
        <f t="shared" si="53"/>
        <v>0.00021709241856698-0.0221279856391393i</v>
      </c>
      <c r="I320" t="str">
        <f t="shared" si="55"/>
        <v>-0.281667887632788-0.679042049328823i</v>
      </c>
      <c r="J320" s="4">
        <f t="shared" si="56"/>
        <v>-2.6725661008264998</v>
      </c>
      <c r="K320" s="4">
        <f t="shared" si="57"/>
        <v>67.471236541859255</v>
      </c>
      <c r="O320"/>
      <c r="P320"/>
    </row>
    <row r="321" spans="1:16">
      <c r="A321">
        <f t="shared" si="58"/>
        <v>288</v>
      </c>
      <c r="B321">
        <f t="shared" si="59"/>
        <v>28000</v>
      </c>
      <c r="C321" t="str">
        <f t="shared" si="49"/>
        <v>0.00138864743328959-0.146785611639817i</v>
      </c>
      <c r="D321" t="str">
        <f t="shared" si="50"/>
        <v>1</v>
      </c>
      <c r="E321" t="str">
        <f t="shared" si="51"/>
        <v>0.00138864743328959-0.146785611639817i</v>
      </c>
      <c r="F321" t="str">
        <f t="shared" si="52"/>
        <v>0.145367412140575</v>
      </c>
      <c r="G321" t="str">
        <f t="shared" si="54"/>
        <v>30.4497321145735-13.0393517968276i</v>
      </c>
      <c r="H321" t="str">
        <f t="shared" si="53"/>
        <v>0.000201864083752959-0.0213378445035517i</v>
      </c>
      <c r="I321" t="str">
        <f t="shared" si="55"/>
        <v>-0.272084953793983-0.652363825838773i</v>
      </c>
      <c r="J321" s="4">
        <f t="shared" si="56"/>
        <v>-3.0136993514111001</v>
      </c>
      <c r="K321" s="4">
        <f t="shared" si="57"/>
        <v>67.360179802348199</v>
      </c>
      <c r="O321"/>
      <c r="P321"/>
    </row>
    <row r="322" spans="1:16">
      <c r="A322">
        <f t="shared" si="58"/>
        <v>289</v>
      </c>
      <c r="B322">
        <f t="shared" si="59"/>
        <v>29000</v>
      </c>
      <c r="C322" t="str">
        <f t="shared" si="49"/>
        <v>0.00129453768264034-0.141724898438027i</v>
      </c>
      <c r="D322" t="str">
        <f t="shared" si="50"/>
        <v>1</v>
      </c>
      <c r="E322" t="str">
        <f t="shared" si="51"/>
        <v>0.00129453768264034-0.141724898438027i</v>
      </c>
      <c r="F322" t="str">
        <f t="shared" si="52"/>
        <v>0.145367412140575</v>
      </c>
      <c r="G322" t="str">
        <f t="shared" si="54"/>
        <v>30.3371236027318-13.0624514330457i</v>
      </c>
      <c r="H322" t="str">
        <f t="shared" si="53"/>
        <v>0.000188183592843883-0.0206021817218218i</v>
      </c>
      <c r="I322" t="str">
        <f t="shared" si="55"/>
        <v>-0.263406049239968-0.627469072422869i</v>
      </c>
      <c r="J322" s="4">
        <f t="shared" si="56"/>
        <v>-3.3432504680436996</v>
      </c>
      <c r="K322" s="4">
        <f t="shared" si="57"/>
        <v>67.227760272245732</v>
      </c>
      <c r="O322"/>
      <c r="P322"/>
    </row>
    <row r="323" spans="1:16">
      <c r="A323">
        <f t="shared" si="58"/>
        <v>290</v>
      </c>
      <c r="B323">
        <f t="shared" si="59"/>
        <v>30000</v>
      </c>
      <c r="C323" t="str">
        <f t="shared" si="49"/>
        <v>0.00120968016144508-0.137001484422071i</v>
      </c>
      <c r="D323" t="str">
        <f t="shared" si="50"/>
        <v>1</v>
      </c>
      <c r="E323" t="str">
        <f t="shared" si="51"/>
        <v>0.00120968016144508-0.137001484422071i</v>
      </c>
      <c r="F323" t="str">
        <f t="shared" si="52"/>
        <v>0.145367412140575</v>
      </c>
      <c r="G323" t="str">
        <f t="shared" si="54"/>
        <v>30.2214500311759-13.0965700680382i</v>
      </c>
      <c r="H323" t="str">
        <f t="shared" si="53"/>
        <v>0.000175848074587064-0.0199155512498538i</v>
      </c>
      <c r="I323" t="str">
        <f t="shared" si="55"/>
        <v>-0.255511028588105-0.604179843570938i</v>
      </c>
      <c r="J323" s="4">
        <f t="shared" si="56"/>
        <v>-3.6620930729367802</v>
      </c>
      <c r="K323" s="4">
        <f t="shared" si="57"/>
        <v>67.076226749423085</v>
      </c>
      <c r="O323"/>
      <c r="P323"/>
    </row>
    <row r="324" spans="1:16">
      <c r="A324">
        <f t="shared" si="58"/>
        <v>291</v>
      </c>
      <c r="B324">
        <f t="shared" si="59"/>
        <v>31000</v>
      </c>
      <c r="C324" t="str">
        <f t="shared" si="49"/>
        <v>0.00113290065836639-0.132582737768725i</v>
      </c>
      <c r="D324" t="str">
        <f t="shared" si="50"/>
        <v>1</v>
      </c>
      <c r="E324" t="str">
        <f t="shared" si="51"/>
        <v>0.00113290065836639-0.132582737768725i</v>
      </c>
      <c r="F324" t="str">
        <f t="shared" si="52"/>
        <v>0.145367412140575</v>
      </c>
      <c r="G324" t="str">
        <f t="shared" si="54"/>
        <v>30.1027865944647-13.1403335973734i</v>
      </c>
      <c r="H324" t="str">
        <f t="shared" si="53"/>
        <v>0.000164686836919076-0.019273209483952i</v>
      </c>
      <c r="I324" t="str">
        <f t="shared" si="55"/>
        <v>-0.248298869404498-0.582341352062033i</v>
      </c>
      <c r="J324" s="4">
        <f t="shared" si="56"/>
        <v>-3.9710070047670598</v>
      </c>
      <c r="K324" s="4">
        <f t="shared" si="57"/>
        <v>66.907556188882623</v>
      </c>
      <c r="O324"/>
      <c r="P324"/>
    </row>
    <row r="325" spans="1:16">
      <c r="A325">
        <f t="shared" si="58"/>
        <v>292</v>
      </c>
      <c r="B325">
        <f t="shared" si="59"/>
        <v>32000</v>
      </c>
      <c r="C325" t="str">
        <f t="shared" si="49"/>
        <v>0.00106320549120393-0.128440104138275i</v>
      </c>
      <c r="D325" t="str">
        <f t="shared" si="50"/>
        <v>1</v>
      </c>
      <c r="E325" t="str">
        <f t="shared" si="51"/>
        <v>0.00106320549120393-0.128440104138275i</v>
      </c>
      <c r="F325" t="str">
        <f t="shared" si="52"/>
        <v>0.145367412140575</v>
      </c>
      <c r="G325" t="str">
        <f t="shared" si="54"/>
        <v>29.9812100359418-13.1925355194488i</v>
      </c>
      <c r="H325" t="str">
        <f t="shared" si="53"/>
        <v>0.000154555430829964-0.018671005553647i</v>
      </c>
      <c r="I325" t="str">
        <f t="shared" si="55"/>
        <v>-0.241684145116405-0.561818317097075i</v>
      </c>
      <c r="J325" s="4">
        <f t="shared" si="56"/>
        <v>-4.2706912479742201</v>
      </c>
      <c r="K325" s="4">
        <f t="shared" si="57"/>
        <v>66.723493635964545</v>
      </c>
      <c r="O325"/>
      <c r="P325"/>
    </row>
    <row r="326" spans="1:16">
      <c r="A326">
        <f t="shared" si="58"/>
        <v>293</v>
      </c>
      <c r="B326">
        <f t="shared" si="59"/>
        <v>33000</v>
      </c>
      <c r="C326" t="str">
        <f t="shared" si="49"/>
        <v>0.000999749196999441-0.124548489133346i</v>
      </c>
      <c r="D326" t="str">
        <f t="shared" si="50"/>
        <v>1</v>
      </c>
      <c r="E326" t="str">
        <f t="shared" si="51"/>
        <v>0.000999749196999441-0.124548489133346i</v>
      </c>
      <c r="F326" t="str">
        <f t="shared" si="52"/>
        <v>0.145367412140575</v>
      </c>
      <c r="G326" t="str">
        <f t="shared" si="54"/>
        <v>29.8567984457496-13.2521119849518i</v>
      </c>
      <c r="H326" t="str">
        <f t="shared" si="53"/>
        <v>0.000145330953557427-0.018105291551333i</v>
      </c>
      <c r="I326" t="str">
        <f t="shared" si="55"/>
        <v>-0.235594234170174-0.542491982721105i</v>
      </c>
      <c r="J326" s="4">
        <f t="shared" si="56"/>
        <v>-4.5617747029387203</v>
      </c>
      <c r="K326" s="4">
        <f t="shared" si="57"/>
        <v>66.525585355338734</v>
      </c>
      <c r="O326"/>
      <c r="P326"/>
    </row>
    <row r="327" spans="1:16">
      <c r="A327">
        <f t="shared" si="58"/>
        <v>294</v>
      </c>
      <c r="B327">
        <f t="shared" si="59"/>
        <v>34000</v>
      </c>
      <c r="C327" t="str">
        <f t="shared" si="49"/>
        <v>0.000941808772525745-0.120885749684528i</v>
      </c>
      <c r="D327" t="str">
        <f t="shared" si="50"/>
        <v>1</v>
      </c>
      <c r="E327" t="str">
        <f t="shared" si="51"/>
        <v>0.000941808772525745-0.120885749684528i</v>
      </c>
      <c r="F327" t="str">
        <f t="shared" si="52"/>
        <v>0.145367412140575</v>
      </c>
      <c r="G327" t="str">
        <f t="shared" si="54"/>
        <v>29.729631076437-13.3181212458796i</v>
      </c>
      <c r="H327" t="str">
        <f t="shared" si="53"/>
        <v>0.000136908303993359-0.0175728485963132i</v>
      </c>
      <c r="I327" t="str">
        <f t="shared" si="55"/>
        <v>-0.229967094872161-0.524257667122626i</v>
      </c>
      <c r="J327" s="4">
        <f t="shared" si="56"/>
        <v>-4.8448252156904799</v>
      </c>
      <c r="K327" s="4">
        <f t="shared" si="57"/>
        <v>66.31520645839521</v>
      </c>
      <c r="O327"/>
      <c r="P327"/>
    </row>
    <row r="328" spans="1:16">
      <c r="A328">
        <f t="shared" si="58"/>
        <v>295</v>
      </c>
      <c r="B328">
        <f t="shared" si="59"/>
        <v>35000</v>
      </c>
      <c r="C328" t="str">
        <f t="shared" si="49"/>
        <v>0.000888762990289497-0.117432272588652i</v>
      </c>
      <c r="D328" t="str">
        <f t="shared" si="50"/>
        <v>1</v>
      </c>
      <c r="E328" t="str">
        <f t="shared" si="51"/>
        <v>0.000888762990289497-0.117432272588652i</v>
      </c>
      <c r="F328" t="str">
        <f t="shared" si="52"/>
        <v>0.145367412140575</v>
      </c>
      <c r="G328" t="str">
        <f t="shared" si="54"/>
        <v>29.5997881726952-13.3897266232168i</v>
      </c>
      <c r="H328" t="str">
        <f t="shared" si="53"/>
        <v>0.000129197175904703-0.0170708255679989i</v>
      </c>
      <c r="I328" t="str">
        <f t="shared" si="55"/>
        <v>-0.224749478548835-0.507022735611652i</v>
      </c>
      <c r="J328" s="4">
        <f t="shared" si="56"/>
        <v>-5.1203571942658002</v>
      </c>
      <c r="K328" s="4">
        <f t="shared" si="57"/>
        <v>66.093584057068469</v>
      </c>
      <c r="O328"/>
      <c r="P328"/>
    </row>
    <row r="329" spans="1:16">
      <c r="A329">
        <f t="shared" si="58"/>
        <v>296</v>
      </c>
      <c r="B329">
        <f t="shared" si="59"/>
        <v>36000</v>
      </c>
      <c r="C329" t="str">
        <f t="shared" si="49"/>
        <v>0.00084007567850972-0.114170623261496i</v>
      </c>
      <c r="D329" t="str">
        <f t="shared" si="50"/>
        <v>1</v>
      </c>
      <c r="E329" t="str">
        <f t="shared" si="51"/>
        <v>0.00084007567850972-0.114170623261496i</v>
      </c>
      <c r="F329" t="str">
        <f t="shared" si="52"/>
        <v>0.145367412140575</v>
      </c>
      <c r="G329" t="str">
        <f t="shared" si="54"/>
        <v>29.4673508126752-13.466182308173i</v>
      </c>
      <c r="H329" t="str">
        <f t="shared" si="53"/>
        <v>0.000122119627387196-0.0165966880460002i</v>
      </c>
      <c r="I329" t="str">
        <f t="shared" si="55"/>
        <v>-0.219895485037983-0.490704914145823i</v>
      </c>
      <c r="J329" s="4">
        <f t="shared" si="56"/>
        <v>-5.3888380694001601</v>
      </c>
      <c r="K329" s="4">
        <f t="shared" si="57"/>
        <v>65.861816760330854</v>
      </c>
      <c r="O329"/>
      <c r="P329"/>
    </row>
    <row r="330" spans="1:16">
      <c r="A330">
        <f t="shared" si="58"/>
        <v>297</v>
      </c>
      <c r="B330">
        <f t="shared" si="59"/>
        <v>37000</v>
      </c>
      <c r="C330" t="str">
        <f t="shared" si="49"/>
        <v>0.000795282120072647-0.111085251427196i</v>
      </c>
      <c r="D330" t="str">
        <f t="shared" si="50"/>
        <v>1</v>
      </c>
      <c r="E330" t="str">
        <f t="shared" si="51"/>
        <v>0.000795282120072647-0.111085251427196i</v>
      </c>
      <c r="F330" t="str">
        <f t="shared" si="52"/>
        <v>0.145367412140575</v>
      </c>
      <c r="G330" t="str">
        <f t="shared" si="54"/>
        <v>29.3324007589958-13.5468214600569i</v>
      </c>
      <c r="H330" t="str">
        <f t="shared" si="53"/>
        <v>0.000115608103716631-0.0161481755269566i</v>
      </c>
      <c r="I330" t="str">
        <f t="shared" si="55"/>
        <v>-0.215365387540138-0.475230878423684i</v>
      </c>
      <c r="J330" s="4">
        <f t="shared" si="56"/>
        <v>-5.6506938041119001</v>
      </c>
      <c r="K330" s="4">
        <f t="shared" si="57"/>
        <v>65.620891165176516</v>
      </c>
      <c r="O330"/>
      <c r="P330"/>
    </row>
    <row r="331" spans="1:16">
      <c r="A331">
        <f t="shared" si="58"/>
        <v>298</v>
      </c>
      <c r="B331">
        <f t="shared" si="59"/>
        <v>38000</v>
      </c>
      <c r="C331" t="str">
        <f t="shared" si="49"/>
        <v>0.000753977922833937-0.108162243260517i</v>
      </c>
      <c r="D331" t="str">
        <f t="shared" si="50"/>
        <v>1</v>
      </c>
      <c r="E331" t="str">
        <f t="shared" si="51"/>
        <v>0.000753977922833937-0.108162243260517i</v>
      </c>
      <c r="F331" t="str">
        <f t="shared" si="52"/>
        <v>0.145367412140575</v>
      </c>
      <c r="G331" t="str">
        <f t="shared" si="54"/>
        <v>29.1950203180421-13.6310461769461i</v>
      </c>
      <c r="H331" t="str">
        <f t="shared" si="53"/>
        <v>0.000109603819453496-0.0157232653941007i</v>
      </c>
      <c r="I331" t="str">
        <f t="shared" si="55"/>
        <v>-0.211124670903485-0.460535067370878i</v>
      </c>
      <c r="J331" s="4">
        <f t="shared" si="56"/>
        <v>-5.9063136157317402</v>
      </c>
      <c r="K331" s="4">
        <f t="shared" si="57"/>
        <v>65.371695865528579</v>
      </c>
      <c r="O331"/>
      <c r="P331"/>
    </row>
    <row r="332" spans="1:16">
      <c r="A332">
        <f t="shared" si="58"/>
        <v>299</v>
      </c>
      <c r="B332">
        <f t="shared" si="59"/>
        <v>39000</v>
      </c>
      <c r="C332" t="str">
        <f t="shared" si="49"/>
        <v>0.000715809861085903-0.1053891116477i</v>
      </c>
      <c r="D332" t="str">
        <f t="shared" si="50"/>
        <v>1</v>
      </c>
      <c r="E332" t="str">
        <f t="shared" si="51"/>
        <v>0.000715809861085903-0.1053891116477i</v>
      </c>
      <c r="F332" t="str">
        <f t="shared" si="52"/>
        <v>0.145367412140575</v>
      </c>
      <c r="G332" t="str">
        <f t="shared" si="54"/>
        <v>29.0552922065108-13.718319002301i</v>
      </c>
      <c r="H332" t="str">
        <f t="shared" si="53"/>
        <v>0.000104055427090762-0.0153201424280203i</v>
      </c>
      <c r="I332" t="str">
        <f t="shared" si="55"/>
        <v>-0.207143240148473-0.446558680434245i</v>
      </c>
      <c r="J332" s="4">
        <f t="shared" si="56"/>
        <v>-6.1560540420458398</v>
      </c>
      <c r="K332" s="4">
        <f t="shared" si="57"/>
        <v>65.115033401644496</v>
      </c>
      <c r="O332"/>
      <c r="P332"/>
    </row>
    <row r="333" spans="1:16">
      <c r="A333">
        <f t="shared" si="58"/>
        <v>300</v>
      </c>
      <c r="B333">
        <f t="shared" si="59"/>
        <v>40000</v>
      </c>
      <c r="C333" t="str">
        <f t="shared" si="49"/>
        <v>0.000680468299077512-0.102754617897692i</v>
      </c>
      <c r="D333" t="str">
        <f t="shared" si="50"/>
        <v>1</v>
      </c>
      <c r="E333" t="str">
        <f t="shared" si="51"/>
        <v>0.000680468299077512-0.102754617897692i</v>
      </c>
      <c r="F333" t="str">
        <f t="shared" si="52"/>
        <v>0.145367412140575</v>
      </c>
      <c r="G333" t="str">
        <f t="shared" si="54"/>
        <v>28.9132994244259-13.80815569809i</v>
      </c>
      <c r="H333" t="str">
        <f t="shared" si="53"/>
        <v>0.0000989179156805967-0.0149371728892811i</v>
      </c>
      <c r="I333" t="str">
        <f t="shared" si="55"/>
        <v>-0.203394765629969-0.43324882628325i</v>
      </c>
      <c r="J333" s="4">
        <f t="shared" si="56"/>
        <v>-6.4002424582335209</v>
      </c>
      <c r="K333" s="4">
        <f t="shared" si="57"/>
        <v>64.851630492919426</v>
      </c>
      <c r="O333"/>
      <c r="P333"/>
    </row>
    <row r="334" spans="1:16">
      <c r="A334">
        <f t="shared" si="58"/>
        <v>301</v>
      </c>
      <c r="B334">
        <f t="shared" si="59"/>
        <v>41000</v>
      </c>
      <c r="C334" t="str">
        <f t="shared" si="49"/>
        <v>0.000647680891801869-0.100248619536184i</v>
      </c>
      <c r="D334" t="str">
        <f t="shared" si="50"/>
        <v>1</v>
      </c>
      <c r="E334" t="str">
        <f t="shared" si="51"/>
        <v>0.000647680891801869-0.100248619536184i</v>
      </c>
      <c r="F334" t="str">
        <f t="shared" si="52"/>
        <v>0.145367412140575</v>
      </c>
      <c r="G334" t="str">
        <f t="shared" si="54"/>
        <v>28.7691251340476-13.9001190676091i</v>
      </c>
      <c r="H334" t="str">
        <f t="shared" si="53"/>
        <v>0.0000941516951341375-0.0145728823926402i</v>
      </c>
      <c r="I334" t="str">
        <f t="shared" si="55"/>
        <v>-0.199856138517066-0.420557796890407i</v>
      </c>
      <c r="J334" s="4">
        <f t="shared" si="56"/>
        <v>-6.6391801315589003</v>
      </c>
      <c r="K334" s="4">
        <f t="shared" si="57"/>
        <v>64.582146833709274</v>
      </c>
      <c r="O334"/>
      <c r="P334"/>
    </row>
    <row r="335" spans="1:16">
      <c r="A335">
        <f t="shared" si="58"/>
        <v>302</v>
      </c>
      <c r="B335">
        <f t="shared" si="59"/>
        <v>42000</v>
      </c>
      <c r="C335" t="str">
        <f t="shared" si="49"/>
        <v>0.000617207322765705-0.0978619398367955i</v>
      </c>
      <c r="D335" t="str">
        <f t="shared" si="50"/>
        <v>1</v>
      </c>
      <c r="E335" t="str">
        <f t="shared" si="51"/>
        <v>0.000617207322765705-0.0978619398367955i</v>
      </c>
      <c r="F335" t="str">
        <f t="shared" si="52"/>
        <v>0.145367412140575</v>
      </c>
      <c r="G335" t="str">
        <f t="shared" si="54"/>
        <v>28.6228525442432-13.99381365253i</v>
      </c>
      <c r="H335" t="str">
        <f t="shared" si="53"/>
        <v>0.0000897218312646631-0.0142259369411316i</v>
      </c>
      <c r="I335" t="str">
        <f t="shared" si="55"/>
        <v>-0.19650701584055-0.408442445956993i</v>
      </c>
      <c r="J335" s="4">
        <f t="shared" si="56"/>
        <v>-6.8731448851189603</v>
      </c>
      <c r="K335" s="4">
        <f t="shared" si="57"/>
        <v>64.307182681257785</v>
      </c>
      <c r="O335"/>
      <c r="P335"/>
    </row>
    <row r="336" spans="1:16">
      <c r="A336">
        <f t="shared" si="58"/>
        <v>303</v>
      </c>
      <c r="B336">
        <f t="shared" ref="B336:B367" si="60">B335+1000</f>
        <v>43000</v>
      </c>
      <c r="C336" t="str">
        <f t="shared" si="49"/>
        <v>0.000588834888138512-0.0955862555520121i</v>
      </c>
      <c r="D336" t="str">
        <f t="shared" si="50"/>
        <v>1</v>
      </c>
      <c r="E336" t="str">
        <f t="shared" si="51"/>
        <v>0.000588834888138512-0.0955862555520121i</v>
      </c>
      <c r="F336" t="str">
        <f t="shared" si="52"/>
        <v>0.145367412140575</v>
      </c>
      <c r="G336" t="str">
        <f t="shared" si="54"/>
        <v>28.4745647999989-14.0888811613942i</v>
      </c>
      <c r="H336" t="str">
        <f t="shared" si="53"/>
        <v>0.0000855974038667804-0.0138951266058037i</v>
      </c>
      <c r="I336" t="str">
        <f t="shared" si="55"/>
        <v>-0.193329438648579-0.396863654591949i</v>
      </c>
      <c r="J336" s="4">
        <f t="shared" si="56"/>
        <v>-7.1023934294200997</v>
      </c>
      <c r="K336" s="4">
        <f t="shared" si="57"/>
        <v>64.027285424275064</v>
      </c>
      <c r="O336"/>
      <c r="P336"/>
    </row>
    <row r="337" spans="1:16">
      <c r="A337">
        <f t="shared" si="58"/>
        <v>304</v>
      </c>
      <c r="B337">
        <f t="shared" si="60"/>
        <v>44000</v>
      </c>
      <c r="C337" t="str">
        <f t="shared" si="49"/>
        <v>0.000562374775204335-0.0934139999493547i</v>
      </c>
      <c r="D337" t="str">
        <f t="shared" si="50"/>
        <v>1</v>
      </c>
      <c r="E337" t="str">
        <f t="shared" si="51"/>
        <v>0.000562374775204335-0.0934139999493547i</v>
      </c>
      <c r="F337" t="str">
        <f t="shared" si="52"/>
        <v>0.145367412140575</v>
      </c>
      <c r="G337" t="str">
        <f t="shared" si="54"/>
        <v>28.324344876835-14.1849965127816i</v>
      </c>
      <c r="H337" t="str">
        <f t="shared" si="53"/>
        <v>0.0000817509657245918-0.0135793514303375i</v>
      </c>
      <c r="I337" t="str">
        <f t="shared" si="55"/>
        <v>-0.190307510137976-0.385785870280342i</v>
      </c>
      <c r="J337" s="4">
        <f t="shared" si="56"/>
        <v>-7.3271634104900594</v>
      </c>
      <c r="K337" s="4">
        <f t="shared" si="57"/>
        <v>63.742955288008801</v>
      </c>
      <c r="O337"/>
      <c r="P337"/>
    </row>
    <row r="338" spans="1:16">
      <c r="A338">
        <f t="shared" si="58"/>
        <v>305</v>
      </c>
      <c r="B338">
        <f t="shared" si="60"/>
        <v>45000</v>
      </c>
      <c r="C338" t="str">
        <f t="shared" si="49"/>
        <v>0.000537658913103295-0.0913382787726899i</v>
      </c>
      <c r="D338" t="str">
        <f t="shared" si="50"/>
        <v>1</v>
      </c>
      <c r="E338" t="str">
        <f t="shared" si="51"/>
        <v>0.000537658913103295-0.0913382787726899i</v>
      </c>
      <c r="F338" t="str">
        <f t="shared" si="52"/>
        <v>0.145367412140575</v>
      </c>
      <c r="G338" t="str">
        <f t="shared" si="54"/>
        <v>28.1722754799447-14.2818643971825i</v>
      </c>
      <c r="H338" t="str">
        <f t="shared" si="53"/>
        <v>0.0000781580848121403-0.0132776092145603i</v>
      </c>
      <c r="I338" t="str">
        <f t="shared" si="55"/>
        <v>-0.187427123224819-0.375176707676475i</v>
      </c>
      <c r="J338" s="4">
        <f t="shared" si="56"/>
        <v>-7.5476752150811199</v>
      </c>
      <c r="K338" s="4">
        <f t="shared" si="57"/>
        <v>63.454650305162431</v>
      </c>
      <c r="O338"/>
      <c r="P338"/>
    </row>
    <row r="339" spans="1:16">
      <c r="A339">
        <f t="shared" si="58"/>
        <v>306</v>
      </c>
      <c r="B339">
        <f t="shared" si="60"/>
        <v>46000</v>
      </c>
      <c r="C339" t="str">
        <f t="shared" si="49"/>
        <v>0.000514537297452375-0.0893527971623826i</v>
      </c>
      <c r="D339" t="str">
        <f t="shared" si="50"/>
        <v>1</v>
      </c>
      <c r="E339" t="str">
        <f t="shared" si="51"/>
        <v>0.000514537297452375-0.0893527971623826i</v>
      </c>
      <c r="F339" t="str">
        <f t="shared" si="52"/>
        <v>0.145367412140575</v>
      </c>
      <c r="G339" t="str">
        <f t="shared" si="54"/>
        <v>28.0184389479215-14.3792162783351i</v>
      </c>
      <c r="H339" t="str">
        <f t="shared" si="53"/>
        <v>0.000074796955380457-0.0129889848910173i</v>
      </c>
      <c r="I339" t="str">
        <f t="shared" si="55"/>
        <v>-0.184675729056147-0.36500660176282i</v>
      </c>
      <c r="J339" s="4">
        <f t="shared" si="56"/>
        <v>-7.7641335668973195</v>
      </c>
      <c r="K339" s="4">
        <f t="shared" si="57"/>
        <v>63.162790660457887</v>
      </c>
      <c r="O339"/>
      <c r="P339"/>
    </row>
    <row r="340" spans="1:16">
      <c r="A340">
        <f t="shared" si="58"/>
        <v>307</v>
      </c>
      <c r="B340">
        <f t="shared" si="60"/>
        <v>47000</v>
      </c>
      <c r="C340" t="str">
        <f t="shared" si="49"/>
        <v>0.000492875709071297-0.087451795902567i</v>
      </c>
      <c r="D340" t="str">
        <f t="shared" si="50"/>
        <v>1</v>
      </c>
      <c r="E340" t="str">
        <f t="shared" si="51"/>
        <v>0.000492875709071297-0.087451795902567i</v>
      </c>
      <c r="F340" t="str">
        <f t="shared" si="52"/>
        <v>0.145367412140575</v>
      </c>
      <c r="G340" t="str">
        <f t="shared" si="54"/>
        <v>27.862917160973-14.4768077683173i</v>
      </c>
      <c r="H340" t="str">
        <f t="shared" si="53"/>
        <v>0.0000716480663346454-0.0127126412574019i</v>
      </c>
      <c r="I340" t="str">
        <f t="shared" si="55"/>
        <v>-0.182042139573961-0.355248505535455i</v>
      </c>
      <c r="J340" s="4">
        <f t="shared" si="56"/>
        <v>-7.9767289423617607</v>
      </c>
      <c r="K340" s="4">
        <f t="shared" si="57"/>
        <v>62.867762499021026</v>
      </c>
      <c r="O340"/>
      <c r="P340"/>
    </row>
    <row r="341" spans="1:16">
      <c r="A341">
        <f t="shared" si="58"/>
        <v>308</v>
      </c>
      <c r="B341">
        <f t="shared" si="60"/>
        <v>48000</v>
      </c>
      <c r="C341" t="str">
        <f t="shared" si="49"/>
        <v>0.00047255376183556-0.0856299956356949i</v>
      </c>
      <c r="D341" t="str">
        <f t="shared" si="50"/>
        <v>1</v>
      </c>
      <c r="E341" t="str">
        <f t="shared" si="51"/>
        <v>0.00047255376183556-0.0856299956356949i</v>
      </c>
      <c r="F341" t="str">
        <f t="shared" si="52"/>
        <v>0.145367412140575</v>
      </c>
      <c r="G341" t="str">
        <f t="shared" si="54"/>
        <v>27.7057914535386-14.574416321678i</v>
      </c>
      <c r="H341" t="str">
        <f t="shared" si="53"/>
        <v>0.000068693917455329-0.0124478108671697i</v>
      </c>
      <c r="I341" t="str">
        <f t="shared" si="55"/>
        <v>-0.179516358520495-0.345877625690656i</v>
      </c>
      <c r="J341" s="4">
        <f t="shared" si="56"/>
        <v>-8.1856388299871998</v>
      </c>
      <c r="K341" s="4">
        <f t="shared" si="57"/>
        <v>62.569921274299816</v>
      </c>
      <c r="O341"/>
      <c r="P341"/>
    </row>
    <row r="342" spans="1:16">
      <c r="A342">
        <f t="shared" si="58"/>
        <v>309</v>
      </c>
      <c r="B342">
        <f t="shared" si="60"/>
        <v>49000</v>
      </c>
      <c r="C342" t="str">
        <f t="shared" si="49"/>
        <v>0.000453463226486988-0.0838825479064622i</v>
      </c>
      <c r="D342" t="str">
        <f t="shared" si="50"/>
        <v>1</v>
      </c>
      <c r="E342" t="str">
        <f t="shared" si="51"/>
        <v>0.000453463226486988-0.0838825479064622i</v>
      </c>
      <c r="F342" t="str">
        <f t="shared" si="52"/>
        <v>0.145367412140575</v>
      </c>
      <c r="G342" t="str">
        <f t="shared" si="54"/>
        <v>27.5471425312465-14.6718392028554i</v>
      </c>
      <c r="H342" t="str">
        <f t="shared" si="53"/>
        <v>0.0000659187757353289-0.0121937889129202i</v>
      </c>
      <c r="I342" t="str">
        <f t="shared" si="55"/>
        <v>-0.17708943629326-0.336871190858184i</v>
      </c>
      <c r="J342" s="4">
        <f t="shared" si="56"/>
        <v>-8.391028853745361</v>
      </c>
      <c r="K342" s="4">
        <f t="shared" si="57"/>
        <v>62.269594699320024</v>
      </c>
      <c r="O342"/>
      <c r="P342"/>
    </row>
    <row r="343" spans="1:16">
      <c r="A343">
        <f t="shared" si="58"/>
        <v>310</v>
      </c>
      <c r="B343">
        <f t="shared" si="60"/>
        <v>50000</v>
      </c>
      <c r="C343" t="str">
        <f t="shared" si="49"/>
        <v>0.000435506586703719-0.0822049920792331i</v>
      </c>
      <c r="D343" t="str">
        <f t="shared" si="50"/>
        <v>1</v>
      </c>
      <c r="E343" t="str">
        <f t="shared" si="51"/>
        <v>0.000435506586703719-0.0822049920792331i</v>
      </c>
      <c r="F343" t="str">
        <f t="shared" si="52"/>
        <v>0.145367412140575</v>
      </c>
      <c r="G343" t="str">
        <f t="shared" si="54"/>
        <v>27.3870503921518-14.7688916884928i</v>
      </c>
      <c r="H343" t="str">
        <f t="shared" si="53"/>
        <v>0.0000633084654792946-0.0119499269635946i</v>
      </c>
      <c r="I343" t="str">
        <f t="shared" si="55"/>
        <v>-0.174753344876397-0.328208247804127i</v>
      </c>
      <c r="J343" s="4">
        <f t="shared" si="56"/>
        <v>-8.5930537777797404</v>
      </c>
      <c r="K343" s="4">
        <f t="shared" si="57"/>
        <v>61.967085355216525</v>
      </c>
      <c r="O343"/>
      <c r="P343"/>
    </row>
    <row r="344" spans="1:16">
      <c r="A344">
        <f t="shared" si="58"/>
        <v>311</v>
      </c>
      <c r="B344">
        <f t="shared" si="60"/>
        <v>51000</v>
      </c>
      <c r="C344" t="str">
        <f t="shared" si="49"/>
        <v>0.000418595791364684-0.0805932173229864i</v>
      </c>
      <c r="D344" t="str">
        <f t="shared" si="50"/>
        <v>1</v>
      </c>
      <c r="E344" t="str">
        <f t="shared" si="51"/>
        <v>0.000418595791364684-0.0805932173229864i</v>
      </c>
      <c r="F344" t="str">
        <f t="shared" si="52"/>
        <v>0.145367412140575</v>
      </c>
      <c r="G344" t="str">
        <f t="shared" si="54"/>
        <v>27.2255942522052-14.8654054723152i</v>
      </c>
      <c r="H344" t="str">
        <f t="shared" si="53"/>
        <v>0.0000608501869236202-0.0117156274383255i</v>
      </c>
      <c r="I344" t="str">
        <f t="shared" si="55"/>
        <v>-0.172500869733937-0.319869481747538i</v>
      </c>
      <c r="J344" s="4">
        <f t="shared" si="56"/>
        <v>-8.7918584072732404</v>
      </c>
      <c r="K344" s="4">
        <f t="shared" si="57"/>
        <v>61.662673002796026</v>
      </c>
      <c r="O344"/>
      <c r="P344"/>
    </row>
    <row r="345" spans="1:16">
      <c r="A345">
        <f t="shared" si="58"/>
        <v>312</v>
      </c>
      <c r="B345">
        <f t="shared" si="60"/>
        <v>52000</v>
      </c>
      <c r="C345" t="str">
        <f t="shared" si="49"/>
        <v>0.000402651173123527-0.0790434289817642i</v>
      </c>
      <c r="D345" t="str">
        <f t="shared" si="50"/>
        <v>1</v>
      </c>
      <c r="E345" t="str">
        <f t="shared" si="51"/>
        <v>0.000402651173123527-0.0790434289817642i</v>
      </c>
      <c r="F345" t="str">
        <f t="shared" si="52"/>
        <v>0.145367412140575</v>
      </c>
      <c r="G345" t="str">
        <f t="shared" si="54"/>
        <v>27.0628524749015-14.9612272452353i</v>
      </c>
      <c r="H345" t="str">
        <f t="shared" si="53"/>
        <v>0.0000585323590323338-0.0114903387177964i</v>
      </c>
      <c r="I345" t="str">
        <f t="shared" si="55"/>
        <v>-0.170325516084178-0.311837057531055i</v>
      </c>
      <c r="J345" s="4">
        <f t="shared" si="56"/>
        <v>-8.9875783981616397</v>
      </c>
      <c r="K345" s="4">
        <f t="shared" si="57"/>
        <v>61.356616636070484</v>
      </c>
      <c r="O345"/>
      <c r="P345"/>
    </row>
    <row r="346" spans="1:16">
      <c r="A346">
        <f t="shared" si="58"/>
        <v>313</v>
      </c>
      <c r="B346">
        <f t="shared" si="60"/>
        <v>53000</v>
      </c>
      <c r="C346" t="str">
        <f t="shared" si="49"/>
        <v>0.000387600508432332-0.0775521187515334i</v>
      </c>
      <c r="D346" t="str">
        <f t="shared" si="50"/>
        <v>1</v>
      </c>
      <c r="E346" t="str">
        <f t="shared" si="51"/>
        <v>0.000387600508432332-0.0775521187515334i</v>
      </c>
      <c r="F346" t="str">
        <f t="shared" si="52"/>
        <v>0.145367412140575</v>
      </c>
      <c r="G346" t="str">
        <f t="shared" si="54"/>
        <v>26.8989025050606-15.0562174275191i</v>
      </c>
      <c r="H346" t="str">
        <f t="shared" si="53"/>
        <v>0.0000563444828551792-0.011273550808929i</v>
      </c>
      <c r="I346" t="str">
        <f t="shared" si="55"/>
        <v>-0.168221427408399-0.304094478879937i</v>
      </c>
      <c r="J346" s="4">
        <f t="shared" si="56"/>
        <v>-9.1803409866018413</v>
      </c>
      <c r="K346" s="4">
        <f t="shared" si="57"/>
        <v>61.049156310988849</v>
      </c>
      <c r="O346"/>
      <c r="P346"/>
    </row>
    <row r="347" spans="1:16">
      <c r="A347">
        <f t="shared" si="58"/>
        <v>314</v>
      </c>
      <c r="B347">
        <f t="shared" si="60"/>
        <v>54000</v>
      </c>
      <c r="C347" t="str">
        <f t="shared" si="49"/>
        <v>0.000373378198259142-0.0761160381701388i</v>
      </c>
      <c r="D347" t="str">
        <f t="shared" si="50"/>
        <v>1</v>
      </c>
      <c r="E347" t="str">
        <f t="shared" si="51"/>
        <v>0.000373378198259142-0.0761160381701388i</v>
      </c>
      <c r="F347" t="str">
        <f t="shared" si="52"/>
        <v>0.145367412140575</v>
      </c>
      <c r="G347" t="str">
        <f t="shared" si="54"/>
        <v>26.733820806685-15.1502490332916i</v>
      </c>
      <c r="H347" t="str">
        <f t="shared" si="53"/>
        <v>0.000054277022430642-0.0110647914911863i</v>
      </c>
      <c r="I347" t="str">
        <f t="shared" si="55"/>
        <v>-0.166183314401337-0.296626463395317i</v>
      </c>
      <c r="J347" s="4">
        <f t="shared" si="56"/>
        <v>-9.3702656476068604</v>
      </c>
      <c r="K347" s="4">
        <f t="shared" si="57"/>
        <v>60.740514777821986</v>
      </c>
      <c r="O347"/>
      <c r="P347"/>
    </row>
    <row r="348" spans="1:16">
      <c r="A348">
        <f t="shared" si="58"/>
        <v>315</v>
      </c>
      <c r="B348">
        <f t="shared" si="60"/>
        <v>55000</v>
      </c>
      <c r="C348" t="str">
        <f t="shared" si="49"/>
        <v>0.000359924552107775-0.0747321749987607i</v>
      </c>
      <c r="D348" t="str">
        <f t="shared" si="50"/>
        <v>1</v>
      </c>
      <c r="E348" t="str">
        <f t="shared" si="51"/>
        <v>0.000359924552107775-0.0747321749987607i</v>
      </c>
      <c r="F348" t="str">
        <f t="shared" si="52"/>
        <v>0.145367412140575</v>
      </c>
      <c r="G348" t="str">
        <f t="shared" si="54"/>
        <v>26.5676828048444-15.2432066505708i</v>
      </c>
      <c r="H348" t="str">
        <f t="shared" si="53"/>
        <v>0.0000523213007057628-0.0108636228832064i</v>
      </c>
      <c r="I348" t="str">
        <f t="shared" si="55"/>
        <v>-0.164206392861497-0.289418831271361i</v>
      </c>
      <c r="J348" s="4">
        <f t="shared" si="56"/>
        <v>-9.5574646909878798</v>
      </c>
      <c r="K348" s="4">
        <f t="shared" si="57"/>
        <v>60.430898941618423</v>
      </c>
      <c r="O348"/>
      <c r="P348"/>
    </row>
    <row r="349" spans="1:16">
      <c r="A349">
        <f t="shared" si="58"/>
        <v>316</v>
      </c>
      <c r="B349">
        <f t="shared" si="60"/>
        <v>56000</v>
      </c>
      <c r="C349" t="str">
        <f t="shared" si="49"/>
        <v>0.000347185160717872-0.0733977321335144i</v>
      </c>
      <c r="D349" t="str">
        <f t="shared" si="50"/>
        <v>1</v>
      </c>
      <c r="E349" t="str">
        <f t="shared" si="51"/>
        <v>0.000347185160717872-0.0733977321335144i</v>
      </c>
      <c r="F349" t="str">
        <f t="shared" si="52"/>
        <v>0.145367412140575</v>
      </c>
      <c r="G349" t="str">
        <f t="shared" si="54"/>
        <v>26.4005628315206-15.3349855224314i</v>
      </c>
      <c r="H349" t="str">
        <f t="shared" si="53"/>
        <v>0.0000504694083471667-0.0106696383772361i</v>
      </c>
      <c r="I349" t="str">
        <f t="shared" si="55"/>
        <v>-0.162286329258355-0.282458406014155i</v>
      </c>
      <c r="J349" s="4">
        <f t="shared" si="56"/>
        <v>-9.7420438016707998</v>
      </c>
      <c r="K349" s="4">
        <f t="shared" si="57"/>
        <v>60.120501171752167</v>
      </c>
      <c r="O349"/>
      <c r="P349"/>
    </row>
    <row r="350" spans="1:16">
      <c r="A350">
        <f t="shared" si="58"/>
        <v>317</v>
      </c>
      <c r="B350">
        <f t="shared" si="60"/>
        <v>57000</v>
      </c>
      <c r="C350" t="str">
        <f t="shared" si="49"/>
        <v>0.000335110345110856-0.0721101087365248i</v>
      </c>
      <c r="D350" t="str">
        <f t="shared" si="50"/>
        <v>1</v>
      </c>
      <c r="E350" t="str">
        <f t="shared" si="51"/>
        <v>0.000335110345110856-0.0721101087365248i</v>
      </c>
      <c r="F350" t="str">
        <f t="shared" si="52"/>
        <v>0.145367412140575</v>
      </c>
      <c r="G350" t="str">
        <f t="shared" si="54"/>
        <v>26.2325340753587-15.4254907169533i</v>
      </c>
      <c r="H350" t="str">
        <f t="shared" si="53"/>
        <v>0.0000487141236503001-0.0104824598962041i</v>
      </c>
      <c r="I350" t="str">
        <f t="shared" si="55"/>
        <v>-0.160419192911124-0.275732925682907i</v>
      </c>
      <c r="J350" s="4">
        <f t="shared" si="56"/>
        <v>-9.9241025305344603</v>
      </c>
      <c r="K350" s="4">
        <f t="shared" si="57"/>
        <v>59.809500478710078</v>
      </c>
      <c r="O350"/>
      <c r="P350"/>
    </row>
    <row r="351" spans="1:16">
      <c r="A351">
        <f t="shared" si="58"/>
        <v>318</v>
      </c>
      <c r="B351">
        <f t="shared" si="60"/>
        <v>58000</v>
      </c>
      <c r="C351" t="str">
        <f t="shared" si="49"/>
        <v>0.000323654671544511-0.0708668833186571i</v>
      </c>
      <c r="D351" t="str">
        <f t="shared" si="50"/>
        <v>1</v>
      </c>
      <c r="E351" t="str">
        <f t="shared" si="51"/>
        <v>0.000323654671544511-0.0708668833186571i</v>
      </c>
      <c r="F351" t="str">
        <f t="shared" si="52"/>
        <v>0.145367412140575</v>
      </c>
      <c r="G351" t="str">
        <f t="shared" si="54"/>
        <v>26.0636685352426-15.5146363753245i</v>
      </c>
      <c r="H351" t="str">
        <f t="shared" si="53"/>
        <v>0.0000470488420296334-0.0103017354345013i</v>
      </c>
      <c r="I351" t="str">
        <f t="shared" si="55"/>
        <v>-0.158601413877456-0.269230963378575i</v>
      </c>
      <c r="J351" s="4">
        <f t="shared" si="56"/>
        <v>-10.10373474113978</v>
      </c>
      <c r="K351" s="4">
        <f t="shared" si="57"/>
        <v>59.498063573811436</v>
      </c>
      <c r="O351"/>
      <c r="P351"/>
    </row>
    <row r="352" spans="1:16">
      <c r="A352">
        <f t="shared" si="58"/>
        <v>319</v>
      </c>
      <c r="B352">
        <f t="shared" si="60"/>
        <v>59000</v>
      </c>
      <c r="C352" t="str">
        <f t="shared" ref="C352:C415" si="61">IF(Modep,IMPRODUCT(Rop/(Rs*m*Kdp),IMDIV(IMSUM(1,IMPRODUCT(sp,$B352/wzp)),IMSUM(1,IMPRODUCT(sp,$B352/wpp)))),IMDIV(Rop*SQRT(Kp*(1-mdp/(mcp+mdp)))/(Rs*0.001),IMSUM((2*(1-mdp/(mcp+mdp))-mdp/(mcp+mdp)+(2-mdp/(mcp+mdp))*(Lp*uu*ms/(E*(1-mdp/(mcp+mdp))))),IMPRODUCT(sp,$B352,Cop*uu,Rop,(1-mdp/(mcp+mdp)),Lp*uu*ms/(E*(1-mdp/(mcp+mdp)))+1))))</f>
        <v>0.000312776523517107-0.0696657985423935i</v>
      </c>
      <c r="D352" t="str">
        <f t="shared" ref="D352:D415" si="62">IMDIV(1,IMSUM(1,IMPRODUCT($B352/(Qp*wnp),sp,Modep),IMPRODUCT($B352/wnp,$B352/wnp,sp,sp,Modep)))</f>
        <v>1</v>
      </c>
      <c r="E352" t="str">
        <f t="shared" ref="E352:E415" si="63">IMPRODUCT($C352,$D352)</f>
        <v>0.000312776523517107-0.0696657985423935i</v>
      </c>
      <c r="F352" t="str">
        <f t="shared" ref="F352:F415" si="64">IMPRODUCT((Rf12p/(Rf12p+Rf11p)),IMDIV(IMSUM(1,IMPRODUCT(sp,$B352,Rf11p,Czzp,0.000000001)),IMSUM(1,IMPRODUCT(sp,$B352,Czzp,(Rf12p*Rf11p/(Rf12p+Rf11p)),0.000000001))))</f>
        <v>0.145367412140575</v>
      </c>
      <c r="G352" t="str">
        <f t="shared" si="54"/>
        <v>25.8940369776359-15.6023450289381i</v>
      </c>
      <c r="H352" t="str">
        <f t="shared" ref="H352:H415" si="65">IMPRODUCT($E352,$F352)</f>
        <v>0.0000454675138020075-0.0101271368488144i</v>
      </c>
      <c r="I352" t="str">
        <f t="shared" si="55"/>
        <v>-0.156829745786805-0.262941855878726i</v>
      </c>
      <c r="J352" s="4">
        <f t="shared" si="56"/>
        <v>-10.28102901704186</v>
      </c>
      <c r="K352" s="4">
        <f t="shared" si="57"/>
        <v>59.18634582547898</v>
      </c>
      <c r="O352"/>
      <c r="P352"/>
    </row>
    <row r="353" spans="1:16">
      <c r="A353">
        <f t="shared" si="58"/>
        <v>320</v>
      </c>
      <c r="B353">
        <f t="shared" si="60"/>
        <v>60000</v>
      </c>
      <c r="C353" t="str">
        <f t="shared" si="61"/>
        <v>0.000302437723279426-0.068504747544203i</v>
      </c>
      <c r="D353" t="str">
        <f t="shared" si="62"/>
        <v>1</v>
      </c>
      <c r="E353" t="str">
        <f t="shared" si="63"/>
        <v>0.000302437723279426-0.068504747544203i</v>
      </c>
      <c r="F353" t="str">
        <f t="shared" si="64"/>
        <v>0.145367412140575</v>
      </c>
      <c r="G353" t="str">
        <f t="shared" ref="G353:G416" si="66">IMDIV(IMDIV(IMPRODUCT(Gm,Rea,IMSUM(1,IMPRODUCT(Rz,Cz,0.000000001,$B353,sp))),IMSUM(1,IMPRODUCT($B353,sp,(Cz*0.000000000001),(Rea+Rz*1000)),IMPRODUCT($B353,sp,Rea,(Cea+Cp*0.000000000001)),IMPRODUCT(sp,sp,$B353,$B353,(Cea+Cp*0.000000000001),(Cz*0.000000000001),Rea,(Rz*1000)))),IMSUM(1,IMPRODUCT(sp,$B353,0.000000022)))</f>
        <v>25.7237088975935-15.6885469775515i</v>
      </c>
      <c r="H353" t="str">
        <f t="shared" si="65"/>
        <v>0.0000439645891668175-0.0099583578698442i</v>
      </c>
      <c r="I353" t="str">
        <f t="shared" ref="I353:I416" si="67">IMPRODUCT($G353,$H353)</f>
        <v>-0.155101232966791-0.256855639464424i</v>
      </c>
      <c r="J353" s="4">
        <f t="shared" ref="J353:J416" si="68">20*(IMREAL(IMLOG10($I353)))</f>
        <v>-10.456069033808578</v>
      </c>
      <c r="K353" s="4">
        <f t="shared" ref="K353:K416" si="69">IF((180/PI())*IMARGUMENT($I353)&lt;0,180+(180/PI())*IMARGUMENT($I353),-180+(180/PI())*IMARGUMENT($I353))</f>
        <v>58.874492123894541</v>
      </c>
      <c r="O353"/>
      <c r="P353"/>
    </row>
    <row r="354" spans="1:16">
      <c r="A354">
        <f t="shared" si="58"/>
        <v>321</v>
      </c>
      <c r="B354">
        <f t="shared" si="60"/>
        <v>61000</v>
      </c>
      <c r="C354" t="str">
        <f t="shared" si="61"/>
        <v>0.000292603196416408-0.0673817616020632i</v>
      </c>
      <c r="D354" t="str">
        <f t="shared" si="62"/>
        <v>1</v>
      </c>
      <c r="E354" t="str">
        <f t="shared" si="63"/>
        <v>0.000292603196416408-0.0673817616020632i</v>
      </c>
      <c r="F354" t="str">
        <f t="shared" si="64"/>
        <v>0.145367412140575</v>
      </c>
      <c r="G354" t="str">
        <f t="shared" si="66"/>
        <v>25.5527524833737-15.7731797216387i</v>
      </c>
      <c r="H354" t="str">
        <f t="shared" si="65"/>
        <v>0.0000425349694471136-0.00979511230956509i</v>
      </c>
      <c r="I354" t="str">
        <f t="shared" si="67"/>
        <v>-0.153413181306236-0.250962992110707i</v>
      </c>
      <c r="J354" s="4">
        <f t="shared" si="68"/>
        <v>-10.6289338993653</v>
      </c>
      <c r="K354" s="4">
        <f t="shared" si="69"/>
        <v>58.562637664362214</v>
      </c>
      <c r="O354"/>
      <c r="P354"/>
    </row>
    <row r="355" spans="1:16">
      <c r="A355">
        <f t="shared" ref="A355:A418" si="70">A354+1</f>
        <v>322</v>
      </c>
      <c r="B355">
        <f t="shared" si="60"/>
        <v>62000</v>
      </c>
      <c r="C355" t="str">
        <f t="shared" si="61"/>
        <v>0.000283240673986948-0.0662949989962905i</v>
      </c>
      <c r="D355" t="str">
        <f t="shared" si="62"/>
        <v>1</v>
      </c>
      <c r="E355" t="str">
        <f t="shared" si="63"/>
        <v>0.000283240673986948-0.0662949989962905i</v>
      </c>
      <c r="F355" t="str">
        <f t="shared" si="64"/>
        <v>0.145367412140575</v>
      </c>
      <c r="G355" t="str">
        <f t="shared" si="66"/>
        <v>25.3812345845499-15.8561874429643i</v>
      </c>
      <c r="H355" t="str">
        <f t="shared" si="65"/>
        <v>0.0000411739637904349-0.00963713244195277i</v>
      </c>
      <c r="I355" t="str">
        <f t="shared" si="67"/>
        <v>-0.151763132378535-0.24525518131921i</v>
      </c>
      <c r="J355" s="4">
        <f t="shared" si="68"/>
        <v>-10.79969846586132</v>
      </c>
      <c r="K355" s="4">
        <f t="shared" si="69"/>
        <v>58.250908658377099</v>
      </c>
      <c r="O355"/>
      <c r="P355"/>
    </row>
    <row r="356" spans="1:16">
      <c r="A356">
        <f t="shared" si="70"/>
        <v>323</v>
      </c>
      <c r="B356">
        <f t="shared" si="60"/>
        <v>63000</v>
      </c>
      <c r="C356" t="str">
        <f t="shared" si="61"/>
        <v>0.00027432042749131-0.0652427349311018i</v>
      </c>
      <c r="D356" t="str">
        <f t="shared" si="62"/>
        <v>1</v>
      </c>
      <c r="E356" t="str">
        <f t="shared" si="63"/>
        <v>0.00027432042749131-0.0652427349311018i</v>
      </c>
      <c r="F356" t="str">
        <f t="shared" si="64"/>
        <v>0.145367412140575</v>
      </c>
      <c r="G356" t="str">
        <f t="shared" si="66"/>
        <v>25.2092206835389-15.937520528179i</v>
      </c>
      <c r="H356" t="str">
        <f t="shared" si="65"/>
        <v>0.000039877250641708-0.00948416753790777i</v>
      </c>
      <c r="I356" t="str">
        <f t="shared" si="67"/>
        <v>-0.150148840416414-0.239724016963482i</v>
      </c>
      <c r="J356" s="4">
        <f t="shared" si="68"/>
        <v>-10.968433615878642</v>
      </c>
      <c r="K356" s="4">
        <f t="shared" si="69"/>
        <v>57.939422980292051</v>
      </c>
      <c r="O356"/>
      <c r="P356"/>
    </row>
    <row r="357" spans="1:16">
      <c r="A357">
        <f t="shared" si="70"/>
        <v>324</v>
      </c>
      <c r="B357">
        <f t="shared" si="60"/>
        <v>64000</v>
      </c>
      <c r="C357" t="str">
        <f t="shared" si="61"/>
        <v>0.000265815032595529-0.0642233524009146i</v>
      </c>
      <c r="D357" t="str">
        <f t="shared" si="62"/>
        <v>1</v>
      </c>
      <c r="E357" t="str">
        <f t="shared" si="63"/>
        <v>0.000265815032595529-0.0642233524009146i</v>
      </c>
      <c r="F357" t="str">
        <f t="shared" si="64"/>
        <v>0.145367412140575</v>
      </c>
      <c r="G357" t="str">
        <f t="shared" si="66"/>
        <v>25.0367748704401-16.0171351308959i</v>
      </c>
      <c r="H357" t="str">
        <f t="shared" si="65"/>
        <v>0.0000386408433964746-0.00933598253751314i</v>
      </c>
      <c r="I357" t="str">
        <f t="shared" si="67"/>
        <v>-0.148568251786111-0.23436180859633i</v>
      </c>
      <c r="J357" s="4">
        <f t="shared" si="68"/>
        <v>-11.13520652548242</v>
      </c>
      <c r="K357" s="4">
        <f t="shared" si="69"/>
        <v>57.628290756490642</v>
      </c>
      <c r="O357"/>
      <c r="P357"/>
    </row>
    <row r="358" spans="1:16">
      <c r="A358">
        <f t="shared" si="70"/>
        <v>325</v>
      </c>
      <c r="B358">
        <f t="shared" si="60"/>
        <v>65000</v>
      </c>
      <c r="C358" t="str">
        <f t="shared" si="61"/>
        <v>0.000257699158101321-0.0632353338996518i</v>
      </c>
      <c r="D358" t="str">
        <f t="shared" si="62"/>
        <v>1</v>
      </c>
      <c r="E358" t="str">
        <f t="shared" si="63"/>
        <v>0.000257699158101321-0.0632353338996518i</v>
      </c>
      <c r="F358" t="str">
        <f t="shared" si="64"/>
        <v>0.145367412140575</v>
      </c>
      <c r="G358" t="str">
        <f t="shared" si="66"/>
        <v>24.8639598210916-16.0949927682768i</v>
      </c>
      <c r="H358" t="str">
        <f t="shared" si="65"/>
        <v>0.0000374610597239939-0.00919235684483756i</v>
      </c>
      <c r="I358" t="str">
        <f t="shared" si="67"/>
        <v>-0.147019486657247-0.229161326736527i</v>
      </c>
      <c r="J358" s="4">
        <f t="shared" si="68"/>
        <v>-11.30008090633018</v>
      </c>
      <c r="K358" s="4">
        <f t="shared" si="69"/>
        <v>57.317614903150059</v>
      </c>
      <c r="O358"/>
      <c r="P358"/>
    </row>
    <row r="359" spans="1:16">
      <c r="A359">
        <f t="shared" si="70"/>
        <v>326</v>
      </c>
      <c r="B359">
        <f t="shared" si="60"/>
        <v>66000</v>
      </c>
      <c r="C359" t="str">
        <f t="shared" si="61"/>
        <v>0.000249949377125155-0.0622772538836586i</v>
      </c>
      <c r="D359" t="str">
        <f t="shared" si="62"/>
        <v>1</v>
      </c>
      <c r="E359" t="str">
        <f t="shared" si="63"/>
        <v>0.000249949377125155-0.0622772538836586i</v>
      </c>
      <c r="F359" t="str">
        <f t="shared" si="64"/>
        <v>0.145367412140575</v>
      </c>
      <c r="G359" t="str">
        <f t="shared" si="66"/>
        <v>24.690836778232-16.1710599486477i</v>
      </c>
      <c r="H359" t="str">
        <f t="shared" si="65"/>
        <v>0.0000363344941188324-0.00905308323228902i</v>
      </c>
      <c r="I359" t="str">
        <f t="shared" si="67"/>
        <v>-0.145500822605735-0.224115767710797i</v>
      </c>
      <c r="J359" s="4">
        <f t="shared" si="68"/>
        <v>-11.463117228812362</v>
      </c>
      <c r="K359" s="4">
        <f t="shared" si="69"/>
        <v>57.007491617931436</v>
      </c>
      <c r="O359"/>
      <c r="P359"/>
    </row>
    <row r="360" spans="1:16">
      <c r="A360">
        <f t="shared" si="70"/>
        <v>327</v>
      </c>
      <c r="B360">
        <f t="shared" si="60"/>
        <v>67000</v>
      </c>
      <c r="C360" t="str">
        <f t="shared" si="61"/>
        <v>0.000242543997854897-0.0613477719095045i</v>
      </c>
      <c r="D360" t="str">
        <f t="shared" si="62"/>
        <v>1</v>
      </c>
      <c r="E360" t="str">
        <f t="shared" si="63"/>
        <v>0.000242543997854897-0.0613477719095045i</v>
      </c>
      <c r="F360" t="str">
        <f t="shared" si="64"/>
        <v>0.145367412140575</v>
      </c>
      <c r="G360" t="str">
        <f t="shared" si="66"/>
        <v>24.5174655356692-16.2453078270825i</v>
      </c>
      <c r="H360" t="str">
        <f t="shared" si="65"/>
        <v>0.0000352579932983956-0.00891796684307493i</v>
      </c>
      <c r="I360" t="str">
        <f t="shared" si="67"/>
        <v>-0.144010679921917-0.219218721677828i</v>
      </c>
      <c r="J360" s="4">
        <f t="shared" si="68"/>
        <v>-11.624372927979881</v>
      </c>
      <c r="K360" s="4">
        <f t="shared" si="69"/>
        <v>56.698010830331441</v>
      </c>
      <c r="O360"/>
      <c r="P360"/>
    </row>
    <row r="361" spans="1:16">
      <c r="A361">
        <f t="shared" si="70"/>
        <v>328</v>
      </c>
      <c r="B361">
        <f t="shared" si="60"/>
        <v>68000</v>
      </c>
      <c r="C361" t="str">
        <f t="shared" si="61"/>
        <v>0.000235462911598055-0.0604456263772052i</v>
      </c>
      <c r="D361" t="str">
        <f t="shared" si="62"/>
        <v>1</v>
      </c>
      <c r="E361" t="str">
        <f t="shared" si="63"/>
        <v>0.000235462911598055-0.0604456263772052i</v>
      </c>
      <c r="F361" t="str">
        <f t="shared" si="64"/>
        <v>0.145367412140575</v>
      </c>
      <c r="G361" t="str">
        <f t="shared" si="66"/>
        <v>24.3439044253385-16.3177118862632i</v>
      </c>
      <c r="H361" t="str">
        <f t="shared" si="65"/>
        <v>0.0000342286341140942-0.0087868242816704i</v>
      </c>
      <c r="I361" t="str">
        <f t="shared" si="67"/>
        <v>-0.142547608426036-0.214464143504962i</v>
      </c>
      <c r="J361" s="4">
        <f t="shared" si="68"/>
        <v>-11.783902593829261</v>
      </c>
      <c r="K361" s="4">
        <f t="shared" si="69"/>
        <v>56.389256614853224</v>
      </c>
      <c r="O361"/>
      <c r="P361"/>
    </row>
    <row r="362" spans="1:16">
      <c r="A362">
        <f t="shared" si="70"/>
        <v>329</v>
      </c>
      <c r="B362">
        <f t="shared" si="60"/>
        <v>69000</v>
      </c>
      <c r="C362" t="str">
        <f t="shared" si="61"/>
        <v>0.00022868745613169-0.0595696288174549i</v>
      </c>
      <c r="D362" t="str">
        <f t="shared" si="62"/>
        <v>1</v>
      </c>
      <c r="E362" t="str">
        <f t="shared" si="63"/>
        <v>0.00022868745613169-0.0595696288174549i</v>
      </c>
      <c r="F362" t="str">
        <f t="shared" si="64"/>
        <v>0.145367412140575</v>
      </c>
      <c r="G362" t="str">
        <f t="shared" si="66"/>
        <v>24.1702103071454-16.3882516402382i</v>
      </c>
      <c r="H362" t="str">
        <f t="shared" si="65"/>
        <v>0.000033243703686875-0.00865948278336804i</v>
      </c>
      <c r="I362" t="str">
        <f t="shared" si="67"/>
        <v>-0.141110275618646-0.209846326206584i</v>
      </c>
      <c r="J362" s="4">
        <f t="shared" si="68"/>
        <v>-11.9417581473467</v>
      </c>
      <c r="K362" s="4">
        <f t="shared" si="69"/>
        <v>56.081307570697888</v>
      </c>
      <c r="O362"/>
      <c r="P362"/>
    </row>
    <row r="363" spans="1:16">
      <c r="A363">
        <f t="shared" si="70"/>
        <v>330</v>
      </c>
      <c r="B363">
        <f t="shared" si="60"/>
        <v>70000</v>
      </c>
      <c r="C363" t="str">
        <f t="shared" si="61"/>
        <v>0.000222200292617951-0.0587186586684714i</v>
      </c>
      <c r="D363" t="str">
        <f t="shared" si="62"/>
        <v>1</v>
      </c>
      <c r="E363" t="str">
        <f t="shared" si="63"/>
        <v>0.000222200292617951-0.0587186586684714i</v>
      </c>
      <c r="F363" t="str">
        <f t="shared" si="64"/>
        <v>0.145367412140575</v>
      </c>
      <c r="G363" t="str">
        <f t="shared" si="66"/>
        <v>23.996438561477-16.4569103589797i</v>
      </c>
      <c r="H363" t="str">
        <f t="shared" si="65"/>
        <v>0.00003230068151475-0.00853577945500143i</v>
      </c>
      <c r="I363" t="str">
        <f t="shared" si="67"/>
        <v>-0.139697456015517-0.205359876686482i</v>
      </c>
      <c r="J363" s="4">
        <f t="shared" si="68"/>
        <v>-12.097989003569721</v>
      </c>
      <c r="K363" s="4">
        <f t="shared" si="69"/>
        <v>55.774237171246341</v>
      </c>
      <c r="O363"/>
      <c r="P363"/>
    </row>
    <row r="364" spans="1:16">
      <c r="A364">
        <f t="shared" si="70"/>
        <v>331</v>
      </c>
      <c r="B364">
        <f t="shared" si="60"/>
        <v>71000</v>
      </c>
      <c r="C364" t="str">
        <f t="shared" si="61"/>
        <v>0.000215985294567725-0.0578916584941906i</v>
      </c>
      <c r="D364" t="str">
        <f t="shared" si="62"/>
        <v>1</v>
      </c>
      <c r="E364" t="str">
        <f t="shared" si="63"/>
        <v>0.000215985294567725-0.0578916584941906i</v>
      </c>
      <c r="F364" t="str">
        <f t="shared" si="64"/>
        <v>0.145367412140575</v>
      </c>
      <c r="G364" t="str">
        <f t="shared" si="66"/>
        <v>23.8226430842688-16.5236748118766i</v>
      </c>
      <c r="H364" t="str">
        <f t="shared" si="65"/>
        <v>0.00003139722333173-0.00841556057982642i</v>
      </c>
      <c r="I364" t="str">
        <f t="shared" si="67"/>
        <v>-0.138308021535431-0.200999693555576i</v>
      </c>
      <c r="J364" s="4">
        <f t="shared" si="68"/>
        <v>-12.252642222794861</v>
      </c>
      <c r="K364" s="4">
        <f t="shared" si="69"/>
        <v>55.468114086241059</v>
      </c>
      <c r="O364"/>
      <c r="P364"/>
    </row>
    <row r="365" spans="1:16">
      <c r="A365">
        <f t="shared" si="70"/>
        <v>332</v>
      </c>
      <c r="B365">
        <f t="shared" si="60"/>
        <v>72000</v>
      </c>
      <c r="C365" t="str">
        <f t="shared" si="61"/>
        <v>0.00021002744752321-0.0570876296009053i</v>
      </c>
      <c r="D365" t="str">
        <f t="shared" si="62"/>
        <v>1</v>
      </c>
      <c r="E365" t="str">
        <f t="shared" si="63"/>
        <v>0.00021002744752321-0.0570876296009053i</v>
      </c>
      <c r="F365" t="str">
        <f t="shared" si="64"/>
        <v>0.145367412140575</v>
      </c>
      <c r="G365" t="str">
        <f t="shared" si="66"/>
        <v>23.6488762845147-16.5885350285105i</v>
      </c>
      <c r="H365" t="str">
        <f t="shared" si="65"/>
        <v>0.0000305311465249395-0.00829868098032329i</v>
      </c>
      <c r="I365" t="str">
        <f t="shared" si="67"/>
        <v>-0.136940932825534-0.19676094682191i</v>
      </c>
      <c r="J365" s="4">
        <f t="shared" si="68"/>
        <v>-12.40576265094554</v>
      </c>
      <c r="K365" s="4">
        <f t="shared" si="69"/>
        <v>55.163002479262332</v>
      </c>
      <c r="O365"/>
      <c r="P365"/>
    </row>
    <row r="366" spans="1:16">
      <c r="A366">
        <f t="shared" si="70"/>
        <v>333</v>
      </c>
      <c r="B366">
        <f t="shared" si="60"/>
        <v>73000</v>
      </c>
      <c r="C366" t="str">
        <f t="shared" si="61"/>
        <v>0.00020431275829294-0.0563056280141456i</v>
      </c>
      <c r="D366" t="str">
        <f t="shared" si="62"/>
        <v>1</v>
      </c>
      <c r="E366" t="str">
        <f t="shared" si="63"/>
        <v>0.00020431275829294-0.0563056280141456i</v>
      </c>
      <c r="F366" t="str">
        <f t="shared" si="64"/>
        <v>0.145367412140575</v>
      </c>
      <c r="G366" t="str">
        <f t="shared" si="66"/>
        <v>23.4751890841022-16.6514840752437i</v>
      </c>
      <c r="H366" t="str">
        <f t="shared" si="65"/>
        <v>0.0000297004169403475-0.00818500343336621i</v>
      </c>
      <c r="I366" t="str">
        <f t="shared" si="67"/>
        <v>-0.135595231422961-0.192639059272008i</v>
      </c>
      <c r="J366" s="4">
        <f t="shared" si="68"/>
        <v>-12.557393050016199</v>
      </c>
      <c r="K366" s="4">
        <f t="shared" si="69"/>
        <v>54.858962282796867</v>
      </c>
      <c r="O366"/>
      <c r="P366"/>
    </row>
    <row r="367" spans="1:16">
      <c r="A367">
        <f t="shared" si="70"/>
        <v>334</v>
      </c>
      <c r="B367">
        <f t="shared" si="60"/>
        <v>74000</v>
      </c>
      <c r="C367" t="str">
        <f t="shared" si="61"/>
        <v>0.000198828172713686-0.0555447607817266i</v>
      </c>
      <c r="D367" t="str">
        <f t="shared" si="62"/>
        <v>1</v>
      </c>
      <c r="E367" t="str">
        <f t="shared" si="63"/>
        <v>0.000198828172713686-0.0555447607817266i</v>
      </c>
      <c r="F367" t="str">
        <f t="shared" si="64"/>
        <v>0.145367412140575</v>
      </c>
      <c r="G367" t="str">
        <f t="shared" si="66"/>
        <v>23.3016309198621-16.7125178463092i</v>
      </c>
      <c r="H367" t="str">
        <f t="shared" si="65"/>
        <v>0.0000289031369280278-0.0080743981328069i</v>
      </c>
      <c r="I367" t="str">
        <f t="shared" si="67"/>
        <v>-0.134270032663618-0.188629689382414i</v>
      </c>
      <c r="J367" s="4">
        <f t="shared" si="68"/>
        <v>-12.70757421941598</v>
      </c>
      <c r="K367" s="4">
        <f t="shared" si="69"/>
        <v>54.556049452965865</v>
      </c>
      <c r="O367"/>
      <c r="P367"/>
    </row>
    <row r="368" spans="1:16">
      <c r="A368">
        <f t="shared" si="70"/>
        <v>335</v>
      </c>
      <c r="B368">
        <f t="shared" ref="B368:B393" si="71">B367+1000</f>
        <v>75000</v>
      </c>
      <c r="C368" t="str">
        <f t="shared" si="61"/>
        <v>0.000193561501035883-0.0548041825725275i</v>
      </c>
      <c r="D368" t="str">
        <f t="shared" si="62"/>
        <v>1</v>
      </c>
      <c r="E368" t="str">
        <f t="shared" si="63"/>
        <v>0.000193561501035883-0.0548041825725275i</v>
      </c>
      <c r="F368" t="str">
        <f t="shared" si="64"/>
        <v>0.145367412140575</v>
      </c>
      <c r="G368" t="str">
        <f t="shared" si="66"/>
        <v>23.1282497477156-16.7716348682274i</v>
      </c>
      <c r="H368" t="str">
        <f t="shared" si="65"/>
        <v>0.0000281375344956315-0.00796674219504792i</v>
      </c>
      <c r="I368" t="str">
        <f t="shared" si="67"/>
        <v>-0.132964519259544-0.184728715617385i</v>
      </c>
      <c r="J368" s="4">
        <f t="shared" si="68"/>
        <v>-12.85634510895818</v>
      </c>
      <c r="K368" s="4">
        <f t="shared" si="69"/>
        <v>54.254316205752573</v>
      </c>
      <c r="O368"/>
      <c r="P368"/>
    </row>
    <row r="369" spans="1:16">
      <c r="A369">
        <f t="shared" si="70"/>
        <v>336</v>
      </c>
      <c r="B369">
        <f t="shared" si="71"/>
        <v>76000</v>
      </c>
      <c r="C369" t="str">
        <f t="shared" si="61"/>
        <v>0.000188501350135491-0.0540830925437625i</v>
      </c>
      <c r="D369" t="str">
        <f t="shared" si="62"/>
        <v>1</v>
      </c>
      <c r="E369" t="str">
        <f t="shared" si="63"/>
        <v>0.000188501350135491-0.0540830925437625i</v>
      </c>
      <c r="F369" t="str">
        <f t="shared" si="64"/>
        <v>0.145367412140575</v>
      </c>
      <c r="G369" t="str">
        <f t="shared" si="66"/>
        <v>22.9550920488094-16.8288361165043i</v>
      </c>
      <c r="H369" t="str">
        <f t="shared" si="65"/>
        <v>0.0000274019534542008-0.00786191920364598i</v>
      </c>
      <c r="I369" t="str">
        <f t="shared" si="67"/>
        <v>-0.131677935475498-0.180932221983949i</v>
      </c>
      <c r="J369" s="4">
        <f t="shared" si="68"/>
        <v>-13.003742924169618</v>
      </c>
      <c r="K369" s="4">
        <f t="shared" si="69"/>
        <v>53.953811236374861</v>
      </c>
      <c r="O369"/>
      <c r="P369"/>
    </row>
    <row r="370" spans="1:16">
      <c r="A370">
        <f t="shared" si="70"/>
        <v>337</v>
      </c>
      <c r="B370">
        <f t="shared" si="71"/>
        <v>77000</v>
      </c>
      <c r="C370" t="str">
        <f t="shared" si="61"/>
        <v>0.000183637061847739-0.0533807314523399i</v>
      </c>
      <c r="D370" t="str">
        <f t="shared" si="62"/>
        <v>1</v>
      </c>
      <c r="E370" t="str">
        <f t="shared" si="63"/>
        <v>0.000183637061847739-0.0533807314523399i</v>
      </c>
      <c r="F370" t="str">
        <f t="shared" si="64"/>
        <v>0.145367412140575</v>
      </c>
      <c r="G370" t="str">
        <f t="shared" si="66"/>
        <v>22.7822028375228-16.8841248436651i</v>
      </c>
      <c r="H370" t="str">
        <f t="shared" si="65"/>
        <v>0.0000266948444539045-0.00775981878939765i</v>
      </c>
      <c r="I370" t="str">
        <f t="shared" si="67"/>
        <v>-0.130409581843343-0.17723648472892i</v>
      </c>
      <c r="J370" s="4">
        <f t="shared" si="68"/>
        <v>-13.149803224532718</v>
      </c>
      <c r="K370" s="4">
        <f t="shared" si="69"/>
        <v>53.654579923286263</v>
      </c>
      <c r="O370"/>
      <c r="P370"/>
    </row>
    <row r="371" spans="1:16">
      <c r="A371">
        <f t="shared" si="70"/>
        <v>338</v>
      </c>
      <c r="B371">
        <f t="shared" si="71"/>
        <v>78000</v>
      </c>
      <c r="C371" t="str">
        <f t="shared" si="61"/>
        <v>0.000178958656798985-0.0526963789884061i</v>
      </c>
      <c r="D371" t="str">
        <f t="shared" si="62"/>
        <v>1</v>
      </c>
      <c r="E371" t="str">
        <f t="shared" si="63"/>
        <v>0.000178958656798985-0.0526963789884061i</v>
      </c>
      <c r="F371" t="str">
        <f t="shared" si="64"/>
        <v>0.145367412140575</v>
      </c>
      <c r="G371" t="str">
        <f t="shared" si="66"/>
        <v>22.609625671241-16.9375064177801i</v>
      </c>
      <c r="H371" t="str">
        <f t="shared" si="65"/>
        <v>0.0000260147568190218-0.00766033624272357i</v>
      </c>
      <c r="I371" t="str">
        <f t="shared" si="67"/>
        <v>-0.129158810359878-0.1736379600744i</v>
      </c>
      <c r="J371" s="4">
        <f t="shared" si="68"/>
        <v>-13.294560015212779</v>
      </c>
      <c r="K371" s="4">
        <f t="shared" si="69"/>
        <v>53.356664518128412</v>
      </c>
      <c r="O371"/>
      <c r="P371"/>
    </row>
    <row r="372" spans="1:16">
      <c r="A372">
        <f t="shared" si="70"/>
        <v>339</v>
      </c>
      <c r="B372">
        <f t="shared" si="71"/>
        <v>79000</v>
      </c>
      <c r="C372" t="str">
        <f t="shared" si="61"/>
        <v>0.000174456783183482-0.0520293513113881i</v>
      </c>
      <c r="D372" t="str">
        <f t="shared" si="62"/>
        <v>1</v>
      </c>
      <c r="E372" t="str">
        <f t="shared" si="63"/>
        <v>0.000174456783183482-0.0520293513113881i</v>
      </c>
      <c r="F372" t="str">
        <f t="shared" si="64"/>
        <v>0.145367412140575</v>
      </c>
      <c r="G372" t="str">
        <f t="shared" si="66"/>
        <v>22.4374026617813-16.9889881707137i</v>
      </c>
      <c r="H372" t="str">
        <f t="shared" si="65"/>
        <v>0.0000253603311017522-0.00756337215548932i</v>
      </c>
      <c r="I372" t="str">
        <f t="shared" si="67"/>
        <v>-0.127925020119747-0.170133272898712i</v>
      </c>
      <c r="J372" s="4">
        <f t="shared" si="68"/>
        <v>-13.438045832778441</v>
      </c>
      <c r="K372" s="4">
        <f t="shared" si="69"/>
        <v>53.060104322835571</v>
      </c>
      <c r="O372"/>
      <c r="P372"/>
    </row>
    <row r="373" spans="1:16">
      <c r="A373">
        <f t="shared" si="70"/>
        <v>340</v>
      </c>
      <c r="B373">
        <f t="shared" si="71"/>
        <v>80000</v>
      </c>
      <c r="C373" t="str">
        <f t="shared" si="61"/>
        <v>0.000170122669993743-0.0513789987708185i</v>
      </c>
      <c r="D373" t="str">
        <f t="shared" si="62"/>
        <v>1</v>
      </c>
      <c r="E373" t="str">
        <f t="shared" si="63"/>
        <v>0.000170122669993743-0.0513789987708185i</v>
      </c>
      <c r="F373" t="str">
        <f t="shared" si="64"/>
        <v>0.145367412140575</v>
      </c>
      <c r="G373" t="str">
        <f t="shared" si="66"/>
        <v>22.2655744883707-17.0385792554129i</v>
      </c>
      <c r="H373" t="str">
        <f t="shared" si="65"/>
        <v>0.0000247302922834355-0.00746883208968767i</v>
      </c>
      <c r="I373" t="str">
        <f t="shared" si="67"/>
        <v>-0.126707653340559-0.166719206279155i</v>
      </c>
      <c r="J373" s="4">
        <f t="shared" si="68"/>
        <v>-13.58029182537074</v>
      </c>
      <c r="K373" s="4">
        <f t="shared" si="69"/>
        <v>52.764935854957187</v>
      </c>
      <c r="O373"/>
      <c r="P373"/>
    </row>
    <row r="374" spans="1:16">
      <c r="A374">
        <f t="shared" si="70"/>
        <v>341</v>
      </c>
      <c r="B374">
        <f t="shared" si="71"/>
        <v>81000</v>
      </c>
      <c r="C374" t="str">
        <f t="shared" si="61"/>
        <v>0.000165948084267372-0.0507447037959752i</v>
      </c>
      <c r="D374" t="str">
        <f t="shared" si="62"/>
        <v>1</v>
      </c>
      <c r="E374" t="str">
        <f t="shared" si="63"/>
        <v>0.000165948084267372-0.0507447037959752i</v>
      </c>
      <c r="F374" t="str">
        <f t="shared" si="64"/>
        <v>0.145367412140575</v>
      </c>
      <c r="G374" t="str">
        <f t="shared" si="66"/>
        <v>22.0941804120649-17.0862905116037i</v>
      </c>
      <c r="H374" t="str">
        <f t="shared" si="65"/>
        <v>0.0000241234435596339-0.00737662627066093i</v>
      </c>
      <c r="I374" t="str">
        <f t="shared" si="67"/>
        <v>-0.125506191741874-0.16339269182116i</v>
      </c>
      <c r="J374" s="4">
        <f t="shared" si="68"/>
        <v>-13.72132782774308</v>
      </c>
      <c r="K374" s="4">
        <f t="shared" si="69"/>
        <v>52.471193002179874</v>
      </c>
      <c r="O374"/>
      <c r="P374"/>
    </row>
    <row r="375" spans="1:16">
      <c r="A375">
        <f t="shared" si="70"/>
        <v>342</v>
      </c>
      <c r="B375">
        <f t="shared" si="71"/>
        <v>82000</v>
      </c>
      <c r="C375" t="str">
        <f t="shared" si="61"/>
        <v>0.000161925291960976-0.0501258789399248i</v>
      </c>
      <c r="D375" t="str">
        <f t="shared" si="62"/>
        <v>1</v>
      </c>
      <c r="E375" t="str">
        <f t="shared" si="63"/>
        <v>0.000161925291960976-0.0501258789399248i</v>
      </c>
      <c r="F375" t="str">
        <f t="shared" si="64"/>
        <v>0.145367412140575</v>
      </c>
      <c r="G375" t="str">
        <f t="shared" si="66"/>
        <v>21.923258291511-17.1321343393327i</v>
      </c>
      <c r="H375" t="str">
        <f t="shared" si="65"/>
        <v>0.0000235386606524741-0.00728666930276862i</v>
      </c>
      <c r="I375" t="str">
        <f t="shared" si="67"/>
        <v>-0.124320153244003-0.160150800705887i</v>
      </c>
      <c r="J375" s="4">
        <f t="shared" si="68"/>
        <v>-13.86118243155134</v>
      </c>
      <c r="K375" s="4">
        <f t="shared" si="69"/>
        <v>52.17890716691295</v>
      </c>
      <c r="O375"/>
      <c r="P375"/>
    </row>
    <row r="376" spans="1:16">
      <c r="A376">
        <f t="shared" si="70"/>
        <v>343</v>
      </c>
      <c r="B376">
        <f t="shared" si="71"/>
        <v>83000</v>
      </c>
      <c r="C376" t="str">
        <f t="shared" si="61"/>
        <v>0.000158047022103684-0.0495219650649525i</v>
      </c>
      <c r="D376" t="str">
        <f t="shared" si="62"/>
        <v>1</v>
      </c>
      <c r="E376" t="str">
        <f t="shared" si="63"/>
        <v>0.000158047022103684-0.0495219650649525i</v>
      </c>
      <c r="F376" t="str">
        <f t="shared" si="64"/>
        <v>0.145367412140575</v>
      </c>
      <c r="G376" t="str">
        <f t="shared" si="66"/>
        <v>21.7528445999527-17.1761245798354i</v>
      </c>
      <c r="H376" t="str">
        <f t="shared" si="65"/>
        <v>0.0000229748865997368-0.00719887990560811i</v>
      </c>
      <c r="I376" t="str">
        <f t="shared" si="67"/>
        <v>-0.123149088956093-0.15699073539486i</v>
      </c>
      <c r="J376" s="4">
        <f t="shared" si="68"/>
        <v>-13.999883051244279</v>
      </c>
      <c r="K376" s="4">
        <f t="shared" si="69"/>
        <v>51.8881074017375</v>
      </c>
      <c r="O376"/>
      <c r="P376"/>
    </row>
    <row r="377" spans="1:16">
      <c r="A377">
        <f t="shared" si="70"/>
        <v>344</v>
      </c>
      <c r="B377">
        <f t="shared" si="71"/>
        <v>84000</v>
      </c>
      <c r="C377" t="str">
        <f t="shared" si="61"/>
        <v>0.000154306433919817-0.0489324296575915i</v>
      </c>
      <c r="D377" t="str">
        <f t="shared" si="62"/>
        <v>1</v>
      </c>
      <c r="E377" t="str">
        <f t="shared" si="63"/>
        <v>0.000154306433919817-0.0489324296575915i</v>
      </c>
      <c r="F377" t="str">
        <f t="shared" si="64"/>
        <v>0.145367412140575</v>
      </c>
      <c r="G377" t="str">
        <f t="shared" si="66"/>
        <v>21.5829744433793-17.2182764032587i</v>
      </c>
      <c r="H377" t="str">
        <f t="shared" si="65"/>
        <v>0.0000224311269755644-0.0071131806690748i</v>
      </c>
      <c r="I377" t="str">
        <f t="shared" si="67"/>
        <v>-0.121992580426197-0.153909821936083i</v>
      </c>
      <c r="J377" s="4">
        <f t="shared" si="68"/>
        <v>-14.137455985874821</v>
      </c>
      <c r="K377" s="4">
        <f t="shared" si="69"/>
        <v>51.598820536435539</v>
      </c>
      <c r="O377"/>
      <c r="P377"/>
    </row>
    <row r="378" spans="1:16">
      <c r="A378">
        <f t="shared" si="70"/>
        <v>345</v>
      </c>
      <c r="B378">
        <f t="shared" si="71"/>
        <v>85000</v>
      </c>
      <c r="C378" t="str">
        <f t="shared" si="61"/>
        <v>0.000150697086642962-0.0483567652625863i</v>
      </c>
      <c r="D378" t="str">
        <f t="shared" si="62"/>
        <v>1</v>
      </c>
      <c r="E378" t="str">
        <f t="shared" si="63"/>
        <v>0.000150697086642962-0.0483567652625863i</v>
      </c>
      <c r="F378" t="str">
        <f t="shared" si="64"/>
        <v>0.145367412140575</v>
      </c>
      <c r="G378" t="str">
        <f t="shared" si="66"/>
        <v>21.4136815797293-17.2586062028117i</v>
      </c>
      <c r="H378" t="str">
        <f t="shared" si="65"/>
        <v>0.0000219064455024114-0.00702949782571142i</v>
      </c>
      <c r="I378" t="str">
        <f t="shared" si="67"/>
        <v>-0.120850237128942-0.150905502821413i</v>
      </c>
      <c r="J378" s="4">
        <f t="shared" si="68"/>
        <v>-14.273926477121901</v>
      </c>
      <c r="K378" s="4">
        <f t="shared" si="69"/>
        <v>51.311071297244013</v>
      </c>
      <c r="O378"/>
      <c r="P378"/>
    </row>
    <row r="379" spans="1:16">
      <c r="A379">
        <f t="shared" si="70"/>
        <v>346</v>
      </c>
      <c r="B379">
        <f t="shared" si="71"/>
        <v>86000</v>
      </c>
      <c r="C379" t="str">
        <f t="shared" si="61"/>
        <v>0.000147212911772525-0.0477944880261046i</v>
      </c>
      <c r="D379" t="str">
        <f t="shared" si="62"/>
        <v>1</v>
      </c>
      <c r="E379" t="str">
        <f t="shared" si="63"/>
        <v>0.000147212911772525-0.0477944880261046i</v>
      </c>
      <c r="F379" t="str">
        <f t="shared" si="64"/>
        <v>0.145367412140575</v>
      </c>
      <c r="G379" t="str">
        <f t="shared" si="66"/>
        <v>21.244998439051-17.2971314949453i</v>
      </c>
      <c r="H379" t="str">
        <f t="shared" si="65"/>
        <v>0.0000213999600180507-0.00694776103893852i</v>
      </c>
      <c r="I379" t="str">
        <f t="shared" si="67"/>
        <v>-0.119721694168798-0.147975330349567i</v>
      </c>
      <c r="J379" s="4">
        <f t="shared" si="68"/>
        <v>-14.409318763794442</v>
      </c>
      <c r="K379" s="4">
        <f t="shared" si="69"/>
        <v>51.024882418927177</v>
      </c>
      <c r="O379"/>
      <c r="P379"/>
    </row>
    <row r="380" spans="1:16">
      <c r="A380">
        <f t="shared" si="70"/>
        <v>347</v>
      </c>
      <c r="B380">
        <f t="shared" si="71"/>
        <v>87000</v>
      </c>
      <c r="C380" t="str">
        <f t="shared" si="61"/>
        <v>0.000143848187549517-0.0472451363394115i</v>
      </c>
      <c r="D380" t="str">
        <f t="shared" si="62"/>
        <v>1</v>
      </c>
      <c r="E380" t="str">
        <f t="shared" si="63"/>
        <v>0.000143848187549517-0.0472451363394115i</v>
      </c>
      <c r="F380" t="str">
        <f t="shared" si="64"/>
        <v>0.145367412140575</v>
      </c>
      <c r="G380" t="str">
        <f t="shared" si="66"/>
        <v>21.0769561445388-17.3338708252002i</v>
      </c>
      <c r="H380" t="str">
        <f t="shared" si="65"/>
        <v>0.0000209108387651854-0.00686790320588889i</v>
      </c>
      <c r="I380" t="str">
        <f t="shared" si="67"/>
        <v>-0.118606610179257-0.14511696045346i</v>
      </c>
      <c r="J380" s="4">
        <f t="shared" si="68"/>
        <v>-14.54365613306182</v>
      </c>
      <c r="K380" s="4">
        <f t="shared" si="69"/>
        <v>50.740274750208016</v>
      </c>
      <c r="O380"/>
      <c r="P380"/>
    </row>
    <row r="381" spans="1:16">
      <c r="A381">
        <f t="shared" si="70"/>
        <v>348</v>
      </c>
      <c r="B381">
        <f t="shared" si="71"/>
        <v>88000</v>
      </c>
      <c r="C381" t="str">
        <f t="shared" si="61"/>
        <v>0.000140597515450967-0.0467082695750143i</v>
      </c>
      <c r="D381" t="str">
        <f t="shared" si="62"/>
        <v>1</v>
      </c>
      <c r="E381" t="str">
        <f t="shared" si="63"/>
        <v>0.000140597515450967-0.0467082695750143i</v>
      </c>
      <c r="F381" t="str">
        <f t="shared" si="64"/>
        <v>0.145367412140575</v>
      </c>
      <c r="G381" t="str">
        <f t="shared" si="66"/>
        <v>20.9095845343542-17.3688436793896i</v>
      </c>
      <c r="H381" t="str">
        <f t="shared" si="65"/>
        <v>0.0000204382969745016-0.00678986027368418i</v>
      </c>
      <c r="I381" t="str">
        <f t="shared" si="67"/>
        <v>-0.117504665400191-0.142328146954276i</v>
      </c>
      <c r="J381" s="4">
        <f t="shared" si="68"/>
        <v>-14.67696096863828</v>
      </c>
      <c r="K381" s="4">
        <f t="shared" si="69"/>
        <v>50.457267353038901</v>
      </c>
      <c r="O381"/>
      <c r="P381"/>
    </row>
    <row r="382" spans="1:16">
      <c r="A382">
        <f t="shared" si="70"/>
        <v>349</v>
      </c>
      <c r="B382">
        <f t="shared" si="71"/>
        <v>89000</v>
      </c>
      <c r="C382" t="str">
        <f t="shared" si="61"/>
        <v>0.000137455798522564-0.046183466908006i</v>
      </c>
      <c r="D382" t="str">
        <f t="shared" si="62"/>
        <v>1</v>
      </c>
      <c r="E382" t="str">
        <f t="shared" si="63"/>
        <v>0.000137455798522564-0.046183466908006i</v>
      </c>
      <c r="F382" t="str">
        <f t="shared" si="64"/>
        <v>0.145367412140575</v>
      </c>
      <c r="G382" t="str">
        <f t="shared" si="66"/>
        <v>20.7429121841546-17.4020703998091i</v>
      </c>
      <c r="H382" t="str">
        <f t="shared" si="65"/>
        <v>0.0000199815937149414-0.00671357106809672i</v>
      </c>
      <c r="I382" t="str">
        <f t="shared" si="67"/>
        <v>-0.116415559917412-0.139606736208139i</v>
      </c>
      <c r="J382" s="4">
        <f t="shared" si="68"/>
        <v>-14.809254796128659</v>
      </c>
      <c r="K382" s="4">
        <f t="shared" si="69"/>
        <v>50.175877596161286</v>
      </c>
      <c r="O382"/>
      <c r="P382"/>
    </row>
    <row r="383" spans="1:16">
      <c r="A383">
        <f t="shared" si="70"/>
        <v>350</v>
      </c>
      <c r="B383">
        <f t="shared" si="71"/>
        <v>90000</v>
      </c>
      <c r="C383" t="str">
        <f t="shared" si="61"/>
        <v>0.000134418221387036-0.0456703262159794i</v>
      </c>
      <c r="D383" t="str">
        <f t="shared" si="62"/>
        <v>1</v>
      </c>
      <c r="E383" t="str">
        <f t="shared" si="63"/>
        <v>0.000134418221387036-0.0456703262159794i</v>
      </c>
      <c r="F383" t="str">
        <f t="shared" si="64"/>
        <v>0.145367412140575</v>
      </c>
      <c r="G383" t="str">
        <f t="shared" si="66"/>
        <v>20.5769664302471-17.4335721061861i</v>
      </c>
      <c r="H383" t="str">
        <f t="shared" si="65"/>
        <v>0.0000195400289875723-0.00663897713363278i</v>
      </c>
      <c r="I383" t="str">
        <f t="shared" si="67"/>
        <v>-0.115339012049984-0.136950662114252i</v>
      </c>
      <c r="J383" s="4">
        <f t="shared" si="68"/>
        <v>-14.94055832572956</v>
      </c>
      <c r="K383" s="4">
        <f t="shared" si="69"/>
        <v>49.896121243362302</v>
      </c>
      <c r="O383"/>
      <c r="P383"/>
    </row>
    <row r="384" spans="1:16">
      <c r="A384">
        <f t="shared" si="70"/>
        <v>351</v>
      </c>
      <c r="B384">
        <f t="shared" si="71"/>
        <v>91000</v>
      </c>
      <c r="C384" t="str">
        <f t="shared" si="61"/>
        <v>0.000131480231781789-0.0451684630514722i</v>
      </c>
      <c r="D384" t="str">
        <f t="shared" si="62"/>
        <v>1</v>
      </c>
      <c r="E384" t="str">
        <f t="shared" si="63"/>
        <v>0.000131480231781789-0.0451684630514722i</v>
      </c>
      <c r="F384" t="str">
        <f t="shared" si="64"/>
        <v>0.145367412140575</v>
      </c>
      <c r="G384" t="str">
        <f t="shared" si="66"/>
        <v>20.411773393297-17.4633706211092i</v>
      </c>
      <c r="H384" t="str">
        <f t="shared" si="65"/>
        <v>0.0000191129410417616-0.00656602258415969i</v>
      </c>
      <c r="I384" t="str">
        <f t="shared" si="67"/>
        <v>-0.11427475687233-0.13435794145621i</v>
      </c>
      <c r="J384" s="4">
        <f t="shared" si="68"/>
        <v>-15.07089149245976</v>
      </c>
      <c r="K384" s="4">
        <f t="shared" si="69"/>
        <v>49.618012536792833</v>
      </c>
      <c r="O384"/>
      <c r="P384"/>
    </row>
    <row r="385" spans="1:16">
      <c r="A385">
        <f t="shared" si="70"/>
        <v>352</v>
      </c>
      <c r="B385">
        <f t="shared" si="71"/>
        <v>92000</v>
      </c>
      <c r="C385" t="str">
        <f t="shared" si="61"/>
        <v>0.000128637523493547-0.0446775096814202i</v>
      </c>
      <c r="D385" t="str">
        <f t="shared" si="62"/>
        <v>1</v>
      </c>
      <c r="E385" t="str">
        <f t="shared" si="63"/>
        <v>0.000128637523493547-0.0446775096814202i</v>
      </c>
      <c r="F385" t="str">
        <f t="shared" si="64"/>
        <v>0.145367412140575</v>
      </c>
      <c r="G385" t="str">
        <f t="shared" si="66"/>
        <v>20.2473580025122-17.4914883996868i</v>
      </c>
      <c r="H385" t="str">
        <f t="shared" si="65"/>
        <v>0.0000186997038944293-0.00649465396327354i</v>
      </c>
      <c r="I385" t="str">
        <f t="shared" si="67"/>
        <v>-0.113222544859288-0.131826669550581i</v>
      </c>
      <c r="J385" s="4">
        <f t="shared" si="68"/>
        <v>-15.200273494087259</v>
      </c>
      <c r="K385" s="4">
        <f t="shared" si="69"/>
        <v>49.34156427569377</v>
      </c>
      <c r="O385"/>
      <c r="P385"/>
    </row>
    <row r="386" spans="1:16">
      <c r="A386">
        <f t="shared" si="70"/>
        <v>353</v>
      </c>
      <c r="B386">
        <f t="shared" si="71"/>
        <v>93000</v>
      </c>
      <c r="C386" t="str">
        <f t="shared" si="61"/>
        <v>0.000125886020570489-0.0441971141885797i</v>
      </c>
      <c r="D386" t="str">
        <f t="shared" si="62"/>
        <v>1</v>
      </c>
      <c r="E386" t="str">
        <f t="shared" si="63"/>
        <v>0.000125886020570489-0.0441971141885797i</v>
      </c>
      <c r="F386" t="str">
        <f t="shared" si="64"/>
        <v>0.145367412140575</v>
      </c>
      <c r="G386" t="str">
        <f t="shared" si="66"/>
        <v>20.0837440202418-17.5179484632111i</v>
      </c>
      <c r="H386" t="str">
        <f t="shared" si="65"/>
        <v>0.0000182997250350072-0.00642482011367532i</v>
      </c>
      <c r="I386" t="str">
        <f t="shared" si="67"/>
        <v>-0.112182140643522-0.12935501617921i</v>
      </c>
      <c r="J386" s="4">
        <f t="shared" si="68"/>
        <v>-15.328722826900101</v>
      </c>
      <c r="K386" s="4">
        <f t="shared" si="69"/>
        <v>49.066787890836281</v>
      </c>
      <c r="O386"/>
      <c r="P386"/>
    </row>
    <row r="387" spans="1:16">
      <c r="A387">
        <f t="shared" si="70"/>
        <v>354</v>
      </c>
      <c r="B387">
        <f t="shared" si="71"/>
        <v>94000</v>
      </c>
      <c r="C387" t="str">
        <f t="shared" si="61"/>
        <v>0.000123221862703735-0.0437269396303008i</v>
      </c>
      <c r="D387" t="str">
        <f t="shared" si="62"/>
        <v>1</v>
      </c>
      <c r="E387" t="str">
        <f t="shared" si="63"/>
        <v>0.000123221862703735-0.0437269396303008i</v>
      </c>
      <c r="F387" t="str">
        <f t="shared" si="64"/>
        <v>0.145367412140575</v>
      </c>
      <c r="G387" t="str">
        <f t="shared" si="66"/>
        <v>19.9209540669174-17.54277433661i</v>
      </c>
      <c r="H387" t="str">
        <f t="shared" si="65"/>
        <v>0.0000179124433003832-0.00635647205488398i</v>
      </c>
      <c r="I387" t="str">
        <f t="shared" si="67"/>
        <v>-0.111153321875584-0.126941221783624i</v>
      </c>
      <c r="J387" s="4">
        <f t="shared" si="68"/>
        <v>-15.456257319463759</v>
      </c>
      <c r="K387" s="4">
        <f t="shared" si="69"/>
        <v>48.793693514962655</v>
      </c>
      <c r="O387"/>
      <c r="P387"/>
    </row>
    <row r="388" spans="1:16">
      <c r="A388">
        <f t="shared" si="70"/>
        <v>355</v>
      </c>
      <c r="B388">
        <f t="shared" si="71"/>
        <v>95000</v>
      </c>
      <c r="C388" t="str">
        <f t="shared" si="61"/>
        <v>0.000120641391680242-0.0432666632504293i</v>
      </c>
      <c r="D388" t="str">
        <f t="shared" si="62"/>
        <v>1</v>
      </c>
      <c r="E388" t="str">
        <f t="shared" si="63"/>
        <v>0.000120641391680242-0.0432666632504293i</v>
      </c>
      <c r="F388" t="str">
        <f t="shared" si="64"/>
        <v>0.145367412140575</v>
      </c>
      <c r="G388" t="str">
        <f t="shared" si="66"/>
        <v>19.7590096462789-17.5659899894924i</v>
      </c>
      <c r="H388" t="str">
        <f t="shared" si="65"/>
        <v>0.0000175373269055943-0.00628956286867263i</v>
      </c>
      <c r="I388" t="str">
        <f t="shared" si="67"/>
        <v>-0.110135878177889-0.124583593901846i</v>
      </c>
      <c r="J388" s="4">
        <f t="shared" si="68"/>
        <v>-15.5828941644923</v>
      </c>
      <c r="K388" s="4">
        <f t="shared" si="69"/>
        <v>48.522290049490493</v>
      </c>
      <c r="O388"/>
      <c r="P388"/>
    </row>
    <row r="389" spans="1:16">
      <c r="A389">
        <f t="shared" si="70"/>
        <v>356</v>
      </c>
      <c r="B389">
        <f t="shared" si="71"/>
        <v>96000</v>
      </c>
      <c r="C389" t="str">
        <f t="shared" si="61"/>
        <v>0.000118141138818305-0.0428159757404609i</v>
      </c>
      <c r="D389" t="str">
        <f t="shared" si="62"/>
        <v>1</v>
      </c>
      <c r="E389" t="str">
        <f t="shared" si="63"/>
        <v>0.000118141138818305-0.0428159757404609i</v>
      </c>
      <c r="F389" t="str">
        <f t="shared" si="64"/>
        <v>0.145367412140575</v>
      </c>
      <c r="G389" t="str">
        <f t="shared" si="66"/>
        <v>19.5979311708216-17.5876197805946i</v>
      </c>
      <c r="H389" t="str">
        <f t="shared" si="65"/>
        <v>0.0000171738716173574-0.00622404759166444i</v>
      </c>
      <c r="I389" t="str">
        <f t="shared" si="67"/>
        <v>-0.109129610184626-0.122280503829524i</v>
      </c>
      <c r="J389" s="4">
        <f t="shared" si="68"/>
        <v>-15.70864994895452</v>
      </c>
      <c r="K389" s="4">
        <f t="shared" si="69"/>
        <v>48.252585227719294</v>
      </c>
      <c r="O389"/>
      <c r="P389"/>
    </row>
    <row r="390" spans="1:16">
      <c r="A390">
        <f t="shared" si="70"/>
        <v>357</v>
      </c>
      <c r="B390">
        <f t="shared" si="71"/>
        <v>97000</v>
      </c>
      <c r="C390" t="str">
        <f t="shared" si="61"/>
        <v>0.000115717813305032-0.0423745805463958i</v>
      </c>
      <c r="D390" t="str">
        <f t="shared" si="62"/>
        <v>1</v>
      </c>
      <c r="E390" t="str">
        <f t="shared" si="63"/>
        <v>0.000115717813305032-0.0423745805463958i</v>
      </c>
      <c r="F390" t="str">
        <f t="shared" si="64"/>
        <v>0.145367412140575</v>
      </c>
      <c r="G390" t="str">
        <f t="shared" si="66"/>
        <v>19.4377379874137-17.6076884054574i</v>
      </c>
      <c r="H390" t="str">
        <f t="shared" si="65"/>
        <v>0.0000168215990587187-0.00615988311457191i</v>
      </c>
      <c r="I390" t="str">
        <f t="shared" si="67"/>
        <v>-0.108134328660388-0.12003038348885i</v>
      </c>
      <c r="J390" s="4">
        <f t="shared" si="68"/>
        <v>-15.83354068252466</v>
      </c>
      <c r="K390" s="4">
        <f t="shared" si="69"/>
        <v>47.984585674762883</v>
      </c>
      <c r="O390"/>
      <c r="P390"/>
    </row>
    <row r="391" spans="1:16">
      <c r="A391">
        <f t="shared" si="70"/>
        <v>358</v>
      </c>
      <c r="B391">
        <f t="shared" si="71"/>
        <v>98000</v>
      </c>
      <c r="C391" t="str">
        <f t="shared" si="61"/>
        <v>0.000113368291362559-0.0419421932180271i</v>
      </c>
      <c r="D391" t="str">
        <f t="shared" si="62"/>
        <v>1</v>
      </c>
      <c r="E391" t="str">
        <f t="shared" si="63"/>
        <v>0.000113368291362559-0.0419421932180271i</v>
      </c>
      <c r="F391" t="str">
        <f t="shared" si="64"/>
        <v>0.145367412140575</v>
      </c>
      <c r="G391" t="str">
        <f t="shared" si="66"/>
        <v>19.2784484030244-17.6262208471661i</v>
      </c>
      <c r="H391" t="str">
        <f t="shared" si="65"/>
        <v>0.0000164800551341739-0.00609702808760457i</v>
      </c>
      <c r="I391" t="str">
        <f t="shared" si="67"/>
        <v>-0.10714985369091-0.117831722490044i</v>
      </c>
      <c r="J391" s="4">
        <f t="shared" si="68"/>
        <v>-15.957581824483199</v>
      </c>
      <c r="K391" s="4">
        <f t="shared" si="69"/>
        <v>47.718296964407813</v>
      </c>
      <c r="O391"/>
      <c r="P391"/>
    </row>
    <row r="392" spans="1:16">
      <c r="A392">
        <f t="shared" si="70"/>
        <v>359</v>
      </c>
      <c r="B392">
        <f t="shared" si="71"/>
        <v>99000</v>
      </c>
      <c r="C392" t="str">
        <f t="shared" si="61"/>
        <v>0.000111089606176368-0.0415185407976661i</v>
      </c>
      <c r="D392" t="str">
        <f t="shared" si="62"/>
        <v>1</v>
      </c>
      <c r="E392" t="str">
        <f t="shared" si="63"/>
        <v>0.000111089606176368-0.0415185407976661i</v>
      </c>
      <c r="F392" t="str">
        <f t="shared" si="64"/>
        <v>0.145367412140575</v>
      </c>
      <c r="G392" t="str">
        <f t="shared" si="66"/>
        <v>19.1200797105188-17.6432423299987i</v>
      </c>
      <c r="H392" t="str">
        <f t="shared" si="65"/>
        <v>0.0000161488085655743-0.00603544283160961i</v>
      </c>
      <c r="I392" t="str">
        <f t="shared" si="67"/>
        <v>-0.106176013939938-0.115683065371518i</v>
      </c>
      <c r="J392" s="4">
        <f t="shared" si="68"/>
        <v>-16.080788309160742</v>
      </c>
      <c r="K392" s="4">
        <f t="shared" si="69"/>
        <v>47.453723673092867</v>
      </c>
      <c r="O392"/>
      <c r="P392"/>
    </row>
    <row r="393" spans="1:16">
      <c r="A393">
        <f t="shared" si="70"/>
        <v>360</v>
      </c>
      <c r="B393">
        <f t="shared" si="71"/>
        <v>100000</v>
      </c>
      <c r="C393" t="str">
        <f t="shared" si="61"/>
        <v>0.000108878938525056-0.0411033612455401i</v>
      </c>
      <c r="D393" t="str">
        <f t="shared" si="62"/>
        <v>1</v>
      </c>
      <c r="E393" t="str">
        <f t="shared" si="63"/>
        <v>0.000108878938525056-0.0411033612455401i</v>
      </c>
      <c r="F393" t="str">
        <f t="shared" si="64"/>
        <v>0.145367412140575</v>
      </c>
      <c r="G393" t="str">
        <f t="shared" si="66"/>
        <v>18.9626482144694-17.6587782758384i</v>
      </c>
      <c r="H393" t="str">
        <f t="shared" si="65"/>
        <v>0.0000158274495300001-0.00597508925454337i</v>
      </c>
      <c r="I393" t="str">
        <f t="shared" si="67"/>
        <v>-0.105212645966756-0.113583009005884i</v>
      </c>
      <c r="J393" s="4">
        <f t="shared" si="68"/>
        <v>-16.203174570015779</v>
      </c>
      <c r="K393" s="4">
        <f t="shared" si="69"/>
        <v>47.190869431176424</v>
      </c>
      <c r="L393" s="4"/>
      <c r="O393"/>
      <c r="P393"/>
    </row>
    <row r="394" spans="1:16">
      <c r="A394">
        <f t="shared" si="70"/>
        <v>361</v>
      </c>
      <c r="B394">
        <f t="shared" ref="B394:B433" si="72">B393+10000</f>
        <v>110000</v>
      </c>
      <c r="C394" t="str">
        <f t="shared" si="61"/>
        <v>0.0000899827034002658-0.0373667375453545i</v>
      </c>
      <c r="D394" t="str">
        <f t="shared" si="62"/>
        <v>1</v>
      </c>
      <c r="E394" t="str">
        <f t="shared" si="63"/>
        <v>0.0000899827034002658-0.0373667375453545i</v>
      </c>
      <c r="F394" t="str">
        <f t="shared" si="64"/>
        <v>0.145367412140575</v>
      </c>
      <c r="G394" t="str">
        <f t="shared" si="66"/>
        <v>17.4428107242932-17.7380923716091i</v>
      </c>
      <c r="H394" t="str">
        <f t="shared" si="65"/>
        <v>0.0000130805527307096-0.00543190593710425i</v>
      </c>
      <c r="I394" t="str">
        <f t="shared" si="67"/>
        <v>-0.0961234876607962-0.0949797311856829i</v>
      </c>
      <c r="J394" s="4">
        <f t="shared" si="68"/>
        <v>-17.384784350068301</v>
      </c>
      <c r="K394" s="4">
        <f t="shared" si="69"/>
        <v>44.657087741587759</v>
      </c>
      <c r="L394" s="4"/>
      <c r="O394"/>
      <c r="P394"/>
    </row>
    <row r="395" spans="1:16">
      <c r="A395">
        <f t="shared" si="70"/>
        <v>362</v>
      </c>
      <c r="B395">
        <f t="shared" si="72"/>
        <v>120000</v>
      </c>
      <c r="C395" t="str">
        <f t="shared" si="61"/>
        <v>0.0000756105360830195-0.0342528744753413i</v>
      </c>
      <c r="D395" t="str">
        <f t="shared" si="62"/>
        <v>1</v>
      </c>
      <c r="E395" t="str">
        <f t="shared" si="63"/>
        <v>0.0000756105360830195-0.0342528744753413i</v>
      </c>
      <c r="F395" t="str">
        <f t="shared" si="64"/>
        <v>0.145367412140575</v>
      </c>
      <c r="G395" t="str">
        <f t="shared" si="66"/>
        <v>16.0282624023334-17.6969897405884i</v>
      </c>
      <c r="H395" t="str">
        <f t="shared" si="65"/>
        <v>0.0000109913079609501-0.00497925172085632i</v>
      </c>
      <c r="I395" t="str">
        <f t="shared" si="67"/>
        <v>-0.0879415950516585-0.0800032662133758i</v>
      </c>
      <c r="J395" s="4">
        <f t="shared" si="68"/>
        <v>-18.497273313690279</v>
      </c>
      <c r="K395" s="4">
        <f t="shared" si="69"/>
        <v>42.293787630308316</v>
      </c>
      <c r="L395" s="4"/>
      <c r="O395"/>
      <c r="P395"/>
    </row>
    <row r="396" spans="1:16">
      <c r="A396">
        <f t="shared" si="70"/>
        <v>363</v>
      </c>
      <c r="B396">
        <f t="shared" si="72"/>
        <v>130000</v>
      </c>
      <c r="C396" t="str">
        <f t="shared" si="61"/>
        <v>0.0000644255919769092-0.0316180607679036i</v>
      </c>
      <c r="D396" t="str">
        <f t="shared" si="62"/>
        <v>1</v>
      </c>
      <c r="E396" t="str">
        <f t="shared" si="63"/>
        <v>0.0000644255919769092-0.0316180607679036i</v>
      </c>
      <c r="F396" t="str">
        <f t="shared" si="64"/>
        <v>0.145367412140575</v>
      </c>
      <c r="G396" t="str">
        <f t="shared" si="66"/>
        <v>14.7228471758563-17.5596471299771i</v>
      </c>
      <c r="H396" t="str">
        <f t="shared" si="65"/>
        <v>9.36538158130788E-06-0.00459623567073359i</v>
      </c>
      <c r="I396" t="str">
        <f t="shared" si="67"/>
        <v>-0.0805703914225303-0.0678341281602354i</v>
      </c>
      <c r="J396" s="4">
        <f t="shared" si="68"/>
        <v>-19.549487586887281</v>
      </c>
      <c r="K396" s="4">
        <f t="shared" si="69"/>
        <v>40.094822974707625</v>
      </c>
      <c r="L396" s="4"/>
      <c r="O396"/>
      <c r="P396"/>
    </row>
    <row r="397" spans="1:16">
      <c r="A397">
        <f t="shared" si="70"/>
        <v>364</v>
      </c>
      <c r="B397">
        <f t="shared" si="72"/>
        <v>140000</v>
      </c>
      <c r="C397" t="str">
        <f t="shared" si="61"/>
        <v>0.0000555506697518713-0.029359644647935i</v>
      </c>
      <c r="D397" t="str">
        <f t="shared" si="62"/>
        <v>1</v>
      </c>
      <c r="E397" t="str">
        <f t="shared" si="63"/>
        <v>0.0000555506697518713-0.029359644647935i</v>
      </c>
      <c r="F397" t="str">
        <f t="shared" si="64"/>
        <v>0.145367412140575</v>
      </c>
      <c r="G397" t="str">
        <f t="shared" si="66"/>
        <v>13.5255431432407-17.3475762962483i</v>
      </c>
      <c r="H397" t="str">
        <f t="shared" si="65"/>
        <v>8.07525710450525E-06-0.00426793556383719i</v>
      </c>
      <c r="I397" t="str">
        <f t="shared" si="67"/>
        <v>-0.0739291155827774-0.0578662327399835i</v>
      </c>
      <c r="J397" s="4">
        <f t="shared" si="68"/>
        <v>-20.5482621362566</v>
      </c>
      <c r="K397" s="4">
        <f t="shared" si="69"/>
        <v>38.051206512047003</v>
      </c>
      <c r="L397" s="4"/>
      <c r="O397"/>
      <c r="P397"/>
    </row>
    <row r="398" spans="1:16">
      <c r="A398">
        <f t="shared" si="70"/>
        <v>365</v>
      </c>
      <c r="B398">
        <f t="shared" si="72"/>
        <v>150000</v>
      </c>
      <c r="C398" t="str">
        <f t="shared" si="61"/>
        <v>0.0000483908279787334-0.0274023476485711i</v>
      </c>
      <c r="D398" t="str">
        <f t="shared" si="62"/>
        <v>1</v>
      </c>
      <c r="E398" t="str">
        <f t="shared" si="63"/>
        <v>0.0000483908279787334-0.0274023476485711i</v>
      </c>
      <c r="F398" t="str">
        <f t="shared" si="64"/>
        <v>0.145367412140575</v>
      </c>
      <c r="G398" t="str">
        <f t="shared" si="66"/>
        <v>12.4321435956271-17.0791442837014i</v>
      </c>
      <c r="H398" t="str">
        <f t="shared" si="65"/>
        <v>7.03444943460821E-06-0.00398340836424915i</v>
      </c>
      <c r="I398" t="str">
        <f t="shared" si="67"/>
        <v>-0.067945752908427-0.0496424471612176i</v>
      </c>
      <c r="J398" s="4">
        <f t="shared" si="68"/>
        <v>-21.499055345065198</v>
      </c>
      <c r="K398" s="4">
        <f t="shared" si="69"/>
        <v>36.152567936174847</v>
      </c>
      <c r="L398" s="4"/>
      <c r="O398"/>
      <c r="P398"/>
    </row>
    <row r="399" spans="1:16">
      <c r="A399">
        <f t="shared" si="70"/>
        <v>366</v>
      </c>
      <c r="B399">
        <f t="shared" si="72"/>
        <v>160000</v>
      </c>
      <c r="C399" t="str">
        <f t="shared" si="61"/>
        <v>0.0000425310172143358-0.0256897106218401i</v>
      </c>
      <c r="D399" t="str">
        <f t="shared" si="62"/>
        <v>1</v>
      </c>
      <c r="E399" t="str">
        <f t="shared" si="63"/>
        <v>0.0000425310172143358-0.0256897106218401i</v>
      </c>
      <c r="F399" t="str">
        <f t="shared" si="64"/>
        <v>0.145367412140575</v>
      </c>
      <c r="G399" t="str">
        <f t="shared" si="66"/>
        <v>11.4365264535849-16.7695876815832i</v>
      </c>
      <c r="H399" t="str">
        <f t="shared" si="65"/>
        <v>6.18262390815424E-06-0.00373444675173714i</v>
      </c>
      <c r="I399" t="str">
        <f t="shared" si="67"/>
        <v>-0.0625544245035814-0.042812779119476i</v>
      </c>
      <c r="J399" s="4">
        <f t="shared" si="68"/>
        <v>-22.406351280501198</v>
      </c>
      <c r="K399" s="4">
        <f t="shared" si="69"/>
        <v>34.388069679468259</v>
      </c>
      <c r="O399"/>
      <c r="P399"/>
    </row>
    <row r="400" spans="1:16">
      <c r="A400">
        <f t="shared" si="70"/>
        <v>367</v>
      </c>
      <c r="B400">
        <f t="shared" si="72"/>
        <v>170000</v>
      </c>
      <c r="C400" t="str">
        <f t="shared" si="61"/>
        <v>0.0000376745460709735-0.0241785587407526i</v>
      </c>
      <c r="D400" t="str">
        <f t="shared" si="62"/>
        <v>1</v>
      </c>
      <c r="E400" t="str">
        <f t="shared" si="63"/>
        <v>0.0000376745460709735-0.0241785587407526i</v>
      </c>
      <c r="F400" t="str">
        <f t="shared" si="64"/>
        <v>0.145367412140575</v>
      </c>
      <c r="G400" t="str">
        <f t="shared" si="66"/>
        <v>10.53156797203-16.4312772983766i</v>
      </c>
      <c r="H400" t="str">
        <f t="shared" si="65"/>
        <v>5.47665126590829E-06-0.00351477451343209i</v>
      </c>
      <c r="I400" t="str">
        <f t="shared" si="67"/>
        <v>-0.0576945569464033-0.0371060750701854i</v>
      </c>
      <c r="J400" s="4">
        <f t="shared" si="68"/>
        <v>-23.273921263821798</v>
      </c>
      <c r="K400" s="4">
        <f t="shared" si="69"/>
        <v>32.746971624601287</v>
      </c>
      <c r="O400"/>
      <c r="P400"/>
    </row>
    <row r="401" spans="1:16">
      <c r="A401">
        <f t="shared" si="70"/>
        <v>368</v>
      </c>
      <c r="B401">
        <f t="shared" si="72"/>
        <v>180000</v>
      </c>
      <c r="C401" t="str">
        <f t="shared" si="61"/>
        <v>0.0000336047736733019-0.0228353114665133i</v>
      </c>
      <c r="D401" t="str">
        <f t="shared" si="62"/>
        <v>1</v>
      </c>
      <c r="E401" t="str">
        <f t="shared" si="63"/>
        <v>0.0000336047736733019-0.0228353114665133i</v>
      </c>
      <c r="F401" t="str">
        <f t="shared" si="64"/>
        <v>0.145367412140575</v>
      </c>
      <c r="G401" t="str">
        <f t="shared" si="66"/>
        <v>9.7097722475365-16.0740873381555i</v>
      </c>
      <c r="H401" t="str">
        <f t="shared" si="65"/>
        <v>4.88503898445762E-06-0.00331951013331104i</v>
      </c>
      <c r="I401" t="str">
        <f t="shared" si="67"/>
        <v>-0.0533106631867744-0.0323102099111262i</v>
      </c>
      <c r="J401" s="4">
        <f t="shared" si="68"/>
        <v>-24.104998329899598</v>
      </c>
      <c r="K401" s="4">
        <f t="shared" si="69"/>
        <v>31.218966403418221</v>
      </c>
      <c r="O401"/>
      <c r="P401"/>
    </row>
    <row r="402" spans="1:16">
      <c r="A402">
        <f t="shared" si="70"/>
        <v>369</v>
      </c>
      <c r="B402">
        <f t="shared" si="72"/>
        <v>190000</v>
      </c>
      <c r="C402" t="str">
        <f t="shared" si="61"/>
        <v>0.0000301605237863643-0.0216334577701147i</v>
      </c>
      <c r="D402" t="str">
        <f t="shared" si="62"/>
        <v>1</v>
      </c>
      <c r="E402" t="str">
        <f t="shared" si="63"/>
        <v>0.0000301605237863643-0.0216334577701147i</v>
      </c>
      <c r="F402" t="str">
        <f t="shared" si="64"/>
        <v>0.145367412140575</v>
      </c>
      <c r="G402" t="str">
        <f t="shared" si="66"/>
        <v>8.96368561077487-15.7057861896204i</v>
      </c>
      <c r="H402" t="str">
        <f t="shared" si="65"/>
        <v>4.38435729162804E-06-0.00314479977169399i</v>
      </c>
      <c r="I402" t="str">
        <f t="shared" si="67"/>
        <v>-0.0493522528230254-0.0282578562405027i</v>
      </c>
      <c r="J402" s="4">
        <f t="shared" si="68"/>
        <v>-24.9023966706512</v>
      </c>
      <c r="K402" s="4">
        <f t="shared" si="69"/>
        <v>29.794364945718797</v>
      </c>
      <c r="O402"/>
      <c r="P402"/>
    </row>
    <row r="403" spans="1:16">
      <c r="A403">
        <f t="shared" si="70"/>
        <v>370</v>
      </c>
      <c r="B403">
        <f t="shared" si="72"/>
        <v>200000</v>
      </c>
      <c r="C403" t="str">
        <f t="shared" si="61"/>
        <v>0.0000272198778756036-0.0205517887763563i</v>
      </c>
      <c r="D403" t="str">
        <f t="shared" si="62"/>
        <v>1</v>
      </c>
      <c r="E403" t="str">
        <f t="shared" si="63"/>
        <v>0.0000272198778756036-0.0205517887763563i</v>
      </c>
      <c r="F403" t="str">
        <f t="shared" si="64"/>
        <v>0.145367412140575</v>
      </c>
      <c r="G403" t="str">
        <f t="shared" si="66"/>
        <v>8.28615471759548-15.3324053669328i</v>
      </c>
      <c r="H403" t="str">
        <f t="shared" si="65"/>
        <v>3.95688320555899E-06-0.00298756034927863i</v>
      </c>
      <c r="I403" t="str">
        <f t="shared" si="67"/>
        <v>-0.0457736989868746-0.0248160558195736i</v>
      </c>
      <c r="J403" s="4">
        <f t="shared" si="68"/>
        <v>-25.668595658606602</v>
      </c>
      <c r="K403" s="4">
        <f t="shared" si="69"/>
        <v>28.464185195816611</v>
      </c>
      <c r="O403"/>
      <c r="P403"/>
    </row>
    <row r="404" spans="1:16">
      <c r="A404">
        <f t="shared" si="70"/>
        <v>371</v>
      </c>
      <c r="B404">
        <f t="shared" si="72"/>
        <v>210000</v>
      </c>
      <c r="C404" t="str">
        <f t="shared" si="61"/>
        <v>0.0000246892356596776-0.0195731353600694i</v>
      </c>
      <c r="D404" t="str">
        <f t="shared" si="62"/>
        <v>1</v>
      </c>
      <c r="E404" t="str">
        <f t="shared" si="63"/>
        <v>0.0000246892356596776-0.0195731353600694i</v>
      </c>
      <c r="F404" t="str">
        <f t="shared" si="64"/>
        <v>0.145367412140575</v>
      </c>
      <c r="G404" t="str">
        <f t="shared" si="66"/>
        <v>7.67047487378439-14.9585668368644i</v>
      </c>
      <c r="H404" t="str">
        <f t="shared" si="65"/>
        <v>3.58901029557613E-06-0.00284529603477047i</v>
      </c>
      <c r="I404" t="str">
        <f t="shared" si="67"/>
        <v>-0.0425340214934854-0.0218784581935698i</v>
      </c>
      <c r="J404" s="4">
        <f t="shared" si="68"/>
        <v>-26.4058006173276</v>
      </c>
      <c r="K404" s="4">
        <f t="shared" si="69"/>
        <v>27.220179319613237</v>
      </c>
      <c r="O404"/>
      <c r="P404"/>
    </row>
    <row r="405" spans="1:16">
      <c r="A405">
        <f t="shared" si="70"/>
        <v>372</v>
      </c>
      <c r="B405">
        <f t="shared" si="72"/>
        <v>220000</v>
      </c>
      <c r="C405" t="str">
        <f t="shared" si="61"/>
        <v>0.0000224957736880265-0.0186834500301909i</v>
      </c>
      <c r="D405" t="str">
        <f t="shared" si="62"/>
        <v>1</v>
      </c>
      <c r="E405" t="str">
        <f t="shared" si="63"/>
        <v>0.0000224957736880265-0.0186834500301909i</v>
      </c>
      <c r="F405" t="str">
        <f t="shared" si="64"/>
        <v>0.145367412140575</v>
      </c>
      <c r="G405" t="str">
        <f t="shared" si="66"/>
        <v>7.11046366659273-14.5877625142561i</v>
      </c>
      <c r="H405" t="str">
        <f t="shared" si="65"/>
        <v>3.27015240512845E-06-0.0027159647807466i</v>
      </c>
      <c r="I405" t="str">
        <f t="shared" si="67"/>
        <v>-0.0395965969187542-0.0193594730999156i</v>
      </c>
      <c r="J405" s="4">
        <f t="shared" si="68"/>
        <v>-27.115988010269596</v>
      </c>
      <c r="K405" s="4">
        <f t="shared" si="69"/>
        <v>26.05482294697407</v>
      </c>
      <c r="O405"/>
      <c r="P405"/>
    </row>
    <row r="406" spans="1:16">
      <c r="A406">
        <f t="shared" si="70"/>
        <v>373</v>
      </c>
      <c r="B406">
        <f t="shared" si="72"/>
        <v>230000</v>
      </c>
      <c r="C406" t="str">
        <f t="shared" si="61"/>
        <v>0.0000205821470845743-0.0178711283197553i</v>
      </c>
      <c r="D406" t="str">
        <f t="shared" si="62"/>
        <v>1</v>
      </c>
      <c r="E406" t="str">
        <f t="shared" si="63"/>
        <v>0.0000205821470845743-0.0178711283197553i</v>
      </c>
      <c r="F406" t="str">
        <f t="shared" si="64"/>
        <v>0.145367412140575</v>
      </c>
      <c r="G406" t="str">
        <f t="shared" si="66"/>
        <v>6.60048541903387-14.2225869426262i</v>
      </c>
      <c r="H406" t="str">
        <f t="shared" si="65"/>
        <v>2.99197345798125E-06-0.00259787967587497i</v>
      </c>
      <c r="I406" t="str">
        <f t="shared" si="67"/>
        <v>-0.0369288210794298-0.0171898205236533i</v>
      </c>
      <c r="J406" s="4">
        <f t="shared" si="68"/>
        <v>-27.800939959140798</v>
      </c>
      <c r="K406" s="4">
        <f t="shared" si="69"/>
        <v>24.961282049111048</v>
      </c>
      <c r="O406"/>
      <c r="P406"/>
    </row>
    <row r="407" spans="1:16">
      <c r="A407">
        <f t="shared" si="70"/>
        <v>374</v>
      </c>
      <c r="B407">
        <f t="shared" si="72"/>
        <v>240000</v>
      </c>
      <c r="C407" t="str">
        <f t="shared" si="61"/>
        <v>0.0000189027031009648-0.0171264998267192i</v>
      </c>
      <c r="D407" t="str">
        <f t="shared" si="62"/>
        <v>1</v>
      </c>
      <c r="E407" t="str">
        <f t="shared" si="63"/>
        <v>0.0000189027031009648-0.0171264998267192i</v>
      </c>
      <c r="F407" t="str">
        <f t="shared" si="64"/>
        <v>0.145367412140575</v>
      </c>
      <c r="G407" t="str">
        <f t="shared" si="66"/>
        <v>6.13544451882421-13.8649276338961i</v>
      </c>
      <c r="H407" t="str">
        <f t="shared" si="65"/>
        <v>2.74783703224888E-06-0.00248963495883618i</v>
      </c>
      <c r="I407" t="str">
        <f t="shared" si="67"/>
        <v>-0.0345017493374234-0.0153131157236664i</v>
      </c>
      <c r="J407" s="4">
        <f t="shared" si="68"/>
        <v>-28.462271284734801</v>
      </c>
      <c r="K407" s="4">
        <f t="shared" si="69"/>
        <v>23.933367681194483</v>
      </c>
      <c r="O407"/>
      <c r="P407"/>
    </row>
    <row r="408" spans="1:16">
      <c r="A408">
        <f t="shared" si="70"/>
        <v>375</v>
      </c>
      <c r="B408">
        <f t="shared" si="72"/>
        <v>250000</v>
      </c>
      <c r="C408" t="str">
        <f t="shared" si="61"/>
        <v>0.0000174207328416164-0.0164414414038905i</v>
      </c>
      <c r="D408" t="str">
        <f t="shared" si="62"/>
        <v>1</v>
      </c>
      <c r="E408" t="str">
        <f t="shared" si="63"/>
        <v>0.0000174207328416164-0.0164414414038905i</v>
      </c>
      <c r="F408" t="str">
        <f t="shared" si="64"/>
        <v>0.145367412140575</v>
      </c>
      <c r="G408" t="str">
        <f t="shared" si="66"/>
        <v>5.71076008901888-13.5161188361479i</v>
      </c>
      <c r="H408" t="str">
        <f t="shared" si="65"/>
        <v>0.0000025324068507781-0.00239004978874446i</v>
      </c>
      <c r="I408" t="str">
        <f t="shared" si="67"/>
        <v>-0.0322897350010077-0.0136832292562665i</v>
      </c>
      <c r="J408" s="4">
        <f t="shared" si="68"/>
        <v>-29.101451180405</v>
      </c>
      <c r="K408" s="4">
        <f t="shared" si="69"/>
        <v>22.965485198045855</v>
      </c>
      <c r="O408"/>
      <c r="P408"/>
    </row>
    <row r="409" spans="1:16">
      <c r="A409">
        <f t="shared" si="70"/>
        <v>376</v>
      </c>
      <c r="B409">
        <f t="shared" si="72"/>
        <v>260000</v>
      </c>
      <c r="C409" t="str">
        <f t="shared" si="61"/>
        <v>0.0000161064481482318-0.0158090796119779i</v>
      </c>
      <c r="D409" t="str">
        <f t="shared" si="62"/>
        <v>1</v>
      </c>
      <c r="E409" t="str">
        <f t="shared" si="63"/>
        <v>0.0000161064481482318-0.0158090796119779i</v>
      </c>
      <c r="F409" t="str">
        <f t="shared" si="64"/>
        <v>0.145367412140575</v>
      </c>
      <c r="G409" t="str">
        <f t="shared" si="66"/>
        <v>5.32233041439586-13.177064625896i</v>
      </c>
      <c r="H409" t="str">
        <f t="shared" si="65"/>
        <v>2.34135268608481E-06-0.00229812499151755i</v>
      </c>
      <c r="I409" t="str">
        <f t="shared" si="67"/>
        <v>-0.0302700800790015-0.0122622326940936i</v>
      </c>
      <c r="J409" s="4">
        <f t="shared" si="68"/>
        <v>-29.719820937378799</v>
      </c>
      <c r="K409" s="4">
        <f t="shared" si="69"/>
        <v>22.052582117625519</v>
      </c>
      <c r="O409"/>
      <c r="P409"/>
    </row>
    <row r="410" spans="1:16">
      <c r="A410">
        <f t="shared" si="70"/>
        <v>377</v>
      </c>
      <c r="B410">
        <f t="shared" si="72"/>
        <v>270000</v>
      </c>
      <c r="C410" t="str">
        <f t="shared" si="61"/>
        <v>0.000014935472935313-0.0152235592936836i</v>
      </c>
      <c r="D410" t="str">
        <f t="shared" si="62"/>
        <v>1</v>
      </c>
      <c r="E410" t="str">
        <f t="shared" si="63"/>
        <v>0.000014935472935313-0.0152235592936836i</v>
      </c>
      <c r="F410" t="str">
        <f t="shared" si="64"/>
        <v>0.145367412140575</v>
      </c>
      <c r="G410" t="str">
        <f t="shared" si="66"/>
        <v>4.96649266425891-12.8483367731376i</v>
      </c>
      <c r="H410" t="str">
        <f t="shared" si="65"/>
        <v>2.17113104970205E-06-0.00221300941809138i</v>
      </c>
      <c r="I410" t="str">
        <f t="shared" si="67"/>
        <v>-0.0284227073793318-0.0110187904637919i</v>
      </c>
      <c r="J410" s="4">
        <f t="shared" si="68"/>
        <v>-30.318608694528599</v>
      </c>
      <c r="K410" s="4">
        <f t="shared" si="69"/>
        <v>21.190097183443044</v>
      </c>
      <c r="O410"/>
      <c r="P410"/>
    </row>
    <row r="411" spans="1:16">
      <c r="A411">
        <f t="shared" si="70"/>
        <v>378</v>
      </c>
      <c r="B411">
        <f t="shared" si="72"/>
        <v>280000</v>
      </c>
      <c r="C411" t="str">
        <f t="shared" si="61"/>
        <v>0.0000138877047258049-0.0146798617387091i</v>
      </c>
      <c r="D411" t="str">
        <f t="shared" si="62"/>
        <v>1</v>
      </c>
      <c r="E411" t="str">
        <f t="shared" si="63"/>
        <v>0.0000138877047258049-0.0146798617387091i</v>
      </c>
      <c r="F411" t="str">
        <f t="shared" si="64"/>
        <v>0.145367412140575</v>
      </c>
      <c r="G411" t="str">
        <f t="shared" si="66"/>
        <v>4.63998145413734-12.5302521418088i</v>
      </c>
      <c r="H411" t="str">
        <f t="shared" si="65"/>
        <v>2.01881969656269E-06-0.00213397351153758i</v>
      </c>
      <c r="I411" t="str">
        <f t="shared" si="67"/>
        <v>-0.0267298588775557-0.00992689383698149i</v>
      </c>
      <c r="J411" s="4">
        <f t="shared" si="68"/>
        <v>-30.898941892687198</v>
      </c>
      <c r="K411" s="4">
        <f t="shared" si="69"/>
        <v>20.373912103387937</v>
      </c>
      <c r="O411"/>
      <c r="P411"/>
    </row>
    <row r="412" spans="1:16">
      <c r="A412">
        <f t="shared" si="70"/>
        <v>379</v>
      </c>
      <c r="B412">
        <f t="shared" si="72"/>
        <v>290000</v>
      </c>
      <c r="C412" t="str">
        <f t="shared" si="61"/>
        <v>0.0000129464460945116-0.0141736604695486i</v>
      </c>
      <c r="D412" t="str">
        <f t="shared" si="62"/>
        <v>1</v>
      </c>
      <c r="E412" t="str">
        <f t="shared" si="63"/>
        <v>0.0000129464460945116-0.0141736604695486i</v>
      </c>
      <c r="F412" t="str">
        <f t="shared" si="64"/>
        <v>0.145367412140575</v>
      </c>
      <c r="G412" t="str">
        <f t="shared" si="66"/>
        <v>4.33988842316843-12.2229336492109i</v>
      </c>
      <c r="H412" t="str">
        <f t="shared" si="65"/>
        <v>1.88199136517661E-06-0.00206038834301745i</v>
      </c>
      <c r="I412" t="str">
        <f t="shared" si="67"/>
        <v>-0.0251758223757716-0.00896485897267756i</v>
      </c>
      <c r="J412" s="4">
        <f t="shared" si="68"/>
        <v>-31.461857919227597</v>
      </c>
      <c r="K412" s="4">
        <f t="shared" si="69"/>
        <v>19.60030674131599</v>
      </c>
      <c r="O412"/>
      <c r="P412"/>
    </row>
    <row r="413" spans="1:16">
      <c r="A413">
        <f t="shared" si="70"/>
        <v>380</v>
      </c>
      <c r="B413">
        <f t="shared" si="72"/>
        <v>300000</v>
      </c>
      <c r="C413" t="str">
        <f t="shared" si="61"/>
        <v>0.0000120977352899993-0.0137012058699486i</v>
      </c>
      <c r="D413" t="str">
        <f t="shared" si="62"/>
        <v>1</v>
      </c>
      <c r="E413" t="str">
        <f t="shared" si="63"/>
        <v>0.0000120977352899993-0.0137012058699486i</v>
      </c>
      <c r="F413" t="str">
        <f t="shared" si="64"/>
        <v>0.145367412140575</v>
      </c>
      <c r="G413" t="str">
        <f t="shared" si="66"/>
        <v>4.06362408643863-11.9263581082995i</v>
      </c>
      <c r="H413" t="str">
        <f t="shared" si="65"/>
        <v>1.75861647186891E-06-0.00199170884051968i</v>
      </c>
      <c r="I413" t="str">
        <f t="shared" si="67"/>
        <v>-0.0237466865232498-0.00811452990732719i</v>
      </c>
      <c r="J413" s="4">
        <f t="shared" si="68"/>
        <v>-32.008313297444602</v>
      </c>
      <c r="K413" s="4">
        <f t="shared" si="69"/>
        <v>18.865918087568986</v>
      </c>
      <c r="O413"/>
      <c r="P413"/>
    </row>
    <row r="414" spans="1:16">
      <c r="A414">
        <f t="shared" si="70"/>
        <v>381</v>
      </c>
      <c r="B414">
        <f t="shared" si="72"/>
        <v>310000</v>
      </c>
      <c r="C414" t="str">
        <f t="shared" si="61"/>
        <v>0.0000113298254940883-0.0132592321432151i</v>
      </c>
      <c r="D414" t="str">
        <f t="shared" si="62"/>
        <v>1</v>
      </c>
      <c r="E414" t="str">
        <f t="shared" si="63"/>
        <v>0.0000113298254940883-0.0132592321432151i</v>
      </c>
      <c r="F414" t="str">
        <f t="shared" si="64"/>
        <v>0.145367412140575</v>
      </c>
      <c r="G414" t="str">
        <f t="shared" si="66"/>
        <v>3.80888261666564-11.6403936571028i</v>
      </c>
      <c r="H414" t="str">
        <f t="shared" si="65"/>
        <v>1.64698741207993E-06-0.00192746026363031i</v>
      </c>
      <c r="I414" t="str">
        <f t="shared" si="67"/>
        <v>-0.0224301230453562-0.00736064147428016i</v>
      </c>
      <c r="J414" s="4">
        <f t="shared" si="68"/>
        <v>-32.539191685281402</v>
      </c>
      <c r="K414" s="4">
        <f t="shared" si="69"/>
        <v>18.167703052766797</v>
      </c>
      <c r="O414"/>
      <c r="P414"/>
    </row>
    <row r="415" spans="1:16">
      <c r="A415">
        <f t="shared" si="70"/>
        <v>382</v>
      </c>
      <c r="B415">
        <f t="shared" si="72"/>
        <v>320000</v>
      </c>
      <c r="C415" t="str">
        <f t="shared" si="61"/>
        <v>0.0000106327761610524-0.0128448817157453i</v>
      </c>
      <c r="D415" t="str">
        <f t="shared" si="62"/>
        <v>1</v>
      </c>
      <c r="E415" t="str">
        <f t="shared" si="63"/>
        <v>0.0000106327761610524-0.0128448817157453i</v>
      </c>
      <c r="F415" t="str">
        <f t="shared" si="64"/>
        <v>0.145367412140575</v>
      </c>
      <c r="G415" t="str">
        <f t="shared" si="66"/>
        <v>3.57360981981151-11.3648289521416i</v>
      </c>
      <c r="H415" t="str">
        <f t="shared" si="65"/>
        <v>1.54565915440219E-06-0.00186722721426968i</v>
      </c>
      <c r="I415" t="str">
        <f t="shared" si="67"/>
        <v>-0.0212151943222265-0.00669030766064151i</v>
      </c>
      <c r="J415" s="4">
        <f t="shared" si="68"/>
        <v>-33.055310885067598</v>
      </c>
      <c r="K415" s="4">
        <f t="shared" si="69"/>
        <v>17.502904959276805</v>
      </c>
      <c r="O415"/>
      <c r="P415"/>
    </row>
    <row r="416" spans="1:16">
      <c r="A416">
        <f t="shared" si="70"/>
        <v>383</v>
      </c>
      <c r="B416">
        <f t="shared" si="72"/>
        <v>330000</v>
      </c>
      <c r="C416" t="str">
        <f t="shared" ref="C416:C433" si="73">IF(Modep,IMPRODUCT(Rop/(Rs*m*Kdp),IMDIV(IMSUM(1,IMPRODUCT(sp,$B416/wzp)),IMSUM(1,IMPRODUCT(sp,$B416/wpp)))),IMDIV(Rop*SQRT(Kp*(1-mdp/(mcp+mdp)))/(Rs*0.001),IMSUM((2*(1-mdp/(mcp+mdp))-mdp/(mcp+mdp)+(2-mdp/(mcp+mdp))*(Lp*uu*ms/(E*(1-mdp/(mcp+mdp))))),IMPRODUCT(sp,$B416,Cop*uu,Rop,(1-mdp/(mcp+mdp)),Lp*uu*ms/(E*(1-mdp/(mcp+mdp)))+1))))</f>
        <v>9.99812969167149E-06-0.0124556433853042i</v>
      </c>
      <c r="D416" t="str">
        <f t="shared" ref="D416:D433" si="74">IMDIV(1,IMSUM(1,IMPRODUCT($B416/(Qp*wnp),sp,Modep),IMPRODUCT($B416/wnp,$B416/wnp,sp,sp,Modep)))</f>
        <v>1</v>
      </c>
      <c r="E416" t="str">
        <f t="shared" ref="E416:E433" si="75">IMPRODUCT($C416,$D416)</f>
        <v>9.99812969167149E-06-0.0124556433853042i</v>
      </c>
      <c r="F416" t="str">
        <f t="shared" ref="F416:F433" si="76">IMPRODUCT((Rf12p/(Rf12p+Rf11p)),IMDIV(IMSUM(1,IMPRODUCT(sp,$B416,Rf11p,Czzp,0.000000001)),IMSUM(1,IMPRODUCT(sp,$B416,Czzp,(Rf12p*Rf11p/(Rf12p+Rf11p)),0.000000001))))</f>
        <v>0.145367412140575</v>
      </c>
      <c r="G416" t="str">
        <f t="shared" si="66"/>
        <v>3.35597432556577-11.099395865111i</v>
      </c>
      <c r="H416" t="str">
        <f t="shared" ref="H416:H433" si="77">IMPRODUCT($E416,$F416)</f>
        <v>1.45340223952413E-06-0.00181064464546754i</v>
      </c>
      <c r="I416" t="str">
        <f t="shared" si="67"/>
        <v>-0.0200921841104872-0.00609260882971992i</v>
      </c>
      <c r="J416" s="4">
        <f t="shared" si="68"/>
        <v>-33.557429021184603</v>
      </c>
      <c r="K416" s="4">
        <f t="shared" si="69"/>
        <v>16.869023508578579</v>
      </c>
      <c r="O416"/>
      <c r="P416"/>
    </row>
    <row r="417" spans="1:16">
      <c r="A417">
        <f t="shared" si="70"/>
        <v>384</v>
      </c>
      <c r="B417">
        <f t="shared" si="72"/>
        <v>340000</v>
      </c>
      <c r="C417" t="str">
        <f t="shared" si="73"/>
        <v>9.41865366853921E-06-0.0120893013842592i</v>
      </c>
      <c r="D417" t="str">
        <f t="shared" si="74"/>
        <v>1</v>
      </c>
      <c r="E417" t="str">
        <f t="shared" si="75"/>
        <v>9.41865366853921E-06-0.0120893013842592i</v>
      </c>
      <c r="F417" t="str">
        <f t="shared" si="76"/>
        <v>0.145367412140575</v>
      </c>
      <c r="G417" t="str">
        <f t="shared" ref="G417:G433" si="78">IMDIV(IMDIV(IMPRODUCT(Gm,Rea,IMSUM(1,IMPRODUCT(Rz,Cz,0.000000001,$B417,sp))),IMSUM(1,IMPRODUCT($B417,sp,(Cz*0.000000000001),(Rea+Rz*1000)),IMPRODUCT($B417,sp,Rea,(Cea+Cp*0.000000000001)),IMPRODUCT(sp,sp,$B417,$B417,(Cea+Cp*0.000000000001),(Cz*0.000000000001),Rea,(Rz*1000)))),IMSUM(1,IMPRODUCT(sp,$B417,0.000000022)))</f>
        <v>3.15434186797385-10.8437870651396i</v>
      </c>
      <c r="H417" t="str">
        <f t="shared" si="77"/>
        <v>1.36916530964388E-06-0.00175739045681723i</v>
      </c>
      <c r="I417" t="str">
        <f t="shared" ref="I417:I433" si="79">IMPRODUCT($G417,$H417)</f>
        <v>-0.0190524490885741-0.00555825723339103i</v>
      </c>
      <c r="J417" s="4">
        <f t="shared" ref="J417:J433" si="80">20*(IMREAL(IMLOG10($I417)))</f>
        <v>-34.046250010095001</v>
      </c>
      <c r="K417" s="4">
        <f t="shared" ref="K417:K433" si="81">IF((180/PI())*IMARGUMENT($I417)&lt;0,180+(180/PI())*IMARGUMENT($I417),-180+(180/PI())*IMARGUMENT($I417))</f>
        <v>16.263787954432189</v>
      </c>
      <c r="O417"/>
      <c r="P417"/>
    </row>
    <row r="418" spans="1:16">
      <c r="A418">
        <f t="shared" si="70"/>
        <v>385</v>
      </c>
      <c r="B418">
        <f t="shared" si="72"/>
        <v>350000</v>
      </c>
      <c r="C418" t="str">
        <f t="shared" si="73"/>
        <v>8.88813388822959E-06-0.0117438931747938i</v>
      </c>
      <c r="D418" t="str">
        <f t="shared" si="74"/>
        <v>1</v>
      </c>
      <c r="E418" t="str">
        <f t="shared" si="75"/>
        <v>8.88813388822959E-06-0.0117438931747938i</v>
      </c>
      <c r="F418" t="str">
        <f t="shared" si="76"/>
        <v>0.145367412140575</v>
      </c>
      <c r="G418" t="str">
        <f t="shared" si="78"/>
        <v>2.96725245056475-10.597669581203i</v>
      </c>
      <c r="H418" t="str">
        <f t="shared" si="77"/>
        <v>1.29204502209088E-06-0.00170717935927514i</v>
      </c>
      <c r="I418" t="str">
        <f t="shared" si="79"/>
        <v>-0.0180882889416897-0.00507932480359088i</v>
      </c>
      <c r="J418" s="4">
        <f t="shared" si="80"/>
        <v>-34.522428423111201</v>
      </c>
      <c r="K418" s="4">
        <f t="shared" si="81"/>
        <v>15.685133194007392</v>
      </c>
      <c r="O418"/>
      <c r="P418"/>
    </row>
    <row r="419" spans="1:16">
      <c r="A419">
        <f t="shared" ref="A419:A433" si="82">A418+1</f>
        <v>386</v>
      </c>
      <c r="B419">
        <f t="shared" si="72"/>
        <v>360000</v>
      </c>
      <c r="C419" t="str">
        <f t="shared" si="73"/>
        <v>0.0000084012070638452-0.0114176742782227i</v>
      </c>
      <c r="D419" t="str">
        <f t="shared" si="74"/>
        <v>1</v>
      </c>
      <c r="E419" t="str">
        <f t="shared" si="75"/>
        <v>0.0000084012070638452-0.0114176742782227i</v>
      </c>
      <c r="F419" t="str">
        <f t="shared" si="76"/>
        <v>0.145367412140575</v>
      </c>
      <c r="G419" t="str">
        <f t="shared" si="78"/>
        <v>2.79340015140905-10.3606952092292i</v>
      </c>
      <c r="H419" t="str">
        <f t="shared" si="77"/>
        <v>0.0000012212617297283-0.00165975776248924i</v>
      </c>
      <c r="I419" t="str">
        <f t="shared" si="79"/>
        <v>-0.0171928328256025-0.0046490207055922i</v>
      </c>
      <c r="J419" s="4">
        <f t="shared" si="80"/>
        <v>-34.986573824112803</v>
      </c>
      <c r="K419" s="4">
        <f t="shared" si="81"/>
        <v>15.131178490271338</v>
      </c>
      <c r="O419"/>
      <c r="P419"/>
    </row>
    <row r="420" spans="1:16">
      <c r="A420">
        <f t="shared" si="82"/>
        <v>387</v>
      </c>
      <c r="B420">
        <f t="shared" si="72"/>
        <v>370000</v>
      </c>
      <c r="C420" t="str">
        <f t="shared" si="73"/>
        <v>7.95322474001405E-06-0.0111090888076391i</v>
      </c>
      <c r="D420" t="str">
        <f t="shared" si="74"/>
        <v>1</v>
      </c>
      <c r="E420" t="str">
        <f t="shared" si="75"/>
        <v>7.95322474001405E-06-0.0111090888076391i</v>
      </c>
      <c r="F420" t="str">
        <f t="shared" si="76"/>
        <v>0.145367412140575</v>
      </c>
      <c r="G420" t="str">
        <f t="shared" si="78"/>
        <v>2.63161531121748-10.1325084455696i</v>
      </c>
      <c r="H420" t="str">
        <f t="shared" si="77"/>
        <v>1.15613969862824E-06-0.00161489949120632i</v>
      </c>
      <c r="I420" t="str">
        <f t="shared" si="79"/>
        <v>-0.0163599402184613-0.00426150882239648i</v>
      </c>
      <c r="J420" s="4">
        <f t="shared" si="80"/>
        <v>-35.439254650437405</v>
      </c>
      <c r="K420" s="4">
        <f t="shared" si="81"/>
        <v>14.600208551314353</v>
      </c>
      <c r="O420"/>
      <c r="P420"/>
    </row>
    <row r="421" spans="1:16">
      <c r="A421">
        <f t="shared" si="82"/>
        <v>388</v>
      </c>
      <c r="B421">
        <f t="shared" si="72"/>
        <v>380000</v>
      </c>
      <c r="C421" t="str">
        <f t="shared" si="73"/>
        <v>7.54014193831518E-06-0.0108167446532848i</v>
      </c>
      <c r="D421" t="str">
        <f t="shared" si="74"/>
        <v>1</v>
      </c>
      <c r="E421" t="str">
        <f t="shared" si="75"/>
        <v>7.54014193831518E-06-0.0108167446532848i</v>
      </c>
      <c r="F421" t="str">
        <f t="shared" si="76"/>
        <v>0.145367412140575</v>
      </c>
      <c r="G421" t="str">
        <f t="shared" si="78"/>
        <v>2.48084885154455-9.9127524837342i</v>
      </c>
      <c r="H421" t="str">
        <f t="shared" si="77"/>
        <v>0.0000010960909207455-0.00157240217803341i</v>
      </c>
      <c r="I421" t="str">
        <f t="shared" si="79"/>
        <v>-0.0155841143598278-0.00391175741553735i</v>
      </c>
      <c r="J421" s="4">
        <f t="shared" si="80"/>
        <v>-35.881001694203</v>
      </c>
      <c r="K421" s="4">
        <f t="shared" si="81"/>
        <v>14.090656710818905</v>
      </c>
      <c r="O421"/>
      <c r="P421"/>
    </row>
    <row r="422" spans="1:16">
      <c r="A422">
        <f t="shared" si="82"/>
        <v>389</v>
      </c>
      <c r="B422">
        <f t="shared" si="72"/>
        <v>390000</v>
      </c>
      <c r="C422" t="str">
        <f t="shared" si="73"/>
        <v>7.15842552713099E-06-0.0105393924855418i</v>
      </c>
      <c r="D422" t="str">
        <f t="shared" si="74"/>
        <v>1</v>
      </c>
      <c r="E422" t="str">
        <f t="shared" si="75"/>
        <v>7.15842552713099E-06-0.0105393924855418i</v>
      </c>
      <c r="F422" t="str">
        <f t="shared" si="76"/>
        <v>0.145367412140575</v>
      </c>
      <c r="G422" t="str">
        <f t="shared" si="78"/>
        <v>2.34015848355009-9.70107369696575i</v>
      </c>
      <c r="H422" t="str">
        <f t="shared" si="77"/>
        <v>1.04060179388006E-06-0.00153208421115703i</v>
      </c>
      <c r="I422" t="str">
        <f t="shared" si="79"/>
        <v>-0.014860426669276-0.0035954148189439i</v>
      </c>
      <c r="J422" s="4">
        <f t="shared" si="80"/>
        <v>-36.312311232580797</v>
      </c>
      <c r="K422" s="4">
        <f t="shared" si="81"/>
        <v>13.601089975316938</v>
      </c>
      <c r="O422"/>
      <c r="P422"/>
    </row>
    <row r="423" spans="1:16">
      <c r="A423">
        <f t="shared" si="82"/>
        <v>390</v>
      </c>
      <c r="B423">
        <f t="shared" si="72"/>
        <v>400000</v>
      </c>
      <c r="C423" t="str">
        <f t="shared" si="73"/>
        <v>6.80497842173096E-06-0.0102759079074653i</v>
      </c>
      <c r="D423" t="str">
        <f t="shared" si="74"/>
        <v>1</v>
      </c>
      <c r="E423" t="str">
        <f t="shared" si="75"/>
        <v>6.80497842173096E-06-0.0102759079074653i</v>
      </c>
      <c r="F423" t="str">
        <f t="shared" si="76"/>
        <v>0.145367412140575</v>
      </c>
      <c r="G423" t="str">
        <f t="shared" si="78"/>
        <v>2.20869658613097-9.49712493911192i</v>
      </c>
      <c r="H423" t="str">
        <f t="shared" si="77"/>
        <v>9.89222102839484E-07-0.0014937821399031i</v>
      </c>
      <c r="I423" t="str">
        <f t="shared" si="79"/>
        <v>-0.0141844507229922-0.00330870627873059i</v>
      </c>
      <c r="J423" s="4">
        <f t="shared" si="80"/>
        <v>-36.73364784847</v>
      </c>
      <c r="K423" s="4">
        <f t="shared" si="81"/>
        <v>13.130195726152635</v>
      </c>
      <c r="O423"/>
      <c r="P423"/>
    </row>
    <row r="424" spans="1:16">
      <c r="A424">
        <f t="shared" si="82"/>
        <v>391</v>
      </c>
      <c r="B424">
        <f t="shared" si="72"/>
        <v>410000</v>
      </c>
      <c r="C424" t="str">
        <f t="shared" si="73"/>
        <v>6.47707656445483E-06-0.0100252762191323i</v>
      </c>
      <c r="D424" t="str">
        <f t="shared" si="74"/>
        <v>1</v>
      </c>
      <c r="E424" t="str">
        <f t="shared" si="75"/>
        <v>6.47707656445483E-06-0.0100252762191323i</v>
      </c>
      <c r="F424" t="str">
        <f t="shared" si="76"/>
        <v>0.145367412140575</v>
      </c>
      <c r="G424" t="str">
        <f t="shared" si="78"/>
        <v>2.08569955270443-9.30056792529466i</v>
      </c>
      <c r="H424" t="str">
        <f t="shared" si="77"/>
        <v>9.41555858411165E-07-0.00145734845996971i</v>
      </c>
      <c r="I424" t="str">
        <f t="shared" si="79"/>
        <v>-0.0135522045401391-0.00304834803530993i</v>
      </c>
      <c r="J424" s="4">
        <f t="shared" si="80"/>
        <v>-37.145446977227401</v>
      </c>
      <c r="K424" s="4">
        <f t="shared" si="81"/>
        <v>12.67676988589929</v>
      </c>
      <c r="O424"/>
      <c r="P424"/>
    </row>
    <row r="425" spans="1:16">
      <c r="A425">
        <f t="shared" si="82"/>
        <v>392</v>
      </c>
      <c r="B425">
        <f t="shared" si="72"/>
        <v>420000</v>
      </c>
      <c r="C425" t="str">
        <f t="shared" si="73"/>
        <v>6.17231628043638E-06-0.00978657935850565i</v>
      </c>
      <c r="D425" t="str">
        <f t="shared" si="74"/>
        <v>1</v>
      </c>
      <c r="E425" t="str">
        <f t="shared" si="75"/>
        <v>6.17231628043638E-06-0.00978657935850565i</v>
      </c>
      <c r="F425" t="str">
        <f t="shared" si="76"/>
        <v>0.145367412140575</v>
      </c>
      <c r="G425" t="str">
        <f t="shared" si="78"/>
        <v>1.97047842672692-9.11107489801956i</v>
      </c>
      <c r="H425" t="str">
        <f t="shared" si="77"/>
        <v>8.97253644600176E-07-0.00142264971505433i</v>
      </c>
      <c r="I425" t="str">
        <f t="shared" si="79"/>
        <v>-0.0129601000885562-0.00281147551746223i</v>
      </c>
      <c r="J425" s="4">
        <f t="shared" si="80"/>
        <v>-37.548117210292602</v>
      </c>
      <c r="K425" s="4">
        <f t="shared" si="81"/>
        <v>12.239706379667325</v>
      </c>
      <c r="O425"/>
      <c r="P425"/>
    </row>
    <row r="426" spans="1:16">
      <c r="A426">
        <f t="shared" si="82"/>
        <v>393</v>
      </c>
      <c r="B426">
        <f t="shared" si="72"/>
        <v>430000</v>
      </c>
      <c r="C426" t="str">
        <f t="shared" si="73"/>
        <v>5.88857010156085E-06-0.00955898466449782i</v>
      </c>
      <c r="D426" t="str">
        <f t="shared" si="74"/>
        <v>1</v>
      </c>
      <c r="E426" t="str">
        <f t="shared" si="75"/>
        <v>5.88857010156085E-06-0.00955898466449782i</v>
      </c>
      <c r="F426" t="str">
        <f t="shared" si="76"/>
        <v>0.145367412140575</v>
      </c>
      <c r="G426" t="str">
        <f t="shared" si="78"/>
        <v>1.86241066610201-8.92832974041493i</v>
      </c>
      <c r="H426" t="str">
        <f t="shared" si="77"/>
        <v>8.56006196872264E-07-0.00138956486336949i</v>
      </c>
      <c r="I426" t="str">
        <f t="shared" si="79"/>
        <v>-0.0124048990607861-0.00259558312836543i</v>
      </c>
      <c r="J426" s="4">
        <f t="shared" si="80"/>
        <v>-37.942042382528598</v>
      </c>
      <c r="K426" s="4">
        <f t="shared" si="81"/>
        <v>11.817987740863686</v>
      </c>
      <c r="O426"/>
      <c r="P426"/>
    </row>
    <row r="427" spans="1:16">
      <c r="A427">
        <f t="shared" si="82"/>
        <v>394</v>
      </c>
      <c r="B427">
        <f t="shared" si="72"/>
        <v>440000</v>
      </c>
      <c r="C427" t="str">
        <f t="shared" si="73"/>
        <v>5.62394953691242E-06-0.00934173517233993i</v>
      </c>
      <c r="D427" t="str">
        <f t="shared" si="74"/>
        <v>1</v>
      </c>
      <c r="E427" t="str">
        <f t="shared" si="75"/>
        <v>5.62394953691242E-06-0.00934173517233993i</v>
      </c>
      <c r="F427" t="str">
        <f t="shared" si="76"/>
        <v>0.145367412140575</v>
      </c>
      <c r="G427" t="str">
        <f t="shared" si="78"/>
        <v>1.76093289537696-8.75202866369253i</v>
      </c>
      <c r="H427" t="str">
        <f t="shared" si="77"/>
        <v>8.17538990190144E-07-0.00135798386690564i</v>
      </c>
      <c r="I427" t="str">
        <f t="shared" si="79"/>
        <v>-0.0118836740966891-0.00239847358730118i</v>
      </c>
      <c r="J427" s="4">
        <f t="shared" si="80"/>
        <v>-38.327583466685404</v>
      </c>
      <c r="K427" s="4">
        <f t="shared" si="81"/>
        <v>11.410676728376131</v>
      </c>
      <c r="O427"/>
      <c r="P427"/>
    </row>
    <row r="428" spans="1:16">
      <c r="A428">
        <f t="shared" si="82"/>
        <v>395</v>
      </c>
      <c r="B428">
        <f t="shared" si="72"/>
        <v>450000</v>
      </c>
      <c r="C428" t="str">
        <f t="shared" si="73"/>
        <v>5.37677356883874E-06-0.00913414120289812i</v>
      </c>
      <c r="D428" t="str">
        <f t="shared" si="74"/>
        <v>1</v>
      </c>
      <c r="E428" t="str">
        <f t="shared" si="75"/>
        <v>5.37677356883874E-06-0.00913414120289812i</v>
      </c>
      <c r="F428" t="str">
        <f t="shared" si="76"/>
        <v>0.145367412140575</v>
      </c>
      <c r="G428" t="str">
        <f t="shared" si="78"/>
        <v>1.66553452176038-8.58188056868143i</v>
      </c>
      <c r="H428" t="str">
        <f t="shared" si="77"/>
        <v>7.81607659367931E-07-0.0013278064687919i</v>
      </c>
      <c r="I428" t="str">
        <f t="shared" si="79"/>
        <v>-0.0113937747389556-0.00221821517557392i</v>
      </c>
      <c r="J428" s="4">
        <f t="shared" si="80"/>
        <v>-38.705080295500395</v>
      </c>
      <c r="K428" s="4">
        <f t="shared" si="81"/>
        <v>11.016908837830499</v>
      </c>
      <c r="O428"/>
      <c r="P428"/>
    </row>
    <row r="429" spans="1:16">
      <c r="A429">
        <f t="shared" si="82"/>
        <v>396</v>
      </c>
      <c r="B429">
        <f t="shared" si="72"/>
        <v>460000</v>
      </c>
      <c r="C429" t="str">
        <f t="shared" si="73"/>
        <v>5.14554188995596E-06-0.00893557304903315i</v>
      </c>
      <c r="D429" t="str">
        <f t="shared" si="74"/>
        <v>1</v>
      </c>
      <c r="E429" t="str">
        <f t="shared" si="75"/>
        <v>5.14554188995596E-06-0.00893557304903315i</v>
      </c>
      <c r="F429" t="str">
        <f t="shared" si="76"/>
        <v>0.145367412140575</v>
      </c>
      <c r="G429" t="str">
        <f t="shared" si="78"/>
        <v>1.57575210641652-8.41760715982888i</v>
      </c>
      <c r="H429" t="str">
        <f t="shared" si="77"/>
        <v>7.47994108603821E-07-0.00129894113013102i</v>
      </c>
      <c r="I429" t="str">
        <f t="shared" si="79"/>
        <v>-0.0109327975038949-0.0020531055424791i</v>
      </c>
      <c r="J429" s="4">
        <f t="shared" si="80"/>
        <v>-39.074853129465801</v>
      </c>
      <c r="K429" s="4">
        <f t="shared" si="81"/>
        <v>10.635885603556687</v>
      </c>
      <c r="O429"/>
      <c r="P429"/>
    </row>
    <row r="430" spans="1:16">
      <c r="A430">
        <f t="shared" si="82"/>
        <v>397</v>
      </c>
      <c r="B430">
        <f t="shared" si="72"/>
        <v>470000</v>
      </c>
      <c r="C430" t="str">
        <f t="shared" si="73"/>
        <v>4.92891208291062E-06-0.00874545459561373i</v>
      </c>
      <c r="D430" t="str">
        <f t="shared" si="74"/>
        <v>1</v>
      </c>
      <c r="E430" t="str">
        <f t="shared" si="75"/>
        <v>4.92891208291062E-06-0.00874545459561373i</v>
      </c>
      <c r="F430" t="str">
        <f t="shared" si="76"/>
        <v>0.145367412140575</v>
      </c>
      <c r="G430" t="str">
        <f t="shared" si="78"/>
        <v>1.49116439622535-8.25894287315397i</v>
      </c>
      <c r="H430" t="str">
        <f t="shared" si="77"/>
        <v>7.16503194161128E-07-0.00127130410255727i</v>
      </c>
      <c r="I430" t="str">
        <f t="shared" si="79"/>
        <v>-0.0104985595333739-0.00190164097345763i</v>
      </c>
      <c r="J430" s="4">
        <f t="shared" si="80"/>
        <v>-39.4372040861548</v>
      </c>
      <c r="K430" s="4">
        <f t="shared" si="81"/>
        <v>10.266868600309294</v>
      </c>
      <c r="O430"/>
      <c r="P430"/>
    </row>
    <row r="431" spans="1:16">
      <c r="A431">
        <f t="shared" si="82"/>
        <v>398</v>
      </c>
      <c r="B431">
        <f t="shared" si="72"/>
        <v>480000</v>
      </c>
      <c r="C431" t="str">
        <f t="shared" si="73"/>
        <v>4.72568009277403E-06-0.00856325773702644i</v>
      </c>
      <c r="D431" t="str">
        <f t="shared" si="74"/>
        <v>1</v>
      </c>
      <c r="E431" t="str">
        <f t="shared" si="75"/>
        <v>4.72568009277403E-06-0.00856325773702644i</v>
      </c>
      <c r="F431" t="str">
        <f t="shared" si="76"/>
        <v>0.145367412140575</v>
      </c>
      <c r="G431" t="str">
        <f t="shared" si="78"/>
        <v>1.41138793333028-8.10563466630532i</v>
      </c>
      <c r="H431" t="str">
        <f t="shared" si="77"/>
        <v>6.86959885690793E-07-0.00124481861672429i</v>
      </c>
      <c r="I431" t="str">
        <f t="shared" si="79"/>
        <v>-0.0100890753660893-0.00176249022069337i</v>
      </c>
      <c r="J431" s="4">
        <f t="shared" si="80"/>
        <v>-39.7924184451524</v>
      </c>
      <c r="K431" s="4">
        <f t="shared" si="81"/>
        <v>9.90917406475549</v>
      </c>
      <c r="O431"/>
      <c r="P431"/>
    </row>
    <row r="432" spans="1:16">
      <c r="A432">
        <f t="shared" si="82"/>
        <v>399</v>
      </c>
      <c r="B432">
        <f t="shared" si="72"/>
        <v>490000</v>
      </c>
      <c r="C432" t="str">
        <f t="shared" si="73"/>
        <v>4.53476346010493E-06-0.00838849747825453i</v>
      </c>
      <c r="D432" t="str">
        <f t="shared" si="74"/>
        <v>1</v>
      </c>
      <c r="E432" t="str">
        <f t="shared" si="75"/>
        <v>4.53476346010493E-06-0.00838849747825453i</v>
      </c>
      <c r="F432" t="str">
        <f t="shared" si="76"/>
        <v>0.145367412140575</v>
      </c>
      <c r="G432" t="str">
        <f t="shared" si="78"/>
        <v>1.33607317045152-7.95744170836103i</v>
      </c>
      <c r="H432" t="str">
        <f t="shared" si="77"/>
        <v>6.59206828865093E-07-0.0012194141701616i</v>
      </c>
      <c r="I432" t="str">
        <f t="shared" si="79"/>
        <v>-0.00970253642885254-0.00163447215633577i</v>
      </c>
      <c r="J432" s="4">
        <f t="shared" si="80"/>
        <v>-40.140765841023594</v>
      </c>
      <c r="K432" s="4">
        <f t="shared" si="81"/>
        <v>9.5621680663929283</v>
      </c>
      <c r="O432"/>
      <c r="P432"/>
    </row>
    <row r="433" spans="1:16">
      <c r="A433">
        <f t="shared" si="82"/>
        <v>400</v>
      </c>
      <c r="B433">
        <f t="shared" si="72"/>
        <v>500000</v>
      </c>
      <c r="C433" t="str">
        <f t="shared" si="73"/>
        <v>4.35518687748619E-06-0.00822072762382573i</v>
      </c>
      <c r="D433" t="str">
        <f t="shared" si="74"/>
        <v>1</v>
      </c>
      <c r="E433" t="str">
        <f t="shared" si="75"/>
        <v>4.35518687748619E-06-0.00822072762382573i</v>
      </c>
      <c r="F433" t="str">
        <f t="shared" si="76"/>
        <v>0.145367412140575</v>
      </c>
      <c r="G433" t="str">
        <f t="shared" si="78"/>
        <v>1.26490102926195-7.81413499871032i</v>
      </c>
      <c r="H433" t="str">
        <f t="shared" si="77"/>
        <v>6.33102245768759E-07-0.00119502590058808i</v>
      </c>
      <c r="I433" t="str">
        <f t="shared" si="79"/>
        <v>-0.00933729290246833-0.00151653663806497i</v>
      </c>
      <c r="J433" s="4">
        <f t="shared" si="80"/>
        <v>-40.482501355361606</v>
      </c>
      <c r="K433" s="4">
        <f t="shared" si="81"/>
        <v>9.2252621660433078</v>
      </c>
      <c r="O433"/>
      <c r="P433"/>
    </row>
    <row r="496" spans="5:8">
      <c r="E496" s="4"/>
      <c r="G496" s="4"/>
      <c r="H496" s="4"/>
    </row>
    <row r="497" spans="5:8">
      <c r="E497" s="4"/>
      <c r="G497" s="4"/>
      <c r="H497" s="4"/>
    </row>
    <row r="498" spans="5:8">
      <c r="E498" s="4"/>
      <c r="G498" s="4"/>
      <c r="H498" s="4"/>
    </row>
    <row r="499" spans="5:8">
      <c r="E499" s="4"/>
      <c r="G499" s="4"/>
      <c r="H499" s="4"/>
    </row>
    <row r="500" spans="5:8">
      <c r="E500" s="4"/>
      <c r="G500" s="4"/>
      <c r="H500" s="4"/>
    </row>
    <row r="501" spans="5:8">
      <c r="E501" s="4"/>
      <c r="G501" s="4"/>
      <c r="H501" s="4"/>
    </row>
    <row r="502" spans="5:8">
      <c r="E502" s="4"/>
      <c r="G502" s="4"/>
      <c r="H502" s="4"/>
    </row>
    <row r="503" spans="5:8">
      <c r="E503" s="4"/>
      <c r="G503" s="4"/>
      <c r="H503" s="4"/>
    </row>
    <row r="504" spans="5:8">
      <c r="E504" s="4"/>
      <c r="G504" s="4"/>
      <c r="H504" s="4"/>
    </row>
    <row r="505" spans="5:8">
      <c r="E505" s="4"/>
      <c r="G505" s="4"/>
      <c r="H505" s="4"/>
    </row>
    <row r="506" spans="5:8">
      <c r="E506" s="4"/>
      <c r="G506" s="4"/>
      <c r="H506" s="4"/>
    </row>
    <row r="507" spans="5:8">
      <c r="E507" s="4"/>
      <c r="G507" s="4"/>
      <c r="H507" s="4"/>
    </row>
    <row r="508" spans="5:8">
      <c r="E508" s="4"/>
      <c r="G508" s="4"/>
      <c r="H508" s="4"/>
    </row>
    <row r="509" spans="5:8">
      <c r="E509" s="4"/>
      <c r="G509" s="4"/>
      <c r="H509" s="4"/>
    </row>
    <row r="510" spans="5:8">
      <c r="E510" s="4"/>
      <c r="G510" s="4"/>
      <c r="H510" s="4"/>
    </row>
    <row r="511" spans="5:8">
      <c r="E511" s="4"/>
      <c r="G511" s="4"/>
      <c r="H511" s="4"/>
    </row>
    <row r="512" spans="5:8">
      <c r="E512" s="4"/>
      <c r="G512" s="4"/>
      <c r="H512" s="4"/>
    </row>
    <row r="513" spans="5:8">
      <c r="E513" s="4"/>
      <c r="G513" s="4"/>
      <c r="H513" s="4"/>
    </row>
    <row r="514" spans="5:8">
      <c r="E514" s="4"/>
      <c r="G514" s="4"/>
      <c r="H514" s="4"/>
    </row>
    <row r="515" spans="5:8">
      <c r="E515" s="4"/>
      <c r="G515" s="4"/>
      <c r="H515" s="4"/>
    </row>
    <row r="516" spans="5:8">
      <c r="E516" s="4"/>
      <c r="G516" s="4"/>
      <c r="H516" s="4"/>
    </row>
    <row r="517" spans="5:8">
      <c r="E517" s="4"/>
      <c r="G517" s="4"/>
      <c r="H517" s="4"/>
    </row>
    <row r="518" spans="5:8">
      <c r="E518" s="4"/>
      <c r="G518" s="4"/>
      <c r="H518" s="4"/>
    </row>
    <row r="519" spans="5:8">
      <c r="E519" s="4"/>
      <c r="G519" s="4"/>
      <c r="H519" s="4"/>
    </row>
    <row r="520" spans="5:8">
      <c r="E520" s="4"/>
      <c r="G520" s="4"/>
      <c r="H520" s="4"/>
    </row>
    <row r="521" spans="5:8">
      <c r="E521" s="4"/>
      <c r="G521" s="4"/>
      <c r="H521" s="4"/>
    </row>
    <row r="522" spans="5:8">
      <c r="E522" s="4"/>
      <c r="G522" s="4"/>
      <c r="H522" s="4"/>
    </row>
    <row r="523" spans="5:8">
      <c r="E523" s="4"/>
      <c r="G523" s="4"/>
      <c r="H523" s="4"/>
    </row>
    <row r="524" spans="5:8">
      <c r="E524" s="4"/>
      <c r="G524" s="4"/>
      <c r="H524" s="4"/>
    </row>
    <row r="525" spans="5:8">
      <c r="E525" s="4"/>
      <c r="G525" s="4"/>
      <c r="H525" s="4"/>
    </row>
    <row r="526" spans="5:8">
      <c r="E526" s="4"/>
      <c r="G526" s="4"/>
      <c r="H526" s="4"/>
    </row>
    <row r="527" spans="5:8">
      <c r="E527" s="4"/>
      <c r="G527" s="4"/>
      <c r="H527" s="4"/>
    </row>
    <row r="528" spans="5:8">
      <c r="E528" s="4"/>
      <c r="G528" s="4"/>
      <c r="H528" s="4"/>
    </row>
    <row r="529" spans="5:8">
      <c r="E529" s="4"/>
      <c r="G529" s="4"/>
      <c r="H529" s="4"/>
    </row>
    <row r="530" spans="5:8">
      <c r="E530" s="4"/>
      <c r="G530" s="4"/>
      <c r="H530" s="4"/>
    </row>
    <row r="531" spans="5:8">
      <c r="E531" s="4"/>
      <c r="G531" s="4"/>
      <c r="H531" s="4"/>
    </row>
    <row r="532" spans="5:8">
      <c r="E532" s="4"/>
      <c r="G532" s="4"/>
      <c r="H532" s="4"/>
    </row>
    <row r="533" spans="5:8">
      <c r="E533" s="4"/>
      <c r="G533" s="4"/>
      <c r="H533" s="4"/>
    </row>
    <row r="534" spans="5:8">
      <c r="E534" s="4"/>
      <c r="G534" s="4"/>
      <c r="H534" s="4"/>
    </row>
    <row r="535" spans="5:8">
      <c r="E535" s="4"/>
      <c r="G535" s="4"/>
      <c r="H535" s="4"/>
    </row>
    <row r="536" spans="5:8">
      <c r="E536" s="4"/>
      <c r="G536" s="4"/>
      <c r="H536" s="4"/>
    </row>
    <row r="537" spans="5:8">
      <c r="E537" s="4"/>
      <c r="G537" s="4"/>
      <c r="H537" s="4"/>
    </row>
    <row r="538" spans="5:8">
      <c r="E538" s="4"/>
      <c r="G538" s="4"/>
      <c r="H538" s="4"/>
    </row>
    <row r="539" spans="5:8">
      <c r="E539" s="4"/>
      <c r="G539" s="4"/>
      <c r="H539" s="4"/>
    </row>
    <row r="540" spans="5:8">
      <c r="E540" s="4"/>
      <c r="G540" s="4"/>
      <c r="H540" s="4"/>
    </row>
    <row r="541" spans="5:8">
      <c r="E541" s="4"/>
      <c r="G541" s="4"/>
      <c r="H541" s="4"/>
    </row>
    <row r="542" spans="5:8">
      <c r="E542" s="4"/>
      <c r="G542" s="4"/>
      <c r="H542" s="4"/>
    </row>
    <row r="543" spans="5:8">
      <c r="E543" s="4"/>
      <c r="G543" s="4"/>
      <c r="H543" s="4"/>
    </row>
    <row r="544" spans="5:8">
      <c r="E544" s="4"/>
      <c r="G544" s="4"/>
      <c r="H544" s="4"/>
    </row>
    <row r="545" spans="5:8">
      <c r="E545" s="4"/>
      <c r="G545" s="4"/>
      <c r="H545" s="4"/>
    </row>
    <row r="546" spans="5:8">
      <c r="E546" s="4"/>
      <c r="G546" s="4"/>
      <c r="H546" s="4"/>
    </row>
    <row r="547" spans="5:8">
      <c r="E547" s="4"/>
      <c r="G547" s="4"/>
      <c r="H547" s="4"/>
    </row>
    <row r="548" spans="5:8">
      <c r="E548" s="4"/>
      <c r="G548" s="4"/>
      <c r="H548" s="4"/>
    </row>
    <row r="549" spans="5:8">
      <c r="E549" s="4"/>
      <c r="G549" s="4"/>
      <c r="H549" s="4"/>
    </row>
    <row r="550" spans="5:8">
      <c r="E550" s="4"/>
      <c r="G550" s="4"/>
      <c r="H550" s="4"/>
    </row>
    <row r="551" spans="5:8">
      <c r="E551" s="4"/>
      <c r="G551" s="4"/>
      <c r="H551" s="4"/>
    </row>
    <row r="552" spans="5:8">
      <c r="E552" s="4"/>
      <c r="G552" s="4"/>
      <c r="H552" s="4"/>
    </row>
    <row r="553" spans="5:8">
      <c r="E553" s="4"/>
      <c r="G553" s="4"/>
      <c r="H553" s="4"/>
    </row>
    <row r="554" spans="5:8">
      <c r="E554" s="4"/>
      <c r="G554" s="4"/>
      <c r="H554" s="4"/>
    </row>
    <row r="555" spans="5:8">
      <c r="E555" s="4"/>
      <c r="G555" s="4"/>
      <c r="H555" s="4"/>
    </row>
  </sheetData>
  <sheetProtection password="F945" sheet="1" objects="1" scenarios="1"/>
  <mergeCells count="25">
    <mergeCell ref="A10:B10"/>
    <mergeCell ref="A19:B19"/>
    <mergeCell ref="A20:B20"/>
    <mergeCell ref="A21:B21"/>
    <mergeCell ref="A22:B22"/>
    <mergeCell ref="A15:B15"/>
    <mergeCell ref="A16:B16"/>
    <mergeCell ref="A17:B17"/>
    <mergeCell ref="A18:B18"/>
    <mergeCell ref="B1:K1"/>
    <mergeCell ref="B2:K2"/>
    <mergeCell ref="A5:B5"/>
    <mergeCell ref="A6:B6"/>
    <mergeCell ref="A27:B27"/>
    <mergeCell ref="A23:B23"/>
    <mergeCell ref="A24:B24"/>
    <mergeCell ref="A25:B25"/>
    <mergeCell ref="A26:B26"/>
    <mergeCell ref="A11:B11"/>
    <mergeCell ref="A12:B12"/>
    <mergeCell ref="A13:B13"/>
    <mergeCell ref="A14:B14"/>
    <mergeCell ref="A7:B7"/>
    <mergeCell ref="A8:B8"/>
    <mergeCell ref="A9:B9"/>
  </mergeCells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V135"/>
  <sheetViews>
    <sheetView topLeftCell="D1" workbookViewId="0">
      <selection activeCell="J6" sqref="J6:J125"/>
    </sheetView>
  </sheetViews>
  <sheetFormatPr defaultRowHeight="12.75"/>
  <cols>
    <col min="1" max="10" width="15.7109375" customWidth="1"/>
  </cols>
  <sheetData>
    <row r="1" spans="1:22" ht="84.95" customHeight="1">
      <c r="A1" s="65">
        <v>12</v>
      </c>
      <c r="B1" s="65"/>
      <c r="C1" s="65"/>
      <c r="D1" s="65"/>
      <c r="E1" s="65"/>
      <c r="F1" s="65"/>
      <c r="G1" s="65"/>
      <c r="H1" s="65"/>
      <c r="I1" s="65"/>
      <c r="J1" s="65"/>
      <c r="K1" s="20"/>
      <c r="L1" s="20"/>
      <c r="M1" s="20"/>
    </row>
    <row r="2" spans="1:22" s="28" customFormat="1" ht="30">
      <c r="A2" s="66" t="s">
        <v>123</v>
      </c>
      <c r="B2" s="66"/>
      <c r="C2" s="66"/>
      <c r="D2" s="66"/>
      <c r="E2" s="66"/>
      <c r="F2" s="66"/>
      <c r="G2" s="66"/>
      <c r="H2" s="66"/>
      <c r="I2" s="66"/>
      <c r="J2" s="66"/>
      <c r="K2" s="29"/>
      <c r="L2" s="29"/>
      <c r="M2" s="29"/>
    </row>
    <row r="5" spans="1:22" s="15" customFormat="1" ht="38.25">
      <c r="A5" s="21" t="s">
        <v>138</v>
      </c>
      <c r="B5" s="22" t="s">
        <v>111</v>
      </c>
      <c r="C5" s="21" t="s">
        <v>139</v>
      </c>
      <c r="D5" s="21" t="s">
        <v>140</v>
      </c>
      <c r="E5" s="22" t="s">
        <v>109</v>
      </c>
      <c r="F5" s="22" t="s">
        <v>112</v>
      </c>
      <c r="G5" s="22" t="s">
        <v>113</v>
      </c>
      <c r="H5" s="21" t="s">
        <v>141</v>
      </c>
      <c r="I5" s="21" t="s">
        <v>142</v>
      </c>
      <c r="J5" s="22" t="s">
        <v>110</v>
      </c>
      <c r="K5" s="52" t="s">
        <v>156</v>
      </c>
      <c r="L5" s="15">
        <f>IF((0.9*E-U-0.1*Ufd)/(0.9*Nch+Lr/1000)*1000&gt;(1200-mc*T*dc*500),TRUNC(1200-mc*T*dc*500),TRUNC((0.9*E-U-0.1*Ufd)/(0.9*Nch+Lr/1000)*1000))</f>
        <v>1072</v>
      </c>
      <c r="M5" s="52"/>
      <c r="T5" s="23"/>
      <c r="U5" s="23"/>
    </row>
    <row r="6" spans="1:22">
      <c r="A6">
        <v>10</v>
      </c>
      <c r="B6" s="7">
        <f t="shared" ref="B6:B37" si="0">IF(($A6+U/(_Rf11+_Rf12))&lt;100,0.18+0.05*(LOG(($A6+U/(_Rf11+_Rf12)))-1),0.28+0.2*(LOG(($A6+U/(_Rf11+_Rf12)))-2))</f>
        <v>0.1800951832426777</v>
      </c>
      <c r="C6">
        <f t="shared" ref="C6:C37" si="1">(E-(Nch+Lr/1000)*(($A6+(U/(_Rf11+_Rf12)))/1000)-U)/(L*0.000001)</f>
        <v>684883.86729381129</v>
      </c>
      <c r="D6" s="4">
        <f t="shared" ref="D6:D37" si="2">(U+$B6+(Lr/1000)*(($A6+(U/(_Rf11+_Rf12)))/1000))/(L*0.000001)</f>
        <v>210433.41525913597</v>
      </c>
      <c r="E6" s="12">
        <f t="shared" ref="E6:E37" si="3">IF(SQRT(2*$A6/(1000*T*$C6*(1+$C6/$D6)))*(1+$C6/$D6)&gt;1,1,0)</f>
        <v>0</v>
      </c>
      <c r="F6" s="7">
        <f t="shared" ref="F6:F37" si="4">IF($E6,$D6/($C6+$D6),SQRT(2*$A6/(1000*T*$C6*(1+$C6/$D6))))</f>
        <v>5.8581488126461002E-2</v>
      </c>
      <c r="G6" s="7">
        <f>IF($E6,1-$F6,$F6*$C6/$D6)</f>
        <v>0.19066133622585504</v>
      </c>
      <c r="H6" s="7">
        <f>L*0.025/(68*17)</f>
        <v>5.8391003460207618E-4</v>
      </c>
      <c r="I6">
        <f t="shared" ref="I6:I37" si="5">(0.5*F*E*(Qn*0.000001)+(E+$B6)*(($A6/1000)+(0.5*$D6*T))*(0.5)*toffn*0.000001*F+IF($E6,((E+$B6)*(($A6/1000)-(0.5*$D6*T*$G6))*(0.8)*tonn*0.000001*F),0))</f>
        <v>2.6665050481266585E-2</v>
      </c>
      <c r="J6" s="4">
        <f t="shared" ref="J6:J37" si="6">IF($E6,((U*$A6/1000)/((U+$B6*$G6)*($A6+0.78)/1000+$H6+$I6+(($F6+$G6)*Lr/1000+$F6*Nch)*((($A6+0.78)/1000)^2+(($C6*$F6*T)^2)/12)+(0.00125+(($A6+0.78)*$F6)/(Rs*1000))*E)*100),((U*$A6/1000)/((U+$B6*$G6)*($A6+0.78)/1000+$H6+$I6+(($F6+$G6)*Lr/1000+$F6*Nch)*((($A6+0.78)/1000)^2)+(0.00125+(($A6+0.78)*$F6)/(Rs*1000))*E)*100))</f>
        <v>47.036364872879332</v>
      </c>
      <c r="L6" s="12"/>
      <c r="U6" s="4"/>
      <c r="V6" s="4"/>
    </row>
    <row r="7" spans="1:22">
      <c r="A7">
        <f t="shared" ref="A7:A38" si="7">IF($A6+10&lt;Iomax,$A6+10,$A6)</f>
        <v>20</v>
      </c>
      <c r="B7" s="7">
        <f t="shared" si="0"/>
        <v>0.19509914355718325</v>
      </c>
      <c r="C7">
        <f t="shared" si="1"/>
        <v>684583.8672938114</v>
      </c>
      <c r="D7" s="4">
        <f t="shared" si="2"/>
        <v>211048.37675226582</v>
      </c>
      <c r="E7" s="12">
        <f t="shared" si="3"/>
        <v>0</v>
      </c>
      <c r="F7" s="7">
        <f t="shared" si="4"/>
        <v>8.2971284866798653E-2</v>
      </c>
      <c r="G7" s="7">
        <f t="shared" ref="G7:G70" si="8">IF($E7,1-$F7,$F7*$C7/$D7)</f>
        <v>0.26913641290462897</v>
      </c>
      <c r="H7" s="7">
        <f t="shared" ref="H7:H38" si="9">IF($E7,$H6,$H6+$H$6)</f>
        <v>1.1678200692041524E-3</v>
      </c>
      <c r="I7">
        <f t="shared" si="5"/>
        <v>2.6795119191239513E-2</v>
      </c>
      <c r="J7" s="4">
        <f t="shared" si="6"/>
        <v>63.427570867302599</v>
      </c>
      <c r="L7" s="12"/>
      <c r="U7" s="4"/>
      <c r="V7" s="4"/>
    </row>
    <row r="8" spans="1:22">
      <c r="A8">
        <f t="shared" si="7"/>
        <v>30</v>
      </c>
      <c r="B8" s="7">
        <f t="shared" si="0"/>
        <v>0.20388783686403977</v>
      </c>
      <c r="C8">
        <f t="shared" si="1"/>
        <v>684283.8672938114</v>
      </c>
      <c r="D8" s="4">
        <f t="shared" si="2"/>
        <v>211433.14317103825</v>
      </c>
      <c r="E8" s="12">
        <f t="shared" si="3"/>
        <v>0</v>
      </c>
      <c r="F8" s="7">
        <f t="shared" si="4"/>
        <v>0.10172872440760448</v>
      </c>
      <c r="G8" s="7">
        <f t="shared" si="8"/>
        <v>0.32923563405662493</v>
      </c>
      <c r="H8" s="7">
        <f t="shared" si="9"/>
        <v>1.7517301038062285E-3</v>
      </c>
      <c r="I8">
        <f t="shared" si="5"/>
        <v>2.6921810358706673E-2</v>
      </c>
      <c r="J8" s="4">
        <f t="shared" si="6"/>
        <v>71.670478817940847</v>
      </c>
      <c r="L8" s="12"/>
      <c r="U8" s="4"/>
      <c r="V8" s="4"/>
    </row>
    <row r="9" spans="1:22">
      <c r="A9">
        <f t="shared" si="7"/>
        <v>40</v>
      </c>
      <c r="B9" s="7">
        <f t="shared" si="0"/>
        <v>0.21012683452015044</v>
      </c>
      <c r="C9">
        <f t="shared" si="1"/>
        <v>683983.86729381152</v>
      </c>
      <c r="D9" s="4">
        <f t="shared" si="2"/>
        <v>211723.47641756089</v>
      </c>
      <c r="E9" s="12">
        <f t="shared" si="3"/>
        <v>0</v>
      </c>
      <c r="F9" s="7">
        <f t="shared" si="4"/>
        <v>0.11757324563758913</v>
      </c>
      <c r="G9" s="7">
        <f t="shared" si="8"/>
        <v>0.37982657663755126</v>
      </c>
      <c r="H9" s="7">
        <f t="shared" si="9"/>
        <v>2.3356401384083047E-3</v>
      </c>
      <c r="I9">
        <f t="shared" si="5"/>
        <v>2.7047128645647747E-2</v>
      </c>
      <c r="J9" s="4">
        <f t="shared" si="6"/>
        <v>76.579586631872417</v>
      </c>
      <c r="L9" s="12"/>
      <c r="U9" s="4"/>
      <c r="V9" s="4"/>
    </row>
    <row r="10" spans="1:22">
      <c r="A10">
        <f t="shared" si="7"/>
        <v>50</v>
      </c>
      <c r="B10" s="7">
        <f t="shared" si="0"/>
        <v>0.21496757027231955</v>
      </c>
      <c r="C10">
        <f t="shared" si="1"/>
        <v>683683.8672938114</v>
      </c>
      <c r="D10" s="4">
        <f t="shared" si="2"/>
        <v>211962.02218615977</v>
      </c>
      <c r="E10" s="12">
        <f t="shared" si="3"/>
        <v>0</v>
      </c>
      <c r="F10" s="7">
        <f t="shared" si="4"/>
        <v>0.13155828236750561</v>
      </c>
      <c r="G10" s="7">
        <f t="shared" si="8"/>
        <v>0.42434146615449897</v>
      </c>
      <c r="H10" s="7">
        <f t="shared" si="9"/>
        <v>2.9195501730103811E-3</v>
      </c>
      <c r="I10">
        <f t="shared" si="5"/>
        <v>2.7171700935940409E-2</v>
      </c>
      <c r="J10" s="4">
        <f t="shared" si="6"/>
        <v>79.803398874836262</v>
      </c>
      <c r="L10" s="12"/>
      <c r="U10" s="4"/>
      <c r="V10" s="4"/>
    </row>
    <row r="11" spans="1:22">
      <c r="A11">
        <f t="shared" si="7"/>
        <v>60</v>
      </c>
      <c r="B11" s="7">
        <f t="shared" si="0"/>
        <v>0.21892345539490721</v>
      </c>
      <c r="C11">
        <f t="shared" si="1"/>
        <v>683383.8672938114</v>
      </c>
      <c r="D11" s="4">
        <f t="shared" si="2"/>
        <v>212167.79570921854</v>
      </c>
      <c r="E11" s="12">
        <f t="shared" si="3"/>
        <v>0</v>
      </c>
      <c r="F11" s="7">
        <f t="shared" si="4"/>
        <v>0.14422404568110625</v>
      </c>
      <c r="G11" s="7">
        <f t="shared" si="8"/>
        <v>0.46453980334222483</v>
      </c>
      <c r="H11" s="7">
        <f t="shared" si="9"/>
        <v>3.5034602076124575E-3</v>
      </c>
      <c r="I11">
        <f t="shared" si="5"/>
        <v>2.7295805505652561E-2</v>
      </c>
      <c r="J11" s="4">
        <f t="shared" si="6"/>
        <v>82.058531474820114</v>
      </c>
      <c r="L11" s="12"/>
      <c r="U11" s="4"/>
      <c r="V11" s="4"/>
    </row>
    <row r="12" spans="1:22">
      <c r="A12">
        <f t="shared" si="7"/>
        <v>70</v>
      </c>
      <c r="B12" s="7">
        <f t="shared" si="0"/>
        <v>0.22226852517765305</v>
      </c>
      <c r="C12">
        <f t="shared" si="1"/>
        <v>683083.8672938114</v>
      </c>
      <c r="D12" s="4">
        <f t="shared" si="2"/>
        <v>212350.94644191285</v>
      </c>
      <c r="E12" s="12">
        <f t="shared" si="3"/>
        <v>0</v>
      </c>
      <c r="F12" s="7">
        <f t="shared" si="4"/>
        <v>0.15589138609001368</v>
      </c>
      <c r="G12" s="7">
        <f t="shared" si="8"/>
        <v>0.50146652356592147</v>
      </c>
      <c r="H12" s="7">
        <f t="shared" si="9"/>
        <v>4.0873702422145339E-3</v>
      </c>
      <c r="I12">
        <f t="shared" si="5"/>
        <v>2.7419590221527033E-2</v>
      </c>
      <c r="J12" s="4">
        <f t="shared" si="6"/>
        <v>83.706324031292752</v>
      </c>
      <c r="L12" s="12"/>
      <c r="U12" s="4"/>
      <c r="V12" s="4"/>
    </row>
    <row r="13" spans="1:22">
      <c r="A13">
        <f t="shared" si="7"/>
        <v>80</v>
      </c>
      <c r="B13" s="7">
        <f t="shared" si="0"/>
        <v>0.22516642009674853</v>
      </c>
      <c r="C13">
        <f t="shared" si="1"/>
        <v>682783.8672938114</v>
      </c>
      <c r="D13" s="4">
        <f t="shared" si="2"/>
        <v>212517.53514262007</v>
      </c>
      <c r="E13" s="12">
        <f t="shared" si="3"/>
        <v>0</v>
      </c>
      <c r="F13" s="7">
        <f t="shared" si="4"/>
        <v>0.16676930567168491</v>
      </c>
      <c r="G13" s="7">
        <f t="shared" si="8"/>
        <v>0.53580233459794557</v>
      </c>
      <c r="H13" s="7">
        <f t="shared" si="9"/>
        <v>4.6712802768166103E-3</v>
      </c>
      <c r="I13">
        <f t="shared" si="5"/>
        <v>2.7543142984813234E-2</v>
      </c>
      <c r="J13" s="4">
        <f t="shared" si="6"/>
        <v>84.94857590093649</v>
      </c>
      <c r="L13" s="12"/>
      <c r="U13" s="4"/>
      <c r="V13" s="4"/>
    </row>
    <row r="14" spans="1:22">
      <c r="A14">
        <f t="shared" si="7"/>
        <v>90</v>
      </c>
      <c r="B14" s="7">
        <f t="shared" si="0"/>
        <v>0.22772272201477781</v>
      </c>
      <c r="C14">
        <f t="shared" si="1"/>
        <v>682483.8672938114</v>
      </c>
      <c r="D14" s="4">
        <f t="shared" si="2"/>
        <v>212671.47225069522</v>
      </c>
      <c r="E14" s="12">
        <f t="shared" si="3"/>
        <v>0</v>
      </c>
      <c r="F14" s="7">
        <f t="shared" si="4"/>
        <v>0.17700293807323317</v>
      </c>
      <c r="G14" s="7">
        <f t="shared" si="8"/>
        <v>0.56802000014457643</v>
      </c>
      <c r="H14" s="7">
        <f t="shared" si="9"/>
        <v>5.2551903114186867E-3</v>
      </c>
      <c r="I14">
        <f t="shared" si="5"/>
        <v>2.7666520252776917E-2</v>
      </c>
      <c r="J14" s="4">
        <f t="shared" si="6"/>
        <v>85.906766171253366</v>
      </c>
      <c r="L14" s="12"/>
      <c r="U14" s="4"/>
      <c r="V14" s="4"/>
    </row>
    <row r="15" spans="1:22">
      <c r="A15">
        <f t="shared" si="7"/>
        <v>100</v>
      </c>
      <c r="B15" s="7">
        <f t="shared" si="0"/>
        <v>0.28003814848477959</v>
      </c>
      <c r="C15">
        <f t="shared" si="1"/>
        <v>682183.8672938114</v>
      </c>
      <c r="D15" s="4">
        <f t="shared" si="2"/>
        <v>214668.33989773237</v>
      </c>
      <c r="E15" s="12">
        <f t="shared" si="3"/>
        <v>0</v>
      </c>
      <c r="F15" s="7">
        <f t="shared" si="4"/>
        <v>0.18731512043338297</v>
      </c>
      <c r="G15" s="7">
        <f t="shared" si="8"/>
        <v>0.59525942819852706</v>
      </c>
      <c r="H15" s="7">
        <f t="shared" si="9"/>
        <v>5.8391003460207631E-3</v>
      </c>
      <c r="I15">
        <f t="shared" si="5"/>
        <v>2.782007964841866E-2</v>
      </c>
      <c r="J15" s="4">
        <f t="shared" si="6"/>
        <v>86.256293264152305</v>
      </c>
      <c r="L15" s="12"/>
      <c r="U15" s="4"/>
      <c r="V15" s="4"/>
    </row>
    <row r="16" spans="1:22">
      <c r="A16">
        <f t="shared" si="7"/>
        <v>110</v>
      </c>
      <c r="B16" s="7">
        <f t="shared" si="0"/>
        <v>0.28831321816461952</v>
      </c>
      <c r="C16">
        <f t="shared" si="1"/>
        <v>681883.8672938114</v>
      </c>
      <c r="D16" s="4">
        <f t="shared" si="2"/>
        <v>215034.08321920791</v>
      </c>
      <c r="E16" s="12">
        <f t="shared" si="3"/>
        <v>0</v>
      </c>
      <c r="F16" s="7">
        <f t="shared" si="4"/>
        <v>0.19666108355620665</v>
      </c>
      <c r="G16" s="7">
        <f t="shared" si="8"/>
        <v>0.62362216349114596</v>
      </c>
      <c r="H16" s="7">
        <f t="shared" si="9"/>
        <v>6.4230103806228395E-3</v>
      </c>
      <c r="I16">
        <f t="shared" si="5"/>
        <v>2.7947264809903553E-2</v>
      </c>
      <c r="J16" s="4">
        <f t="shared" si="6"/>
        <v>86.776483214049918</v>
      </c>
      <c r="L16" s="12"/>
      <c r="U16" s="4"/>
      <c r="V16" s="4"/>
    </row>
    <row r="17" spans="1:22">
      <c r="A17">
        <f t="shared" si="7"/>
        <v>120</v>
      </c>
      <c r="B17" s="7">
        <f t="shared" si="0"/>
        <v>0.29586804077692491</v>
      </c>
      <c r="C17">
        <f t="shared" si="1"/>
        <v>681583.8672938114</v>
      </c>
      <c r="D17" s="4">
        <f t="shared" si="2"/>
        <v>215373.15072336735</v>
      </c>
      <c r="E17" s="12">
        <f t="shared" si="3"/>
        <v>0</v>
      </c>
      <c r="F17" s="7">
        <f t="shared" si="4"/>
        <v>0.20560843926157327</v>
      </c>
      <c r="G17" s="7">
        <f t="shared" si="8"/>
        <v>0.65068182691048471</v>
      </c>
      <c r="H17" s="7">
        <f t="shared" si="9"/>
        <v>7.0069204152249159E-3</v>
      </c>
      <c r="I17">
        <f t="shared" si="5"/>
        <v>2.8074090907197261E-2</v>
      </c>
      <c r="J17" s="4">
        <f t="shared" si="6"/>
        <v>87.178433366065804</v>
      </c>
      <c r="L17" s="12"/>
      <c r="U17" s="4"/>
      <c r="V17" s="4"/>
    </row>
    <row r="18" spans="1:22">
      <c r="A18">
        <f t="shared" si="7"/>
        <v>130</v>
      </c>
      <c r="B18" s="7">
        <f t="shared" si="0"/>
        <v>0.30281801693665805</v>
      </c>
      <c r="C18">
        <f t="shared" si="1"/>
        <v>681283.8672938114</v>
      </c>
      <c r="D18" s="4">
        <f t="shared" si="2"/>
        <v>215689.81650706116</v>
      </c>
      <c r="E18" s="12">
        <f t="shared" si="3"/>
        <v>0</v>
      </c>
      <c r="F18" s="7">
        <f t="shared" si="4"/>
        <v>0.21420647445208396</v>
      </c>
      <c r="G18" s="7">
        <f t="shared" si="8"/>
        <v>0.67659854172721789</v>
      </c>
      <c r="H18" s="7">
        <f t="shared" si="9"/>
        <v>7.5908304498269923E-3</v>
      </c>
      <c r="I18">
        <f t="shared" si="5"/>
        <v>2.8200618350439667E-2</v>
      </c>
      <c r="J18" s="4">
        <f t="shared" si="6"/>
        <v>87.487901698464128</v>
      </c>
      <c r="L18" s="12"/>
      <c r="U18" s="4"/>
      <c r="V18" s="4"/>
    </row>
    <row r="19" spans="1:22">
      <c r="A19">
        <f t="shared" si="7"/>
        <v>140</v>
      </c>
      <c r="B19" s="7">
        <f t="shared" si="0"/>
        <v>0.30925285776291755</v>
      </c>
      <c r="C19">
        <f t="shared" si="1"/>
        <v>680983.8672938114</v>
      </c>
      <c r="D19" s="4">
        <f t="shared" si="2"/>
        <v>215987.40320433004</v>
      </c>
      <c r="E19" s="12">
        <f t="shared" si="3"/>
        <v>0</v>
      </c>
      <c r="F19" s="7">
        <f t="shared" si="4"/>
        <v>0.22249515128739356</v>
      </c>
      <c r="G19" s="7">
        <f t="shared" si="8"/>
        <v>0.70150206137009274</v>
      </c>
      <c r="H19" s="7">
        <f t="shared" si="9"/>
        <v>8.1747404844290678E-3</v>
      </c>
      <c r="I19">
        <f t="shared" si="5"/>
        <v>2.8326893899336229E-2</v>
      </c>
      <c r="J19" s="4">
        <f t="shared" si="6"/>
        <v>87.723754037290064</v>
      </c>
      <c r="L19" s="12"/>
      <c r="U19" s="4"/>
      <c r="V19" s="4"/>
    </row>
    <row r="20" spans="1:22">
      <c r="A20">
        <f t="shared" si="7"/>
        <v>150</v>
      </c>
      <c r="B20" s="7">
        <f t="shared" si="0"/>
        <v>0.31524368599588065</v>
      </c>
      <c r="C20">
        <f t="shared" si="1"/>
        <v>680683.8672938114</v>
      </c>
      <c r="D20" s="4">
        <f t="shared" si="2"/>
        <v>216268.54499073609</v>
      </c>
      <c r="E20" s="12">
        <f t="shared" si="3"/>
        <v>0</v>
      </c>
      <c r="F20" s="7">
        <f t="shared" si="4"/>
        <v>0.23050740354039573</v>
      </c>
      <c r="G20" s="7">
        <f t="shared" si="8"/>
        <v>0.7254992670730398</v>
      </c>
      <c r="H20" s="7">
        <f t="shared" si="9"/>
        <v>8.7586505190311442E-3</v>
      </c>
      <c r="I20">
        <f t="shared" si="5"/>
        <v>2.8452954462982447E-2</v>
      </c>
      <c r="J20" s="4">
        <f t="shared" si="6"/>
        <v>87.900116615371132</v>
      </c>
      <c r="L20" s="12"/>
      <c r="U20" s="4"/>
      <c r="V20" s="4"/>
    </row>
    <row r="21" spans="1:22">
      <c r="A21">
        <f t="shared" si="7"/>
        <v>160</v>
      </c>
      <c r="B21" s="7">
        <f t="shared" si="0"/>
        <v>0.32084784129755806</v>
      </c>
      <c r="C21">
        <f t="shared" si="1"/>
        <v>680383.8672938114</v>
      </c>
      <c r="D21" s="4">
        <f t="shared" si="2"/>
        <v>216535.36555746492</v>
      </c>
      <c r="E21" s="12">
        <f t="shared" si="3"/>
        <v>0</v>
      </c>
      <c r="F21" s="7">
        <f t="shared" si="4"/>
        <v>0.23827075335152126</v>
      </c>
      <c r="G21" s="7">
        <f t="shared" si="8"/>
        <v>0.74867944185909485</v>
      </c>
      <c r="H21" s="7">
        <f t="shared" si="9"/>
        <v>9.3425605536332206E-3</v>
      </c>
      <c r="I21">
        <f t="shared" si="5"/>
        <v>2.8578829666295227E-2</v>
      </c>
      <c r="J21" s="4">
        <f t="shared" si="6"/>
        <v>88.027770655872771</v>
      </c>
      <c r="L21" s="12"/>
      <c r="U21" s="4"/>
      <c r="V21" s="4"/>
    </row>
    <row r="22" spans="1:22">
      <c r="A22">
        <f t="shared" si="7"/>
        <v>170</v>
      </c>
      <c r="B22" s="7">
        <f t="shared" si="0"/>
        <v>0.32611222658989958</v>
      </c>
      <c r="C22">
        <f t="shared" si="1"/>
        <v>680083.8672938114</v>
      </c>
      <c r="D22" s="4">
        <f t="shared" si="2"/>
        <v>216789.60204977385</v>
      </c>
      <c r="E22" s="12">
        <f t="shared" si="3"/>
        <v>1</v>
      </c>
      <c r="F22" s="7">
        <f t="shared" si="4"/>
        <v>0.24171704199081784</v>
      </c>
      <c r="G22" s="7">
        <f t="shared" si="8"/>
        <v>0.75828295800918211</v>
      </c>
      <c r="H22" s="7">
        <f t="shared" si="9"/>
        <v>9.3425605536332206E-3</v>
      </c>
      <c r="I22">
        <f t="shared" si="5"/>
        <v>2.8813760857970428E-2</v>
      </c>
      <c r="J22" s="4">
        <f t="shared" si="6"/>
        <v>87.990991146383166</v>
      </c>
      <c r="L22" s="12"/>
      <c r="U22" s="4"/>
      <c r="V22" s="4"/>
    </row>
    <row r="23" spans="1:22">
      <c r="A23">
        <f t="shared" si="7"/>
        <v>180</v>
      </c>
      <c r="B23" s="7">
        <f t="shared" si="0"/>
        <v>0.33107569669178161</v>
      </c>
      <c r="C23">
        <f t="shared" si="1"/>
        <v>679783.8672938114</v>
      </c>
      <c r="D23" s="4">
        <f t="shared" si="2"/>
        <v>217032.69353502872</v>
      </c>
      <c r="E23" s="12">
        <f t="shared" si="3"/>
        <v>1</v>
      </c>
      <c r="F23" s="7">
        <f t="shared" si="4"/>
        <v>0.24200344085355266</v>
      </c>
      <c r="G23" s="7">
        <f t="shared" si="8"/>
        <v>0.75799655914644737</v>
      </c>
      <c r="H23" s="7">
        <f t="shared" si="9"/>
        <v>9.3425605536332206E-3</v>
      </c>
      <c r="I23">
        <f t="shared" si="5"/>
        <v>2.9131626270515819E-2</v>
      </c>
      <c r="J23" s="4">
        <f t="shared" si="6"/>
        <v>88.216502306711178</v>
      </c>
      <c r="L23" s="12"/>
      <c r="U23" s="4"/>
      <c r="V23" s="4"/>
    </row>
    <row r="24" spans="1:22">
      <c r="A24">
        <f t="shared" si="7"/>
        <v>190</v>
      </c>
      <c r="B24" s="7">
        <f t="shared" si="0"/>
        <v>0.3357708004289871</v>
      </c>
      <c r="C24">
        <f t="shared" si="1"/>
        <v>679483.8672938114</v>
      </c>
      <c r="D24" s="4">
        <f t="shared" si="2"/>
        <v>217265.84552529559</v>
      </c>
      <c r="E24" s="12">
        <f t="shared" si="3"/>
        <v>1</v>
      </c>
      <c r="F24" s="7">
        <f t="shared" si="4"/>
        <v>0.2422814776737181</v>
      </c>
      <c r="G24" s="7">
        <f t="shared" si="8"/>
        <v>0.7577185223262819</v>
      </c>
      <c r="H24" s="7">
        <f t="shared" si="9"/>
        <v>9.3425605536332206E-3</v>
      </c>
      <c r="I24">
        <f t="shared" si="5"/>
        <v>2.944955389480346E-2</v>
      </c>
      <c r="J24" s="4">
        <f t="shared" si="6"/>
        <v>88.411845213290931</v>
      </c>
      <c r="L24" s="12"/>
      <c r="U24" s="4"/>
      <c r="V24" s="4"/>
    </row>
    <row r="25" spans="1:22">
      <c r="A25">
        <f t="shared" si="7"/>
        <v>200</v>
      </c>
      <c r="B25" s="7">
        <f t="shared" si="0"/>
        <v>0.34022507546954101</v>
      </c>
      <c r="C25">
        <f t="shared" si="1"/>
        <v>679183.86729381152</v>
      </c>
      <c r="D25" s="4">
        <f t="shared" si="2"/>
        <v>217490.07793420501</v>
      </c>
      <c r="E25" s="12">
        <f t="shared" si="3"/>
        <v>1</v>
      </c>
      <c r="F25" s="7">
        <f t="shared" si="4"/>
        <v>0.24255202138041287</v>
      </c>
      <c r="G25" s="7">
        <f t="shared" si="8"/>
        <v>0.75744797861958713</v>
      </c>
      <c r="H25" s="7">
        <f t="shared" si="9"/>
        <v>9.3425605536332206E-3</v>
      </c>
      <c r="I25">
        <f t="shared" si="5"/>
        <v>2.9767540540926524E-2</v>
      </c>
      <c r="J25" s="4">
        <f t="shared" si="6"/>
        <v>88.58145565375419</v>
      </c>
      <c r="L25" s="12"/>
      <c r="U25" s="4"/>
      <c r="V25" s="4"/>
    </row>
    <row r="26" spans="1:22">
      <c r="A26">
        <f t="shared" si="7"/>
        <v>210</v>
      </c>
      <c r="B26" s="7">
        <f t="shared" si="0"/>
        <v>0.34446202698153738</v>
      </c>
      <c r="C26">
        <f t="shared" si="1"/>
        <v>678883.8672938114</v>
      </c>
      <c r="D26" s="4">
        <f t="shared" si="2"/>
        <v>217706.2613235382</v>
      </c>
      <c r="E26" s="12">
        <f t="shared" si="3"/>
        <v>1</v>
      </c>
      <c r="F26" s="7">
        <f t="shared" si="4"/>
        <v>0.2428158133519355</v>
      </c>
      <c r="G26" s="7">
        <f t="shared" si="8"/>
        <v>0.75718418664806453</v>
      </c>
      <c r="H26" s="7">
        <f t="shared" si="9"/>
        <v>9.3425605536332206E-3</v>
      </c>
      <c r="I26">
        <f t="shared" si="5"/>
        <v>3.0085583335223223E-2</v>
      </c>
      <c r="J26" s="4">
        <f t="shared" si="6"/>
        <v>88.728954512500565</v>
      </c>
      <c r="L26" s="12"/>
      <c r="U26" s="4"/>
      <c r="V26" s="4"/>
    </row>
    <row r="27" spans="1:22">
      <c r="A27">
        <f t="shared" si="7"/>
        <v>220</v>
      </c>
      <c r="B27" s="7">
        <f t="shared" si="0"/>
        <v>0.34850187846186953</v>
      </c>
      <c r="C27">
        <f t="shared" si="1"/>
        <v>678583.8672938114</v>
      </c>
      <c r="D27" s="4">
        <f t="shared" si="2"/>
        <v>217915.14471169864</v>
      </c>
      <c r="E27" s="12">
        <f t="shared" si="3"/>
        <v>1</v>
      </c>
      <c r="F27" s="7">
        <f t="shared" si="4"/>
        <v>0.24307349120688077</v>
      </c>
      <c r="G27" s="7">
        <f t="shared" si="8"/>
        <v>0.75692650879311918</v>
      </c>
      <c r="H27" s="7">
        <f t="shared" si="9"/>
        <v>9.3425605536332206E-3</v>
      </c>
      <c r="I27">
        <f t="shared" si="5"/>
        <v>3.0403679675291752E-2</v>
      </c>
      <c r="J27" s="4">
        <f t="shared" si="6"/>
        <v>88.857325529214194</v>
      </c>
      <c r="L27" s="12"/>
      <c r="U27" s="4"/>
      <c r="V27" s="4"/>
    </row>
    <row r="28" spans="1:22">
      <c r="A28">
        <f t="shared" si="7"/>
        <v>230</v>
      </c>
      <c r="B28" s="7">
        <f t="shared" si="0"/>
        <v>0.35236215556001133</v>
      </c>
      <c r="C28">
        <f t="shared" si="1"/>
        <v>678283.86729381152</v>
      </c>
      <c r="D28" s="4">
        <f t="shared" si="2"/>
        <v>218117.37719681501</v>
      </c>
      <c r="E28" s="12">
        <f t="shared" si="3"/>
        <v>1</v>
      </c>
      <c r="F28" s="7">
        <f t="shared" si="4"/>
        <v>0.24332560729627126</v>
      </c>
      <c r="G28" s="7">
        <f t="shared" si="8"/>
        <v>0.75667439270372872</v>
      </c>
      <c r="H28" s="7">
        <f t="shared" si="9"/>
        <v>9.3425605536332206E-3</v>
      </c>
      <c r="I28">
        <f t="shared" si="5"/>
        <v>3.0721827193175569E-2</v>
      </c>
      <c r="J28" s="4">
        <f t="shared" si="6"/>
        <v>88.969048618623091</v>
      </c>
      <c r="L28" s="12"/>
      <c r="U28" s="4"/>
      <c r="V28" s="4"/>
    </row>
    <row r="29" spans="1:22">
      <c r="A29">
        <f t="shared" si="7"/>
        <v>240</v>
      </c>
      <c r="B29" s="7">
        <f t="shared" si="0"/>
        <v>0.35605814558054083</v>
      </c>
      <c r="C29">
        <f t="shared" si="1"/>
        <v>677983.8672938114</v>
      </c>
      <c r="D29" s="4">
        <f t="shared" si="2"/>
        <v>218313.52497535312</v>
      </c>
      <c r="E29" s="12">
        <f t="shared" si="3"/>
        <v>1</v>
      </c>
      <c r="F29" s="7">
        <f t="shared" si="4"/>
        <v>0.24357264325253331</v>
      </c>
      <c r="G29" s="7">
        <f t="shared" si="8"/>
        <v>0.75642735674746664</v>
      </c>
      <c r="H29" s="7">
        <f t="shared" si="9"/>
        <v>9.3425605536332206E-3</v>
      </c>
      <c r="I29">
        <f t="shared" si="5"/>
        <v>3.1040023724940607E-2</v>
      </c>
      <c r="J29" s="4">
        <f t="shared" si="6"/>
        <v>89.066201170240106</v>
      </c>
      <c r="L29" s="12"/>
      <c r="U29" s="4"/>
      <c r="V29" s="4"/>
    </row>
    <row r="30" spans="1:22">
      <c r="A30">
        <f t="shared" si="7"/>
        <v>250</v>
      </c>
      <c r="B30" s="7">
        <f t="shared" si="0"/>
        <v>0.35960326313895902</v>
      </c>
      <c r="C30">
        <f t="shared" si="1"/>
        <v>677683.8672938114</v>
      </c>
      <c r="D30" s="4">
        <f t="shared" si="2"/>
        <v>218504.0848849242</v>
      </c>
      <c r="E30" s="12">
        <f t="shared" si="3"/>
        <v>1</v>
      </c>
      <c r="F30" s="7">
        <f t="shared" si="4"/>
        <v>0.24381502156296089</v>
      </c>
      <c r="G30" s="7">
        <f t="shared" si="8"/>
        <v>0.75618497843703913</v>
      </c>
      <c r="H30" s="7">
        <f t="shared" si="9"/>
        <v>9.3425605536332206E-3</v>
      </c>
      <c r="I30">
        <f t="shared" si="5"/>
        <v>3.1358267285311769E-2</v>
      </c>
      <c r="J30" s="4">
        <f t="shared" si="6"/>
        <v>89.150535937484761</v>
      </c>
      <c r="L30" s="12"/>
      <c r="U30" s="4"/>
      <c r="V30" s="4"/>
    </row>
    <row r="31" spans="1:22">
      <c r="A31">
        <f t="shared" si="7"/>
        <v>260</v>
      </c>
      <c r="B31" s="7">
        <f t="shared" si="0"/>
        <v>0.36300934407119778</v>
      </c>
      <c r="C31">
        <f t="shared" si="1"/>
        <v>677383.8672938114</v>
      </c>
      <c r="D31" s="4">
        <f t="shared" si="2"/>
        <v>218689.49528982193</v>
      </c>
      <c r="E31" s="12">
        <f t="shared" si="3"/>
        <v>1</v>
      </c>
      <c r="F31" s="7">
        <f t="shared" si="4"/>
        <v>0.24405311486916448</v>
      </c>
      <c r="G31" s="7">
        <f t="shared" si="8"/>
        <v>0.75594688513083552</v>
      </c>
      <c r="H31" s="7">
        <f t="shared" si="9"/>
        <v>9.3425605536332206E-3</v>
      </c>
      <c r="I31">
        <f t="shared" si="5"/>
        <v>3.1676556046356996E-2</v>
      </c>
      <c r="J31" s="4">
        <f t="shared" si="6"/>
        <v>89.223541581179546</v>
      </c>
      <c r="L31" s="12"/>
      <c r="U31" s="4"/>
      <c r="V31" s="4"/>
    </row>
    <row r="32" spans="1:22">
      <c r="A32">
        <f t="shared" si="7"/>
        <v>270</v>
      </c>
      <c r="B32" s="7">
        <f t="shared" si="0"/>
        <v>0.36628688385389058</v>
      </c>
      <c r="C32">
        <f t="shared" si="1"/>
        <v>677083.8672938114</v>
      </c>
      <c r="D32" s="4">
        <f t="shared" si="2"/>
        <v>218870.1449114031</v>
      </c>
      <c r="E32" s="12">
        <f t="shared" si="3"/>
        <v>1</v>
      </c>
      <c r="F32" s="7">
        <f t="shared" si="4"/>
        <v>0.24428725350835509</v>
      </c>
      <c r="G32" s="7">
        <f t="shared" si="8"/>
        <v>0.75571274649164488</v>
      </c>
      <c r="H32" s="7">
        <f t="shared" si="9"/>
        <v>9.3425605536332206E-3</v>
      </c>
      <c r="I32">
        <f t="shared" si="5"/>
        <v>3.1994888319440792E-2</v>
      </c>
      <c r="J32" s="4">
        <f t="shared" si="6"/>
        <v>89.286490203116287</v>
      </c>
      <c r="L32" s="12"/>
      <c r="U32" s="4"/>
      <c r="V32" s="4"/>
    </row>
    <row r="33" spans="1:22">
      <c r="A33">
        <f t="shared" si="7"/>
        <v>280</v>
      </c>
      <c r="B33" s="7">
        <f t="shared" si="0"/>
        <v>0.36944523265076135</v>
      </c>
      <c r="C33">
        <f t="shared" si="1"/>
        <v>676783.8672938114</v>
      </c>
      <c r="D33" s="4">
        <f t="shared" si="2"/>
        <v>219046.38005202796</v>
      </c>
      <c r="E33" s="12">
        <f t="shared" si="3"/>
        <v>1</v>
      </c>
      <c r="F33" s="7">
        <f t="shared" si="4"/>
        <v>0.24451773168077021</v>
      </c>
      <c r="G33" s="7">
        <f t="shared" si="8"/>
        <v>0.75548226831922982</v>
      </c>
      <c r="H33" s="7">
        <f t="shared" si="9"/>
        <v>9.3425605536332206E-3</v>
      </c>
      <c r="I33">
        <f t="shared" si="5"/>
        <v>3.2313262539842277E-2</v>
      </c>
      <c r="J33" s="4">
        <f t="shared" si="6"/>
        <v>89.340475011213599</v>
      </c>
      <c r="L33" s="12"/>
      <c r="U33" s="4"/>
      <c r="V33" s="4"/>
    </row>
    <row r="34" spans="1:22">
      <c r="A34">
        <f t="shared" si="7"/>
        <v>290</v>
      </c>
      <c r="B34" s="7">
        <f t="shared" si="0"/>
        <v>0.37249275612244059</v>
      </c>
      <c r="C34">
        <f t="shared" si="1"/>
        <v>676483.8672938114</v>
      </c>
      <c r="D34" s="4">
        <f t="shared" si="2"/>
        <v>219218.51055097903</v>
      </c>
      <c r="E34" s="12">
        <f t="shared" si="3"/>
        <v>1</v>
      </c>
      <c r="F34" s="7">
        <f t="shared" si="4"/>
        <v>0.24474481253299268</v>
      </c>
      <c r="G34" s="7">
        <f t="shared" si="8"/>
        <v>0.75525518746700726</v>
      </c>
      <c r="H34" s="7">
        <f t="shared" si="9"/>
        <v>9.3425605536332206E-3</v>
      </c>
      <c r="I34">
        <f t="shared" si="5"/>
        <v>3.2631677253562807E-2</v>
      </c>
      <c r="J34" s="4">
        <f t="shared" si="6"/>
        <v>89.386440420973713</v>
      </c>
      <c r="L34" s="12"/>
      <c r="U34" s="4"/>
      <c r="V34" s="4"/>
    </row>
    <row r="35" spans="1:22">
      <c r="A35">
        <f t="shared" si="7"/>
        <v>300</v>
      </c>
      <c r="B35" s="7">
        <f t="shared" si="0"/>
        <v>0.37543696896726542</v>
      </c>
      <c r="C35">
        <f t="shared" si="1"/>
        <v>676183.8672938114</v>
      </c>
      <c r="D35" s="4">
        <f t="shared" si="2"/>
        <v>219386.81473041701</v>
      </c>
      <c r="E35" s="12">
        <f t="shared" si="3"/>
        <v>1</v>
      </c>
      <c r="F35" s="7">
        <f t="shared" si="4"/>
        <v>0.24496873237804564</v>
      </c>
      <c r="G35" s="7">
        <f t="shared" si="8"/>
        <v>0.75503126762195438</v>
      </c>
      <c r="H35" s="7">
        <f t="shared" si="9"/>
        <v>9.3425605536332206E-3</v>
      </c>
      <c r="I35">
        <f t="shared" si="5"/>
        <v>3.2950131105946037E-2</v>
      </c>
      <c r="J35" s="4">
        <f t="shared" si="6"/>
        <v>89.425206303578534</v>
      </c>
      <c r="L35" s="12"/>
      <c r="U35" s="4"/>
      <c r="V35" s="4"/>
    </row>
    <row r="36" spans="1:22">
      <c r="A36">
        <f t="shared" si="7"/>
        <v>310</v>
      </c>
      <c r="B36" s="7">
        <f t="shared" si="0"/>
        <v>0.37828464656043537</v>
      </c>
      <c r="C36">
        <f t="shared" si="1"/>
        <v>675883.8672938114</v>
      </c>
      <c r="D36" s="4">
        <f t="shared" si="2"/>
        <v>219551.54353016405</v>
      </c>
      <c r="E36" s="12">
        <f t="shared" si="3"/>
        <v>1</v>
      </c>
      <c r="F36" s="7">
        <f t="shared" si="4"/>
        <v>0.2451897042223668</v>
      </c>
      <c r="G36" s="7">
        <f t="shared" si="8"/>
        <v>0.75481029577763326</v>
      </c>
      <c r="H36" s="7">
        <f t="shared" si="9"/>
        <v>9.3425605536332206E-3</v>
      </c>
      <c r="I36">
        <f t="shared" si="5"/>
        <v>3.3268622831809092E-2</v>
      </c>
      <c r="J36" s="4">
        <f t="shared" si="6"/>
        <v>89.457487663480435</v>
      </c>
      <c r="L36" s="12"/>
      <c r="U36" s="4"/>
      <c r="V36" s="4"/>
    </row>
    <row r="37" spans="1:22">
      <c r="A37">
        <f t="shared" si="7"/>
        <v>320</v>
      </c>
      <c r="B37" s="7">
        <f t="shared" si="0"/>
        <v>0.38104191886540995</v>
      </c>
      <c r="C37">
        <f t="shared" si="1"/>
        <v>675583.8672938114</v>
      </c>
      <c r="D37" s="4">
        <f t="shared" si="2"/>
        <v>219712.92398590385</v>
      </c>
      <c r="E37" s="12">
        <f t="shared" si="3"/>
        <v>1</v>
      </c>
      <c r="F37" s="7">
        <f t="shared" si="4"/>
        <v>0.2454079207319079</v>
      </c>
      <c r="G37" s="7">
        <f t="shared" si="8"/>
        <v>0.75459207926809213</v>
      </c>
      <c r="H37" s="7">
        <f t="shared" si="9"/>
        <v>9.3425605536332206E-3</v>
      </c>
      <c r="I37">
        <f t="shared" si="5"/>
        <v>3.3587151246841709E-2</v>
      </c>
      <c r="J37" s="4">
        <f t="shared" si="6"/>
        <v>89.483910717291764</v>
      </c>
      <c r="L37" s="12"/>
      <c r="U37" s="4"/>
      <c r="V37" s="4"/>
    </row>
    <row r="38" spans="1:22">
      <c r="A38">
        <f t="shared" si="7"/>
        <v>330</v>
      </c>
      <c r="B38" s="7">
        <f t="shared" ref="B38:B101" si="10">IF(($A38+U/(_Rf11+_Rf12))&lt;100,0.18+0.05*(LOG(($A38+U/(_Rf11+_Rf12)))-1),0.28+0.2*(LOG(($A38+U/(_Rf11+_Rf12)))-2))</f>
        <v>0.38371434989191811</v>
      </c>
      <c r="C38">
        <f t="shared" ref="C38:C101" si="11">(E-(Nch+Lr/1000)*(($A38+(U/(_Rf11+_Rf12)))/1000)-U)/(L*0.000001)</f>
        <v>675283.8672938114</v>
      </c>
      <c r="D38" s="4">
        <f t="shared" ref="D38:D101" si="12">(U+$B38+(Lr/1000)*(($A38+(U/(_Rf11+_Rf12)))/1000))/(L*0.000001)</f>
        <v>219871.16217207082</v>
      </c>
      <c r="E38" s="12">
        <f t="shared" ref="E38:E101" si="13">IF(SQRT(2*$A38/(1000*T*$C38*(1+$C38/$D38)))*(1+$C38/$D38)&gt;1,1,0)</f>
        <v>1</v>
      </c>
      <c r="F38" s="7">
        <f t="shared" ref="F38:F101" si="14">IF($E38,$D38/($C38+$D38),SQRT(2*$A38/(1000*T*$C38*(1+$C38/$D38))))</f>
        <v>0.24562355674107392</v>
      </c>
      <c r="G38" s="7">
        <f t="shared" si="8"/>
        <v>0.75437644325892605</v>
      </c>
      <c r="H38" s="7">
        <f t="shared" si="9"/>
        <v>9.3425605536332206E-3</v>
      </c>
      <c r="I38">
        <f t="shared" ref="I38:I101" si="15">(0.5*F*E*(Qn*0.000001)+(E+$B38)*(($A38/1000)+(0.5*$D38*T))*(0.5)*toffn*0.000001*F+IF($E38,((E+$B38)*(($A38/1000)-(0.5*$D38*T*$G38))*(0.8)*tonn*0.000001*F),0))</f>
        <v>3.3905715240075636E-2</v>
      </c>
      <c r="J38" s="4">
        <f t="shared" ref="J38:J69" si="16">IF($E38,((U*$A38/1000)/((U+$B38*$G38)*($A38+0.78)/1000+$H38+$I38+(($F38+$G38)*Lr/1000+$F38*Nch)*((($A38+0.78)/1000)^2+(($C38*$F38*T)^2)/12)+(0.00125+(($A38+0.78)*$F38)/(Rs*1000))*E)*100),((U*$A38/1000)/((U+$B38*$G38)*($A38+0.78)/1000+$H38+$I38+(($F38+$G38)*Lr/1000+$F38*Nch)*((($A38+0.78)/1000)^2)+(0.00125+(($A38+0.78)*$F38)/(Rs*1000))*E)*100))</f>
        <v>89.505026116986315</v>
      </c>
      <c r="L38" s="12"/>
      <c r="U38" s="4"/>
      <c r="V38" s="4"/>
    </row>
    <row r="39" spans="1:22">
      <c r="A39">
        <f t="shared" ref="A39:A70" si="17">IF($A38+10&lt;Iomax,$A38+10,$A38)</f>
        <v>340</v>
      </c>
      <c r="B39" s="7">
        <f t="shared" si="10"/>
        <v>0.3863070052903948</v>
      </c>
      <c r="C39">
        <f t="shared" si="11"/>
        <v>674983.8672938114</v>
      </c>
      <c r="D39" s="4">
        <f t="shared" si="12"/>
        <v>220026.44570534772</v>
      </c>
      <c r="E39" s="12">
        <f t="shared" si="13"/>
        <v>1</v>
      </c>
      <c r="F39" s="7">
        <f t="shared" si="14"/>
        <v>0.24583677138651525</v>
      </c>
      <c r="G39" s="7">
        <f t="shared" si="8"/>
        <v>0.75416322861348473</v>
      </c>
      <c r="H39" s="7">
        <f t="shared" ref="H39:H102" si="18">IF($E39,$H38,$H38+$H$6)</f>
        <v>9.3425605536332206E-3</v>
      </c>
      <c r="I39">
        <f t="shared" si="15"/>
        <v>3.4224313767262614E-2</v>
      </c>
      <c r="J39" s="4">
        <f t="shared" si="16"/>
        <v>89.521319890428757</v>
      </c>
      <c r="L39" s="12"/>
      <c r="U39" s="4"/>
      <c r="V39" s="4"/>
    </row>
    <row r="40" spans="1:22">
      <c r="A40">
        <f t="shared" si="17"/>
        <v>350</v>
      </c>
      <c r="B40" s="7">
        <f t="shared" si="10"/>
        <v>0.38882451014691982</v>
      </c>
      <c r="C40">
        <f t="shared" si="11"/>
        <v>674683.8672938114</v>
      </c>
      <c r="D40" s="4">
        <f t="shared" si="12"/>
        <v>220178.94588521903</v>
      </c>
      <c r="E40" s="12">
        <f t="shared" si="13"/>
        <v>1</v>
      </c>
      <c r="F40" s="7">
        <f t="shared" si="14"/>
        <v>0.2460477099311188</v>
      </c>
      <c r="G40" s="7">
        <f t="shared" si="8"/>
        <v>0.7539522900688812</v>
      </c>
      <c r="H40" s="7">
        <f t="shared" si="18"/>
        <v>9.3425605536332206E-3</v>
      </c>
      <c r="I40">
        <f t="shared" si="15"/>
        <v>3.4542945845027775E-2</v>
      </c>
      <c r="J40" s="4">
        <f t="shared" si="16"/>
        <v>89.533222544742188</v>
      </c>
      <c r="L40" s="12"/>
      <c r="U40" s="4"/>
      <c r="V40" s="4"/>
    </row>
    <row r="41" spans="1:22">
      <c r="A41">
        <f t="shared" si="17"/>
        <v>360</v>
      </c>
      <c r="B41" s="7">
        <f t="shared" si="10"/>
        <v>0.39127109863554971</v>
      </c>
      <c r="C41">
        <f t="shared" si="11"/>
        <v>674383.86729381152</v>
      </c>
      <c r="D41" s="4">
        <f t="shared" si="12"/>
        <v>220328.81953294607</v>
      </c>
      <c r="E41" s="12">
        <f t="shared" si="13"/>
        <v>1</v>
      </c>
      <c r="F41" s="7">
        <f t="shared" si="14"/>
        <v>0.24625650533064156</v>
      </c>
      <c r="G41" s="7">
        <f t="shared" si="8"/>
        <v>0.75374349466935842</v>
      </c>
      <c r="H41" s="7">
        <f t="shared" si="18"/>
        <v>9.3425605536332206E-3</v>
      </c>
      <c r="I41">
        <f t="shared" si="15"/>
        <v>3.4861610545687934E-2</v>
      </c>
      <c r="J41" s="4">
        <f t="shared" si="16"/>
        <v>89.541116681531037</v>
      </c>
      <c r="L41" s="12"/>
      <c r="U41" s="4"/>
      <c r="V41" s="4"/>
    </row>
    <row r="42" spans="1:22">
      <c r="A42">
        <f t="shared" si="17"/>
        <v>370</v>
      </c>
      <c r="B42" s="7">
        <f t="shared" si="10"/>
        <v>0.39365065686703227</v>
      </c>
      <c r="C42">
        <f t="shared" si="11"/>
        <v>674083.8672938114</v>
      </c>
      <c r="D42" s="4">
        <f t="shared" si="12"/>
        <v>220476.21057855652</v>
      </c>
      <c r="E42" s="12">
        <f t="shared" si="13"/>
        <v>1</v>
      </c>
      <c r="F42" s="7">
        <f t="shared" si="14"/>
        <v>0.24646327958535741</v>
      </c>
      <c r="G42" s="7">
        <f t="shared" si="8"/>
        <v>0.75353672041464259</v>
      </c>
      <c r="H42" s="7">
        <f t="shared" si="18"/>
        <v>9.3425605536332206E-3</v>
      </c>
      <c r="I42">
        <f t="shared" si="15"/>
        <v>3.5180306992642782E-2</v>
      </c>
      <c r="J42" s="4">
        <f t="shared" si="16"/>
        <v>89.545343399348837</v>
      </c>
      <c r="L42" s="12"/>
      <c r="U42" s="4"/>
      <c r="V42" s="4"/>
    </row>
    <row r="43" spans="1:22">
      <c r="A43">
        <f t="shared" si="17"/>
        <v>380</v>
      </c>
      <c r="B43" s="7">
        <f t="shared" si="10"/>
        <v>0.39596676002284714</v>
      </c>
      <c r="C43">
        <f t="shared" si="11"/>
        <v>673783.8672938114</v>
      </c>
      <c r="D43" s="4">
        <f t="shared" si="12"/>
        <v>220621.25143617927</v>
      </c>
      <c r="E43" s="12">
        <f t="shared" si="13"/>
        <v>1</v>
      </c>
      <c r="F43" s="7">
        <f t="shared" si="14"/>
        <v>0.24666814491116745</v>
      </c>
      <c r="G43" s="7">
        <f t="shared" si="8"/>
        <v>0.7533318550888326</v>
      </c>
      <c r="H43" s="7">
        <f t="shared" si="18"/>
        <v>9.3425605536332206E-3</v>
      </c>
      <c r="I43">
        <f t="shared" si="15"/>
        <v>3.5499034356261845E-2</v>
      </c>
      <c r="J43" s="4">
        <f t="shared" si="16"/>
        <v>89.546207702172893</v>
      </c>
      <c r="L43" s="12"/>
      <c r="U43" s="4"/>
      <c r="V43" s="4"/>
    </row>
    <row r="44" spans="1:22">
      <c r="A44">
        <f t="shared" si="17"/>
        <v>390</v>
      </c>
      <c r="B44" s="7">
        <f t="shared" si="10"/>
        <v>0.39822270466545046</v>
      </c>
      <c r="C44">
        <f t="shared" si="11"/>
        <v>673483.86729381152</v>
      </c>
      <c r="D44" s="4">
        <f t="shared" si="12"/>
        <v>220764.06420072014</v>
      </c>
      <c r="E44" s="12">
        <f t="shared" si="13"/>
        <v>1</v>
      </c>
      <c r="F44" s="7">
        <f t="shared" si="14"/>
        <v>0.24687120475835297</v>
      </c>
      <c r="G44" s="7">
        <f t="shared" si="8"/>
        <v>0.753128795241647</v>
      </c>
      <c r="H44" s="7">
        <f t="shared" si="18"/>
        <v>9.3425605536332206E-3</v>
      </c>
      <c r="I44">
        <f t="shared" si="15"/>
        <v>3.5817791850202174E-2</v>
      </c>
      <c r="J44" s="4">
        <f t="shared" si="16"/>
        <v>89.54398308877559</v>
      </c>
      <c r="L44" s="12"/>
      <c r="U44" s="4"/>
      <c r="V44" s="4"/>
    </row>
    <row r="45" spans="1:22">
      <c r="A45">
        <f t="shared" si="17"/>
        <v>400</v>
      </c>
      <c r="B45" s="7">
        <f t="shared" si="10"/>
        <v>0.40042153695766858</v>
      </c>
      <c r="C45">
        <f t="shared" si="11"/>
        <v>673183.8672938114</v>
      </c>
      <c r="D45" s="4">
        <f t="shared" si="12"/>
        <v>220904.76169302454</v>
      </c>
      <c r="E45" s="12">
        <f t="shared" si="13"/>
        <v>1</v>
      </c>
      <c r="F45" s="7">
        <f t="shared" si="14"/>
        <v>0.24707255470114811</v>
      </c>
      <c r="G45" s="7">
        <f t="shared" si="8"/>
        <v>0.75292744529885192</v>
      </c>
      <c r="H45" s="7">
        <f t="shared" si="18"/>
        <v>9.3425605536332206E-3</v>
      </c>
      <c r="I45">
        <f t="shared" si="15"/>
        <v>3.6136578728101741E-2</v>
      </c>
      <c r="J45" s="4">
        <f t="shared" si="16"/>
        <v>89.538915463651151</v>
      </c>
      <c r="L45" s="12"/>
      <c r="U45" s="4"/>
      <c r="V45" s="4"/>
    </row>
    <row r="46" spans="1:22">
      <c r="A46">
        <f t="shared" si="17"/>
        <v>410</v>
      </c>
      <c r="B46" s="7">
        <f t="shared" si="10"/>
        <v>0.40256607739745964</v>
      </c>
      <c r="C46">
        <f t="shared" si="11"/>
        <v>672883.8672938114</v>
      </c>
      <c r="D46" s="4">
        <f t="shared" si="12"/>
        <v>221043.44837597976</v>
      </c>
      <c r="E46" s="12">
        <f t="shared" si="13"/>
        <v>1</v>
      </c>
      <c r="F46" s="7">
        <f t="shared" si="14"/>
        <v>0.24727228321729822</v>
      </c>
      <c r="G46" s="7">
        <f t="shared" si="8"/>
        <v>0.75272771678270178</v>
      </c>
      <c r="H46" s="7">
        <f t="shared" si="18"/>
        <v>9.3425605536332206E-3</v>
      </c>
      <c r="I46">
        <f t="shared" si="15"/>
        <v>3.645539428060178E-2</v>
      </c>
      <c r="J46" s="4">
        <f t="shared" si="16"/>
        <v>89.531226483274011</v>
      </c>
      <c r="L46" s="12"/>
      <c r="U46" s="4"/>
      <c r="V46" s="4"/>
    </row>
    <row r="47" spans="1:22">
      <c r="A47">
        <f t="shared" si="17"/>
        <v>420</v>
      </c>
      <c r="B47" s="7">
        <f t="shared" si="10"/>
        <v>0.40465894257197654</v>
      </c>
      <c r="C47">
        <f t="shared" si="11"/>
        <v>672583.8672938114</v>
      </c>
      <c r="D47" s="4">
        <f t="shared" si="12"/>
        <v>221180.22116022112</v>
      </c>
      <c r="E47" s="12">
        <f t="shared" si="13"/>
        <v>1</v>
      </c>
      <c r="F47" s="7">
        <f t="shared" si="14"/>
        <v>0.24747047237353473</v>
      </c>
      <c r="G47" s="7">
        <f t="shared" si="8"/>
        <v>0.7525295276264653</v>
      </c>
      <c r="H47" s="7">
        <f t="shared" si="18"/>
        <v>9.3425605536332206E-3</v>
      </c>
      <c r="I47">
        <f t="shared" si="15"/>
        <v>3.6774237832658124E-2</v>
      </c>
      <c r="J47" s="4">
        <f t="shared" si="16"/>
        <v>89.521116430216836</v>
      </c>
      <c r="L47" s="12"/>
      <c r="U47" s="4"/>
      <c r="V47" s="4"/>
    </row>
    <row r="48" spans="1:22">
      <c r="A48">
        <f t="shared" si="17"/>
        <v>430</v>
      </c>
      <c r="B48" s="7">
        <f t="shared" si="10"/>
        <v>0.4067025643518396</v>
      </c>
      <c r="C48">
        <f t="shared" si="11"/>
        <v>672283.8672938114</v>
      </c>
      <c r="D48" s="4">
        <f t="shared" si="12"/>
        <v>221315.17011503084</v>
      </c>
      <c r="E48" s="12">
        <f t="shared" si="13"/>
        <v>1</v>
      </c>
      <c r="F48" s="7">
        <f t="shared" si="14"/>
        <v>0.24766719843026647</v>
      </c>
      <c r="G48" s="7">
        <f t="shared" si="8"/>
        <v>0.75233280156973348</v>
      </c>
      <c r="H48" s="7">
        <f t="shared" si="18"/>
        <v>9.3425605536332206E-3</v>
      </c>
      <c r="I48">
        <f t="shared" si="15"/>
        <v>3.7093108741107217E-2</v>
      </c>
      <c r="J48" s="4">
        <f t="shared" si="16"/>
        <v>89.508766690765825</v>
      </c>
      <c r="L48" s="12"/>
      <c r="U48" s="4"/>
      <c r="V48" s="4"/>
    </row>
    <row r="49" spans="1:22">
      <c r="A49">
        <f t="shared" si="17"/>
        <v>440</v>
      </c>
      <c r="B49" s="7">
        <f t="shared" si="10"/>
        <v>0.40869920687877326</v>
      </c>
      <c r="C49">
        <f t="shared" si="11"/>
        <v>671983.8672938114</v>
      </c>
      <c r="D49" s="4">
        <f t="shared" si="12"/>
        <v>221448.37909750987</v>
      </c>
      <c r="E49" s="12">
        <f t="shared" si="13"/>
        <v>1</v>
      </c>
      <c r="F49" s="7">
        <f t="shared" si="14"/>
        <v>0.2478625323766476</v>
      </c>
      <c r="G49" s="7">
        <f t="shared" si="8"/>
        <v>0.75213746762335243</v>
      </c>
      <c r="H49" s="7">
        <f t="shared" si="18"/>
        <v>9.3425605536332206E-3</v>
      </c>
      <c r="I49">
        <f t="shared" si="15"/>
        <v>3.7412006392457335E-2</v>
      </c>
      <c r="J49" s="4">
        <f t="shared" si="16"/>
        <v>89.49434189816526</v>
      </c>
      <c r="L49" s="12"/>
      <c r="U49" s="4"/>
      <c r="V49" s="4"/>
    </row>
    <row r="50" spans="1:22">
      <c r="A50">
        <f t="shared" si="17"/>
        <v>450</v>
      </c>
      <c r="B50" s="7">
        <f t="shared" si="10"/>
        <v>0.41065098164419778</v>
      </c>
      <c r="C50">
        <f t="shared" si="11"/>
        <v>671683.8672938114</v>
      </c>
      <c r="D50" s="4">
        <f t="shared" si="12"/>
        <v>221579.92631104414</v>
      </c>
      <c r="E50" s="12">
        <f t="shared" si="13"/>
        <v>1</v>
      </c>
      <c r="F50" s="7">
        <f t="shared" si="14"/>
        <v>0.24805654040542285</v>
      </c>
      <c r="G50" s="7">
        <f t="shared" si="8"/>
        <v>0.75194345959457709</v>
      </c>
      <c r="H50" s="7">
        <f t="shared" si="18"/>
        <v>9.3425605536332206E-3</v>
      </c>
      <c r="I50">
        <f t="shared" si="15"/>
        <v>3.7730930200879524E-2</v>
      </c>
      <c r="J50" s="4">
        <f t="shared" si="16"/>
        <v>89.477991792766971</v>
      </c>
      <c r="L50" s="12"/>
      <c r="U50" s="4"/>
      <c r="V50" s="4"/>
    </row>
    <row r="51" spans="1:22">
      <c r="A51">
        <f t="shared" si="17"/>
        <v>460</v>
      </c>
      <c r="B51" s="7">
        <f t="shared" si="10"/>
        <v>0.41255986091056784</v>
      </c>
      <c r="C51">
        <f t="shared" si="11"/>
        <v>671383.8672938114</v>
      </c>
      <c r="D51" s="4">
        <f t="shared" si="12"/>
        <v>221709.88480239117</v>
      </c>
      <c r="E51" s="12">
        <f t="shared" si="13"/>
        <v>1</v>
      </c>
      <c r="F51" s="7">
        <f t="shared" si="14"/>
        <v>0.24824928433550272</v>
      </c>
      <c r="G51" s="7">
        <f t="shared" si="8"/>
        <v>0.75175071566449725</v>
      </c>
      <c r="H51" s="7">
        <f t="shared" si="18"/>
        <v>9.3425605536332206E-3</v>
      </c>
      <c r="I51">
        <f t="shared" si="15"/>
        <v>3.8049879606376222E-2</v>
      </c>
      <c r="J51" s="4">
        <f t="shared" si="16"/>
        <v>89.459852841589324</v>
      </c>
      <c r="L51" s="12"/>
      <c r="U51" s="4"/>
      <c r="V51" s="4"/>
    </row>
    <row r="52" spans="1:22">
      <c r="A52">
        <f t="shared" si="17"/>
        <v>470</v>
      </c>
      <c r="B52" s="7">
        <f t="shared" si="10"/>
        <v>0.41442768968934018</v>
      </c>
      <c r="C52">
        <f t="shared" si="11"/>
        <v>671083.8672938114</v>
      </c>
      <c r="D52" s="4">
        <f t="shared" si="12"/>
        <v>221838.32290530868</v>
      </c>
      <c r="E52" s="12">
        <f t="shared" si="13"/>
        <v>1</v>
      </c>
      <c r="F52" s="7">
        <f t="shared" si="14"/>
        <v>0.24844082198902362</v>
      </c>
      <c r="G52" s="7">
        <f t="shared" si="8"/>
        <v>0.75155917801097638</v>
      </c>
      <c r="H52" s="7">
        <f t="shared" si="18"/>
        <v>9.3425605536332206E-3</v>
      </c>
      <c r="I52">
        <f t="shared" si="15"/>
        <v>3.8368854073108159E-2</v>
      </c>
      <c r="J52" s="4">
        <f t="shared" si="16"/>
        <v>89.440049652669572</v>
      </c>
      <c r="L52" s="12"/>
      <c r="U52" s="4"/>
      <c r="V52" s="4"/>
    </row>
    <row r="53" spans="1:22">
      <c r="A53">
        <f t="shared" si="17"/>
        <v>480</v>
      </c>
      <c r="B53" s="7">
        <f t="shared" si="10"/>
        <v>0.41625619645792378</v>
      </c>
      <c r="C53">
        <f t="shared" si="11"/>
        <v>670783.8672938114</v>
      </c>
      <c r="D53" s="4">
        <f t="shared" si="12"/>
        <v>221965.3046374784</v>
      </c>
      <c r="E53" s="12">
        <f t="shared" si="13"/>
        <v>1</v>
      </c>
      <c r="F53" s="7">
        <f t="shared" si="14"/>
        <v>0.24863120752864937</v>
      </c>
      <c r="G53" s="7">
        <f t="shared" si="8"/>
        <v>0.75136879247135058</v>
      </c>
      <c r="H53" s="7">
        <f t="shared" si="18"/>
        <v>9.3425605536332206E-3</v>
      </c>
      <c r="I53">
        <f t="shared" si="15"/>
        <v>3.8687853087863003E-2</v>
      </c>
      <c r="J53" s="4">
        <f t="shared" si="16"/>
        <v>89.418696213782994</v>
      </c>
      <c r="L53" s="12"/>
      <c r="U53" s="4"/>
      <c r="V53" s="4"/>
    </row>
    <row r="54" spans="1:22">
      <c r="A54">
        <f t="shared" si="17"/>
        <v>490</v>
      </c>
      <c r="B54" s="7">
        <f t="shared" si="10"/>
        <v>0.41804700277164142</v>
      </c>
      <c r="C54">
        <f t="shared" si="11"/>
        <v>670483.8672938114</v>
      </c>
      <c r="D54" s="4">
        <f t="shared" si="12"/>
        <v>222090.89005650498</v>
      </c>
      <c r="E54" s="12">
        <f t="shared" si="13"/>
        <v>1</v>
      </c>
      <c r="F54" s="7">
        <f t="shared" si="14"/>
        <v>0.24882049176004098</v>
      </c>
      <c r="G54" s="7">
        <f t="shared" si="8"/>
        <v>0.75117950823995905</v>
      </c>
      <c r="H54" s="7">
        <f t="shared" si="18"/>
        <v>9.3425605536332206E-3</v>
      </c>
      <c r="I54">
        <f t="shared" si="15"/>
        <v>3.9006876158650818E-2</v>
      </c>
      <c r="J54" s="4">
        <f t="shared" si="16"/>
        <v>89.39589698034429</v>
      </c>
      <c r="L54" s="12"/>
      <c r="U54" s="4"/>
      <c r="V54" s="4"/>
    </row>
    <row r="55" spans="1:22">
      <c r="A55">
        <f t="shared" si="17"/>
        <v>500</v>
      </c>
      <c r="B55" s="7">
        <f t="shared" si="10"/>
        <v>0.41980163190466468</v>
      </c>
      <c r="C55">
        <f t="shared" si="11"/>
        <v>670183.8672938114</v>
      </c>
      <c r="D55" s="4">
        <f t="shared" si="12"/>
        <v>222215.13557995035</v>
      </c>
      <c r="E55" s="12">
        <f t="shared" si="13"/>
        <v>1</v>
      </c>
      <c r="F55" s="7">
        <f t="shared" si="14"/>
        <v>0.24900872240372143</v>
      </c>
      <c r="G55" s="7">
        <f t="shared" si="8"/>
        <v>0.75099127759627859</v>
      </c>
      <c r="H55" s="7">
        <f t="shared" si="18"/>
        <v>9.3425605536332206E-3</v>
      </c>
      <c r="I55">
        <f t="shared" si="15"/>
        <v>3.93259228134136E-2</v>
      </c>
      <c r="J55" s="4">
        <f t="shared" si="16"/>
        <v>89.371747833388909</v>
      </c>
      <c r="L55" s="12"/>
      <c r="U55" s="4"/>
      <c r="V55" s="4"/>
    </row>
    <row r="56" spans="1:22">
      <c r="A56">
        <f t="shared" si="17"/>
        <v>510</v>
      </c>
      <c r="B56" s="7">
        <f t="shared" si="10"/>
        <v>0.4215215166353064</v>
      </c>
      <c r="C56">
        <f t="shared" si="11"/>
        <v>669883.8672938114</v>
      </c>
      <c r="D56" s="4">
        <f t="shared" si="12"/>
        <v>222338.09427367779</v>
      </c>
      <c r="E56" s="12">
        <f t="shared" si="13"/>
        <v>1</v>
      </c>
      <c r="F56" s="7">
        <f t="shared" si="14"/>
        <v>0.24919594433997774</v>
      </c>
      <c r="G56" s="7">
        <f t="shared" si="8"/>
        <v>0.75080405566002228</v>
      </c>
      <c r="H56" s="7">
        <f t="shared" si="18"/>
        <v>9.3425605536332206E-3</v>
      </c>
      <c r="I56">
        <f t="shared" si="15"/>
        <v>3.9644992598837546E-2</v>
      </c>
      <c r="J56" s="4">
        <f t="shared" si="16"/>
        <v>89.346336925297322</v>
      </c>
      <c r="L56" s="12"/>
      <c r="U56" s="4"/>
      <c r="V56" s="4"/>
    </row>
    <row r="57" spans="1:22">
      <c r="A57">
        <f t="shared" si="17"/>
        <v>520</v>
      </c>
      <c r="B57" s="7">
        <f t="shared" si="10"/>
        <v>0.42320800627537652</v>
      </c>
      <c r="C57">
        <f t="shared" si="11"/>
        <v>669583.86729381129</v>
      </c>
      <c r="D57" s="4">
        <f t="shared" si="12"/>
        <v>222459.8161121989</v>
      </c>
      <c r="E57" s="12">
        <f t="shared" si="13"/>
        <v>1</v>
      </c>
      <c r="F57" s="7">
        <f t="shared" si="14"/>
        <v>0.24938219982994622</v>
      </c>
      <c r="G57" s="7">
        <f t="shared" si="8"/>
        <v>0.75061780017005375</v>
      </c>
      <c r="H57" s="7">
        <f t="shared" si="18"/>
        <v>9.3425605536332206E-3</v>
      </c>
      <c r="I57">
        <f t="shared" si="15"/>
        <v>3.996408507925784E-2</v>
      </c>
      <c r="J57" s="4">
        <f t="shared" si="16"/>
        <v>89.319745428240381</v>
      </c>
      <c r="L57" s="12"/>
      <c r="U57" s="4"/>
      <c r="V57" s="4"/>
    </row>
    <row r="58" spans="1:22">
      <c r="A58">
        <f t="shared" si="17"/>
        <v>530</v>
      </c>
      <c r="B58" s="7">
        <f t="shared" si="10"/>
        <v>0.42486237303000196</v>
      </c>
      <c r="C58">
        <f t="shared" si="11"/>
        <v>669283.8672938114</v>
      </c>
      <c r="D58" s="4">
        <f t="shared" si="12"/>
        <v>222580.34821422206</v>
      </c>
      <c r="E58" s="12">
        <f t="shared" si="13"/>
        <v>1</v>
      </c>
      <c r="F58" s="7">
        <f t="shared" si="14"/>
        <v>0.24956752871560542</v>
      </c>
      <c r="G58" s="7">
        <f t="shared" si="8"/>
        <v>0.75043247128439461</v>
      </c>
      <c r="H58" s="7">
        <f t="shared" si="18"/>
        <v>9.3425605536332206E-3</v>
      </c>
      <c r="I58">
        <f t="shared" si="15"/>
        <v>4.0283199835647369E-2</v>
      </c>
      <c r="J58" s="4">
        <f t="shared" si="16"/>
        <v>89.292048198090413</v>
      </c>
      <c r="L58" s="12"/>
      <c r="U58" s="4"/>
      <c r="V58" s="4"/>
    </row>
    <row r="59" spans="1:22">
      <c r="A59">
        <f t="shared" si="17"/>
        <v>540</v>
      </c>
      <c r="B59" s="7">
        <f t="shared" si="10"/>
        <v>0.4264858177630112</v>
      </c>
      <c r="C59">
        <f t="shared" si="11"/>
        <v>668983.8672938114</v>
      </c>
      <c r="D59" s="4">
        <f t="shared" si="12"/>
        <v>222699.73505618537</v>
      </c>
      <c r="E59" s="12">
        <f t="shared" si="13"/>
        <v>1</v>
      </c>
      <c r="F59" s="7">
        <f t="shared" si="14"/>
        <v>0.24975196860104754</v>
      </c>
      <c r="G59" s="7">
        <f t="shared" si="8"/>
        <v>0.75024803139895246</v>
      </c>
      <c r="H59" s="7">
        <f t="shared" si="18"/>
        <v>9.3425605536332206E-3</v>
      </c>
      <c r="I59">
        <f t="shared" si="15"/>
        <v>4.0602336464681255E-2</v>
      </c>
      <c r="J59" s="4">
        <f t="shared" si="16"/>
        <v>89.263314364674059</v>
      </c>
      <c r="L59" s="12"/>
      <c r="U59" s="4"/>
      <c r="V59" s="4"/>
    </row>
    <row r="60" spans="1:22">
      <c r="A60">
        <f t="shared" si="17"/>
        <v>550</v>
      </c>
      <c r="B60" s="7">
        <f t="shared" si="10"/>
        <v>0.42807947523333439</v>
      </c>
      <c r="C60">
        <f t="shared" si="11"/>
        <v>668683.86729381152</v>
      </c>
      <c r="D60" s="4">
        <f t="shared" si="12"/>
        <v>222818.01866619737</v>
      </c>
      <c r="E60" s="12">
        <f t="shared" si="13"/>
        <v>1</v>
      </c>
      <c r="F60" s="7">
        <f t="shared" si="14"/>
        <v>0.24993555501709006</v>
      </c>
      <c r="G60" s="7">
        <f t="shared" si="8"/>
        <v>0.75006444498290992</v>
      </c>
      <c r="H60" s="7">
        <f t="shared" si="18"/>
        <v>9.3425605536332206E-3</v>
      </c>
      <c r="I60">
        <f t="shared" si="15"/>
        <v>4.0921494577870324E-2</v>
      </c>
      <c r="J60" s="4">
        <f t="shared" si="16"/>
        <v>89.23360785767936</v>
      </c>
      <c r="L60" s="12"/>
      <c r="U60" s="4"/>
      <c r="V60" s="4"/>
    </row>
    <row r="61" spans="1:22">
      <c r="A61">
        <f t="shared" si="17"/>
        <v>560</v>
      </c>
      <c r="B61" s="7">
        <f t="shared" si="10"/>
        <v>0.42964441885961147</v>
      </c>
      <c r="C61">
        <f t="shared" si="11"/>
        <v>668383.8672938114</v>
      </c>
      <c r="D61" s="4">
        <f t="shared" si="12"/>
        <v>222935.23880050392</v>
      </c>
      <c r="E61" s="12">
        <f t="shared" si="13"/>
        <v>1</v>
      </c>
      <c r="F61" s="7">
        <f t="shared" si="14"/>
        <v>0.25011832157103331</v>
      </c>
      <c r="G61" s="7">
        <f t="shared" si="8"/>
        <v>0.74988167842896669</v>
      </c>
      <c r="H61" s="7">
        <f t="shared" si="18"/>
        <v>9.3425605536332206E-3</v>
      </c>
      <c r="I61">
        <f t="shared" si="15"/>
        <v>4.1240673800757306E-2</v>
      </c>
      <c r="J61" s="4">
        <f t="shared" si="16"/>
        <v>89.202987876210386</v>
      </c>
      <c r="L61" s="12"/>
      <c r="U61" s="4"/>
      <c r="V61" s="4"/>
    </row>
    <row r="62" spans="1:22">
      <c r="A62">
        <f t="shared" si="17"/>
        <v>570</v>
      </c>
      <c r="B62" s="7">
        <f t="shared" si="10"/>
        <v>0.43118166506311817</v>
      </c>
      <c r="C62">
        <f t="shared" si="11"/>
        <v>668083.8672938114</v>
      </c>
      <c r="D62" s="4">
        <f t="shared" si="12"/>
        <v>223051.43310433748</v>
      </c>
      <c r="E62" s="12">
        <f t="shared" si="13"/>
        <v>1</v>
      </c>
      <c r="F62" s="7">
        <f t="shared" si="14"/>
        <v>0.25030030008314191</v>
      </c>
      <c r="G62" s="7">
        <f t="shared" si="8"/>
        <v>0.74969969991685814</v>
      </c>
      <c r="H62" s="7">
        <f t="shared" si="18"/>
        <v>9.3425605536332206E-3</v>
      </c>
      <c r="I62">
        <f t="shared" si="15"/>
        <v>4.1559873772170054E-2</v>
      </c>
      <c r="J62" s="4">
        <f t="shared" si="16"/>
        <v>89.171509308872942</v>
      </c>
      <c r="L62" s="12"/>
      <c r="U62" s="4"/>
      <c r="V62" s="4"/>
    </row>
    <row r="63" spans="1:22">
      <c r="A63">
        <f t="shared" si="17"/>
        <v>580</v>
      </c>
      <c r="B63" s="7">
        <f t="shared" si="10"/>
        <v>0.43269217723301534</v>
      </c>
      <c r="C63">
        <f t="shared" si="11"/>
        <v>667783.8672938114</v>
      </c>
      <c r="D63" s="4">
        <f t="shared" si="12"/>
        <v>223166.63725877812</v>
      </c>
      <c r="E63" s="12">
        <f t="shared" si="13"/>
        <v>1</v>
      </c>
      <c r="F63" s="7">
        <f t="shared" si="14"/>
        <v>0.2504815207112388</v>
      </c>
      <c r="G63" s="7">
        <f t="shared" si="8"/>
        <v>0.74951847928876125</v>
      </c>
      <c r="H63" s="7">
        <f t="shared" si="18"/>
        <v>9.3425605536332206E-3</v>
      </c>
      <c r="I63">
        <f t="shared" si="15"/>
        <v>4.187909414352696E-2</v>
      </c>
      <c r="J63" s="4">
        <f t="shared" si="16"/>
        <v>89.139223110332281</v>
      </c>
      <c r="L63" s="12"/>
      <c r="U63" s="4"/>
      <c r="V63" s="4"/>
    </row>
    <row r="64" spans="1:22">
      <c r="A64">
        <f t="shared" si="17"/>
        <v>590</v>
      </c>
      <c r="B64" s="7">
        <f t="shared" si="10"/>
        <v>0.43417686935266131</v>
      </c>
      <c r="C64">
        <f t="shared" si="11"/>
        <v>667483.8672938114</v>
      </c>
      <c r="D64" s="4">
        <f t="shared" si="12"/>
        <v>223280.8851150613</v>
      </c>
      <c r="E64" s="12">
        <f t="shared" si="13"/>
        <v>1</v>
      </c>
      <c r="F64" s="7">
        <f t="shared" si="14"/>
        <v>0.25066201206463146</v>
      </c>
      <c r="G64" s="7">
        <f t="shared" si="8"/>
        <v>0.74933798793536854</v>
      </c>
      <c r="H64" s="7">
        <f t="shared" si="18"/>
        <v>9.3425605536332206E-3</v>
      </c>
      <c r="I64">
        <f t="shared" si="15"/>
        <v>4.2198334578189972E-2</v>
      </c>
      <c r="J64" s="4">
        <f t="shared" si="16"/>
        <v>89.106176639486051</v>
      </c>
      <c r="L64" s="12"/>
      <c r="U64" s="4"/>
      <c r="V64" s="4"/>
    </row>
    <row r="65" spans="1:22">
      <c r="A65">
        <f t="shared" si="17"/>
        <v>600</v>
      </c>
      <c r="B65" s="7">
        <f t="shared" si="10"/>
        <v>0.43563660932116943</v>
      </c>
      <c r="C65">
        <f t="shared" si="11"/>
        <v>667183.8672938114</v>
      </c>
      <c r="D65" s="4">
        <f t="shared" si="12"/>
        <v>223394.20881759864</v>
      </c>
      <c r="E65" s="12">
        <f t="shared" si="13"/>
        <v>1</v>
      </c>
      <c r="F65" s="7">
        <f t="shared" si="14"/>
        <v>0.25084180130844852</v>
      </c>
      <c r="G65" s="7">
        <f t="shared" si="8"/>
        <v>0.74915819869155142</v>
      </c>
      <c r="H65" s="7">
        <f t="shared" si="18"/>
        <v>9.3425605536332206E-3</v>
      </c>
      <c r="I65">
        <f t="shared" si="15"/>
        <v>4.2517594750861247E-2</v>
      </c>
      <c r="J65" s="4">
        <f t="shared" si="16"/>
        <v>89.072413963714936</v>
      </c>
      <c r="L65" s="12"/>
      <c r="U65" s="4"/>
      <c r="V65" s="4"/>
    </row>
    <row r="66" spans="1:22">
      <c r="A66">
        <f t="shared" si="17"/>
        <v>610</v>
      </c>
      <c r="B66" s="7">
        <f t="shared" si="10"/>
        <v>0.43707222200043883</v>
      </c>
      <c r="C66">
        <f t="shared" si="11"/>
        <v>666883.8672938114</v>
      </c>
      <c r="D66" s="4">
        <f t="shared" si="12"/>
        <v>223506.63891683085</v>
      </c>
      <c r="E66" s="12">
        <f t="shared" si="13"/>
        <v>1</v>
      </c>
      <c r="F66" s="7">
        <f t="shared" si="14"/>
        <v>0.25102091425933876</v>
      </c>
      <c r="G66" s="7">
        <f t="shared" si="8"/>
        <v>0.7489790857406613</v>
      </c>
      <c r="H66" s="7">
        <f t="shared" si="18"/>
        <v>9.3425605536332206E-3</v>
      </c>
      <c r="I66">
        <f t="shared" si="15"/>
        <v>4.2836874347019854E-2</v>
      </c>
      <c r="J66" s="4">
        <f t="shared" si="16"/>
        <v>89.037976133091036</v>
      </c>
      <c r="L66" s="12"/>
    </row>
    <row r="67" spans="1:22">
      <c r="A67">
        <f t="shared" si="17"/>
        <v>620</v>
      </c>
      <c r="B67" s="7">
        <f t="shared" si="10"/>
        <v>0.43848449201444106</v>
      </c>
      <c r="C67">
        <f t="shared" si="11"/>
        <v>666583.8672938114</v>
      </c>
      <c r="D67" s="4">
        <f t="shared" si="12"/>
        <v>223618.204472905</v>
      </c>
      <c r="E67" s="12">
        <f t="shared" si="13"/>
        <v>1</v>
      </c>
      <c r="F67" s="7">
        <f t="shared" si="14"/>
        <v>0.25119937547337645</v>
      </c>
      <c r="G67" s="7">
        <f t="shared" si="8"/>
        <v>0.74880062452662355</v>
      </c>
      <c r="H67" s="7">
        <f t="shared" si="18"/>
        <v>9.3425605536332206E-3</v>
      </c>
      <c r="I67">
        <f t="shared" si="15"/>
        <v>4.3156173062395123E-2</v>
      </c>
      <c r="J67" s="4">
        <f t="shared" si="16"/>
        <v>89.002901427929132</v>
      </c>
      <c r="L67" s="12"/>
    </row>
    <row r="68" spans="1:22">
      <c r="A68">
        <f t="shared" si="17"/>
        <v>630</v>
      </c>
      <c r="B68" s="7">
        <f t="shared" si="10"/>
        <v>0.43987416632455045</v>
      </c>
      <c r="C68">
        <f t="shared" si="11"/>
        <v>666283.8672938114</v>
      </c>
      <c r="D68" s="4">
        <f t="shared" si="12"/>
        <v>223728.93315105719</v>
      </c>
      <c r="E68" s="12">
        <f t="shared" si="13"/>
        <v>1</v>
      </c>
      <c r="F68" s="7">
        <f t="shared" si="14"/>
        <v>0.25137720832692223</v>
      </c>
      <c r="G68" s="7">
        <f t="shared" si="8"/>
        <v>0.74862279167307777</v>
      </c>
      <c r="H68" s="7">
        <f t="shared" si="18"/>
        <v>9.3425605536332206E-3</v>
      </c>
      <c r="I68">
        <f t="shared" si="15"/>
        <v>4.3475490602473896E-2</v>
      </c>
      <c r="J68" s="4">
        <f t="shared" si="16"/>
        <v>88.967225582636246</v>
      </c>
      <c r="L68" s="12"/>
    </row>
    <row r="69" spans="1:22">
      <c r="A69">
        <f t="shared" si="17"/>
        <v>640</v>
      </c>
      <c r="B69" s="7">
        <f t="shared" si="10"/>
        <v>0.44124195660208049</v>
      </c>
      <c r="C69">
        <f t="shared" si="11"/>
        <v>665983.8672938114</v>
      </c>
      <c r="D69" s="4">
        <f t="shared" si="12"/>
        <v>223838.85130948425</v>
      </c>
      <c r="E69" s="12">
        <f t="shared" si="13"/>
        <v>1</v>
      </c>
      <c r="F69" s="7">
        <f t="shared" si="14"/>
        <v>0.25155443509110603</v>
      </c>
      <c r="G69" s="7">
        <f t="shared" si="8"/>
        <v>0.74844556490889391</v>
      </c>
      <c r="H69" s="7">
        <f t="shared" si="18"/>
        <v>9.3425605536332206E-3</v>
      </c>
      <c r="I69">
        <f t="shared" si="15"/>
        <v>4.379482668203883E-2</v>
      </c>
      <c r="J69" s="4">
        <f t="shared" si="16"/>
        <v>88.930981988449744</v>
      </c>
      <c r="L69" s="12"/>
    </row>
    <row r="70" spans="1:22">
      <c r="A70">
        <f t="shared" si="17"/>
        <v>650</v>
      </c>
      <c r="B70" s="7">
        <f t="shared" si="10"/>
        <v>0.44258854141689175</v>
      </c>
      <c r="C70">
        <f t="shared" si="11"/>
        <v>665683.8672938114</v>
      </c>
      <c r="D70" s="4">
        <f t="shared" si="12"/>
        <v>223947.98408040317</v>
      </c>
      <c r="E70" s="12">
        <f t="shared" si="13"/>
        <v>1</v>
      </c>
      <c r="F70" s="7">
        <f t="shared" si="14"/>
        <v>0.25173107700052633</v>
      </c>
      <c r="G70" s="7">
        <f t="shared" si="8"/>
        <v>0.74826892299947367</v>
      </c>
      <c r="H70" s="7">
        <f t="shared" si="18"/>
        <v>9.3425605536332206E-3</v>
      </c>
      <c r="I70">
        <f t="shared" si="15"/>
        <v>4.4114181024735424E-2</v>
      </c>
      <c r="J70" s="4">
        <f t="shared" ref="J70:J101" si="19">IF($E70,((U*$A70/1000)/((U+$B70*$G70)*($A70+0.78)/1000+$H70+$I70+(($F70+$G70)*Lr/1000+$F70*Nch)*((($A70+0.78)/1000)^2+(($C70*$F70*T)^2)/12)+(0.00125+(($A70+0.78)*$F70)/(Rs*1000))*E)*100),((U*$A70/1000)/((U+$B70*$G70)*($A70+0.78)/1000+$H70+$I70+(($F70+$G70)*Lr/1000+$F70*Nch)*((($A70+0.78)/1000)^2)+(0.00125+(($A70+0.78)*$F70)/(Rs*1000))*E)*100))</f>
        <v>88.89420187733505</v>
      </c>
      <c r="L70" s="12"/>
    </row>
    <row r="71" spans="1:22">
      <c r="A71">
        <f t="shared" ref="A71:A102" si="20">IF($A70+10&lt;Iomax,$A70+10,$A70)</f>
        <v>660</v>
      </c>
      <c r="B71" s="7">
        <f t="shared" si="10"/>
        <v>0.44391456825892206</v>
      </c>
      <c r="C71">
        <f t="shared" si="11"/>
        <v>665383.8672938114</v>
      </c>
      <c r="D71" s="4">
        <f t="shared" si="12"/>
        <v>224056.35544492281</v>
      </c>
      <c r="E71" s="12">
        <f t="shared" si="13"/>
        <v>1</v>
      </c>
      <c r="F71" s="7">
        <f t="shared" si="14"/>
        <v>0.25190715431669602</v>
      </c>
      <c r="G71" s="7">
        <f t="shared" ref="G71:G125" si="21">IF($E71,1-$F71,$F71*$C71/$D71)</f>
        <v>0.74809284568330403</v>
      </c>
      <c r="H71" s="7">
        <f t="shared" si="18"/>
        <v>9.3425605536332206E-3</v>
      </c>
      <c r="I71">
        <f t="shared" si="15"/>
        <v>4.4433553362665551E-2</v>
      </c>
      <c r="J71" s="4">
        <f t="shared" si="19"/>
        <v>88.856914489041898</v>
      </c>
      <c r="L71" s="12"/>
    </row>
    <row r="72" spans="1:22">
      <c r="A72">
        <f t="shared" si="20"/>
        <v>670</v>
      </c>
      <c r="B72" s="7">
        <f t="shared" si="10"/>
        <v>0.44522065540771305</v>
      </c>
      <c r="C72">
        <f t="shared" si="11"/>
        <v>665083.8672938114</v>
      </c>
      <c r="D72" s="4">
        <f t="shared" si="12"/>
        <v>224163.98830228543</v>
      </c>
      <c r="E72" s="12">
        <f t="shared" si="13"/>
        <v>1</v>
      </c>
      <c r="F72" s="7">
        <f t="shared" si="14"/>
        <v>0.25208268638671022</v>
      </c>
      <c r="G72" s="7">
        <f t="shared" si="21"/>
        <v>0.74791731361328972</v>
      </c>
      <c r="H72" s="7">
        <f t="shared" si="18"/>
        <v>9.3425605536332206E-3</v>
      </c>
      <c r="I72">
        <f t="shared" si="15"/>
        <v>4.4752943436005499E-2</v>
      </c>
      <c r="J72" s="4">
        <f t="shared" si="19"/>
        <v>88.819147223078815</v>
      </c>
      <c r="L72" s="12"/>
    </row>
    <row r="73" spans="1:22">
      <c r="A73">
        <f t="shared" si="20"/>
        <v>680</v>
      </c>
      <c r="B73" s="7">
        <f t="shared" si="10"/>
        <v>0.44650739366344794</v>
      </c>
      <c r="C73">
        <f t="shared" si="11"/>
        <v>664783.8672938114</v>
      </c>
      <c r="D73" s="4">
        <f t="shared" si="12"/>
        <v>224270.90453397934</v>
      </c>
      <c r="E73" s="12">
        <f t="shared" si="13"/>
        <v>1</v>
      </c>
      <c r="F73" s="7">
        <f t="shared" si="14"/>
        <v>0.25225769169755996</v>
      </c>
      <c r="G73" s="7">
        <f t="shared" si="21"/>
        <v>0.74774230830244004</v>
      </c>
      <c r="H73" s="7">
        <f t="shared" si="18"/>
        <v>9.3425605536332206E-3</v>
      </c>
      <c r="I73">
        <f t="shared" si="15"/>
        <v>4.5072350992646684E-2</v>
      </c>
      <c r="J73" s="4">
        <f t="shared" si="19"/>
        <v>88.780925777160405</v>
      </c>
      <c r="L73" s="12"/>
    </row>
    <row r="74" spans="1:22">
      <c r="A74">
        <f t="shared" si="20"/>
        <v>690</v>
      </c>
      <c r="B74" s="7">
        <f t="shared" si="10"/>
        <v>0.44777534795162865</v>
      </c>
      <c r="C74">
        <f t="shared" si="11"/>
        <v>664483.8672938114</v>
      </c>
      <c r="D74" s="4">
        <f t="shared" si="12"/>
        <v>224377.12506317117</v>
      </c>
      <c r="E74" s="12">
        <f t="shared" si="13"/>
        <v>1</v>
      </c>
      <c r="F74" s="7">
        <f t="shared" si="14"/>
        <v>0.25243218792647532</v>
      </c>
      <c r="G74" s="7">
        <f t="shared" si="21"/>
        <v>0.74756781207352474</v>
      </c>
      <c r="H74" s="7">
        <f t="shared" si="18"/>
        <v>9.3425605536332206E-3</v>
      </c>
      <c r="I74">
        <f t="shared" si="15"/>
        <v>4.5391775787857414E-2</v>
      </c>
      <c r="J74" s="4">
        <f t="shared" si="19"/>
        <v>88.742274273501593</v>
      </c>
      <c r="L74" s="12"/>
    </row>
    <row r="75" spans="1:22">
      <c r="A75">
        <f t="shared" si="20"/>
        <v>700</v>
      </c>
      <c r="B75" s="7">
        <f t="shared" si="10"/>
        <v>0.44902505881230514</v>
      </c>
      <c r="C75">
        <f t="shared" si="11"/>
        <v>664183.8672938114</v>
      </c>
      <c r="D75" s="4">
        <f t="shared" si="12"/>
        <v>224482.66990986295</v>
      </c>
      <c r="E75" s="12">
        <f t="shared" si="13"/>
        <v>1</v>
      </c>
      <c r="F75" s="7">
        <f t="shared" si="14"/>
        <v>0.25260619198764039</v>
      </c>
      <c r="G75" s="7">
        <f t="shared" si="21"/>
        <v>0.74739380801235966</v>
      </c>
      <c r="H75" s="7">
        <f t="shared" si="18"/>
        <v>9.3425605536332206E-3</v>
      </c>
      <c r="I75">
        <f t="shared" si="15"/>
        <v>4.5711217583964098E-2</v>
      </c>
      <c r="J75" s="4">
        <f t="shared" si="19"/>
        <v>88.703215374177006</v>
      </c>
      <c r="L75" s="12"/>
    </row>
    <row r="76" spans="1:22">
      <c r="A76">
        <f t="shared" si="20"/>
        <v>710</v>
      </c>
      <c r="B76" s="7">
        <f t="shared" si="10"/>
        <v>0.45025704378367959</v>
      </c>
      <c r="C76">
        <f t="shared" si="11"/>
        <v>663883.86729381129</v>
      </c>
      <c r="D76" s="4">
        <f t="shared" si="12"/>
        <v>224587.55824213606</v>
      </c>
      <c r="E76" s="12">
        <f t="shared" si="13"/>
        <v>1</v>
      </c>
      <c r="F76" s="7">
        <f t="shared" si="14"/>
        <v>0.25277972007558874</v>
      </c>
      <c r="G76" s="7">
        <f t="shared" si="21"/>
        <v>0.7472202799244112</v>
      </c>
      <c r="H76" s="7">
        <f t="shared" si="18"/>
        <v>9.3425605536332206E-3</v>
      </c>
      <c r="I76">
        <f t="shared" si="15"/>
        <v>4.6030676150050687E-2</v>
      </c>
      <c r="J76" s="4">
        <f t="shared" si="19"/>
        <v>88.663770386625927</v>
      </c>
      <c r="L76" s="12"/>
    </row>
    <row r="77" spans="1:22">
      <c r="A77">
        <f t="shared" si="20"/>
        <v>720</v>
      </c>
      <c r="B77" s="7">
        <f t="shared" si="10"/>
        <v>0.45147179868895254</v>
      </c>
      <c r="C77">
        <f t="shared" si="11"/>
        <v>663583.8672938114</v>
      </c>
      <c r="D77" s="4">
        <f t="shared" si="12"/>
        <v>224691.80842381285</v>
      </c>
      <c r="E77" s="12">
        <f t="shared" si="13"/>
        <v>1</v>
      </c>
      <c r="F77" s="7">
        <f t="shared" si="14"/>
        <v>0.25295278770555973</v>
      </c>
      <c r="G77" s="7">
        <f t="shared" si="21"/>
        <v>0.74704721229444027</v>
      </c>
      <c r="H77" s="7">
        <f t="shared" si="18"/>
        <v>9.3425605536332206E-3</v>
      </c>
      <c r="I77">
        <f t="shared" si="15"/>
        <v>4.6350151261674785E-2</v>
      </c>
      <c r="J77" s="4">
        <f t="shared" si="19"/>
        <v>88.623959360264251</v>
      </c>
      <c r="L77" s="12"/>
    </row>
    <row r="78" spans="1:22">
      <c r="A78">
        <f t="shared" si="20"/>
        <v>730</v>
      </c>
      <c r="B78" s="7">
        <f t="shared" si="10"/>
        <v>0.45266979883441671</v>
      </c>
      <c r="C78">
        <f t="shared" si="11"/>
        <v>663283.8672938114</v>
      </c>
      <c r="D78" s="4">
        <f t="shared" si="12"/>
        <v>224795.43805883001</v>
      </c>
      <c r="E78" s="12">
        <f t="shared" si="13"/>
        <v>1</v>
      </c>
      <c r="F78" s="7">
        <f t="shared" si="14"/>
        <v>0.25312540975106668</v>
      </c>
      <c r="G78" s="7">
        <f t="shared" si="21"/>
        <v>0.74687459024893332</v>
      </c>
      <c r="H78" s="7">
        <f t="shared" si="18"/>
        <v>9.3425605536332206E-3</v>
      </c>
      <c r="I78">
        <f t="shared" si="15"/>
        <v>4.666964270059968E-2</v>
      </c>
      <c r="J78" s="4">
        <f t="shared" si="19"/>
        <v>88.583801175059406</v>
      </c>
      <c r="L78" s="12"/>
    </row>
    <row r="79" spans="1:22">
      <c r="A79">
        <f t="shared" si="20"/>
        <v>740</v>
      </c>
      <c r="B79" s="7">
        <f t="shared" si="10"/>
        <v>0.45385150012604525</v>
      </c>
      <c r="C79">
        <f t="shared" si="11"/>
        <v>662983.8672938114</v>
      </c>
      <c r="D79" s="4">
        <f t="shared" si="12"/>
        <v>224898.46403259406</v>
      </c>
      <c r="E79" s="12">
        <f t="shared" si="13"/>
        <v>1</v>
      </c>
      <c r="F79" s="7">
        <f t="shared" si="14"/>
        <v>0.25329760047890437</v>
      </c>
      <c r="G79" s="7">
        <f t="shared" si="21"/>
        <v>0.74670239952109563</v>
      </c>
      <c r="H79" s="7">
        <f t="shared" si="18"/>
        <v>9.3425605536332206E-3</v>
      </c>
      <c r="I79">
        <f t="shared" si="15"/>
        <v>4.6989150254540792E-2</v>
      </c>
      <c r="J79" s="4">
        <f t="shared" si="19"/>
        <v>88.543313622831491</v>
      </c>
      <c r="L79" s="12"/>
    </row>
    <row r="80" spans="1:22">
      <c r="A80">
        <f t="shared" si="20"/>
        <v>750</v>
      </c>
      <c r="B80" s="7">
        <f t="shared" si="10"/>
        <v>0.45501734011113865</v>
      </c>
      <c r="C80">
        <f t="shared" si="11"/>
        <v>662683.8672938114</v>
      </c>
      <c r="D80" s="4">
        <f t="shared" si="12"/>
        <v>225000.90255056048</v>
      </c>
      <c r="E80" s="12">
        <f t="shared" si="13"/>
        <v>1</v>
      </c>
      <c r="F80" s="7">
        <f t="shared" si="14"/>
        <v>0.25346937358180366</v>
      </c>
      <c r="G80" s="7">
        <f t="shared" si="21"/>
        <v>0.74653062641819634</v>
      </c>
      <c r="H80" s="7">
        <f t="shared" si="18"/>
        <v>9.3425605536332206E-3</v>
      </c>
      <c r="I80">
        <f t="shared" si="15"/>
        <v>4.730867371692582E-2</v>
      </c>
      <c r="J80" s="4">
        <f t="shared" si="19"/>
        <v>88.502513481962239</v>
      </c>
      <c r="L80" s="12"/>
    </row>
    <row r="81" spans="1:12">
      <c r="A81">
        <f t="shared" si="20"/>
        <v>760</v>
      </c>
      <c r="B81" s="7">
        <f t="shared" si="10"/>
        <v>0.45616773895098628</v>
      </c>
      <c r="C81">
        <f t="shared" si="11"/>
        <v>662383.8672938114</v>
      </c>
      <c r="D81" s="4">
        <f t="shared" si="12"/>
        <v>225102.76917425854</v>
      </c>
      <c r="E81" s="12">
        <f t="shared" si="13"/>
        <v>1</v>
      </c>
      <c r="F81" s="7">
        <f t="shared" si="14"/>
        <v>0.25364074220891925</v>
      </c>
      <c r="G81" s="7">
        <f t="shared" si="21"/>
        <v>0.7463592577910807</v>
      </c>
      <c r="H81" s="7">
        <f t="shared" si="18"/>
        <v>9.3425605536332206E-3</v>
      </c>
      <c r="I81">
        <f t="shared" si="15"/>
        <v>4.7628212886667673E-2</v>
      </c>
      <c r="J81" s="4">
        <f t="shared" si="19"/>
        <v>88.461416586123491</v>
      </c>
      <c r="L81" s="12"/>
    </row>
    <row r="82" spans="1:12">
      <c r="A82">
        <f t="shared" si="20"/>
        <v>770</v>
      </c>
      <c r="B82" s="7">
        <f t="shared" si="10"/>
        <v>0.45730310032995258</v>
      </c>
      <c r="C82">
        <f t="shared" si="11"/>
        <v>662083.8672938114</v>
      </c>
      <c r="D82" s="4">
        <f t="shared" si="12"/>
        <v>225204.078854961</v>
      </c>
      <c r="E82" s="12">
        <f t="shared" si="13"/>
        <v>1</v>
      </c>
      <c r="F82" s="7">
        <f t="shared" si="14"/>
        <v>0.25381171899432164</v>
      </c>
      <c r="G82" s="7">
        <f t="shared" si="21"/>
        <v>0.74618828100567836</v>
      </c>
      <c r="H82" s="7">
        <f t="shared" si="18"/>
        <v>9.3425605536332206E-3</v>
      </c>
      <c r="I82">
        <f t="shared" si="15"/>
        <v>4.7947767567949204E-2</v>
      </c>
      <c r="J82" s="4">
        <f t="shared" si="19"/>
        <v>88.420037887570331</v>
      </c>
      <c r="L82" s="12"/>
    </row>
    <row r="83" spans="1:12">
      <c r="A83">
        <f t="shared" si="20"/>
        <v>780</v>
      </c>
      <c r="B83" s="7">
        <f t="shared" si="10"/>
        <v>0.45842381230591234</v>
      </c>
      <c r="C83">
        <f t="shared" si="11"/>
        <v>661783.8672938114</v>
      </c>
      <c r="D83" s="4">
        <f t="shared" si="12"/>
        <v>225304.84596518171</v>
      </c>
      <c r="E83" s="12">
        <f t="shared" si="13"/>
        <v>1</v>
      </c>
      <c r="F83" s="7">
        <f t="shared" si="14"/>
        <v>0.25398231608364746</v>
      </c>
      <c r="G83" s="7">
        <f t="shared" si="21"/>
        <v>0.74601768391635259</v>
      </c>
      <c r="H83" s="7">
        <f t="shared" si="18"/>
        <v>9.3425605536332206E-3</v>
      </c>
      <c r="I83">
        <f t="shared" si="15"/>
        <v>4.8267337570019081E-2</v>
      </c>
      <c r="J83" s="4">
        <f t="shared" si="19"/>
        <v>88.378391515490691</v>
      </c>
      <c r="L83" s="12"/>
    </row>
    <row r="84" spans="1:12">
      <c r="A84">
        <f t="shared" si="20"/>
        <v>790</v>
      </c>
      <c r="B84" s="7">
        <f t="shared" si="10"/>
        <v>0.45953024810651449</v>
      </c>
      <c r="C84">
        <f t="shared" si="11"/>
        <v>661483.8672938114</v>
      </c>
      <c r="D84" s="4">
        <f t="shared" si="12"/>
        <v>225405.08432816697</v>
      </c>
      <c r="E84" s="12">
        <f t="shared" si="13"/>
        <v>1</v>
      </c>
      <c r="F84" s="7">
        <f t="shared" si="14"/>
        <v>0.25415254515904956</v>
      </c>
      <c r="G84" s="7">
        <f t="shared" si="21"/>
        <v>0.74584745484095039</v>
      </c>
      <c r="H84" s="7">
        <f t="shared" si="18"/>
        <v>9.3425605536332206E-3</v>
      </c>
      <c r="I84">
        <f t="shared" si="15"/>
        <v>4.8586922706998201E-2</v>
      </c>
      <c r="J84" s="4">
        <f t="shared" si="19"/>
        <v>88.336490829852437</v>
      </c>
      <c r="L84" s="12"/>
    </row>
    <row r="85" spans="1:12">
      <c r="A85">
        <f t="shared" si="20"/>
        <v>800</v>
      </c>
      <c r="B85" s="7">
        <f t="shared" si="10"/>
        <v>0.46062276687536713</v>
      </c>
      <c r="C85">
        <f t="shared" si="11"/>
        <v>661183.8672938114</v>
      </c>
      <c r="D85" s="4">
        <f t="shared" si="12"/>
        <v>225504.80724553188</v>
      </c>
      <c r="E85" s="12">
        <f t="shared" si="13"/>
        <v>1</v>
      </c>
      <c r="F85" s="7">
        <f t="shared" si="14"/>
        <v>0.25432241746257472</v>
      </c>
      <c r="G85" s="7">
        <f t="shared" si="21"/>
        <v>0.74567758253742533</v>
      </c>
      <c r="H85" s="7">
        <f t="shared" si="18"/>
        <v>9.3425605536332206E-3</v>
      </c>
      <c r="I85">
        <f t="shared" si="15"/>
        <v>4.8906522797695633E-2</v>
      </c>
      <c r="J85" s="4">
        <f t="shared" si="19"/>
        <v>88.294348471144019</v>
      </c>
      <c r="L85" s="12"/>
    </row>
    <row r="86" spans="1:12">
      <c r="A86">
        <f t="shared" si="20"/>
        <v>810</v>
      </c>
      <c r="B86" s="7">
        <f t="shared" si="10"/>
        <v>0.46170171437187313</v>
      </c>
      <c r="C86">
        <f t="shared" si="11"/>
        <v>660883.8672938114</v>
      </c>
      <c r="D86" s="4">
        <f t="shared" si="12"/>
        <v>225604.02752318027</v>
      </c>
      <c r="E86" s="12">
        <f t="shared" si="13"/>
        <v>1</v>
      </c>
      <c r="F86" s="7">
        <f t="shared" si="14"/>
        <v>0.25449194381808726</v>
      </c>
      <c r="G86" s="7">
        <f t="shared" si="21"/>
        <v>0.74550805618191274</v>
      </c>
      <c r="H86" s="7">
        <f t="shared" si="18"/>
        <v>9.3425605536332206E-3</v>
      </c>
      <c r="I86">
        <f t="shared" si="15"/>
        <v>4.9226137665433919E-2</v>
      </c>
      <c r="J86" s="4">
        <f t="shared" si="19"/>
        <v>88.251976406366921</v>
      </c>
      <c r="L86" s="12"/>
    </row>
    <row r="87" spans="1:12">
      <c r="A87">
        <f t="shared" si="20"/>
        <v>820</v>
      </c>
      <c r="B87" s="7">
        <f t="shared" si="10"/>
        <v>0.46276742362813084</v>
      </c>
      <c r="C87">
        <f t="shared" si="11"/>
        <v>660583.8672938114</v>
      </c>
      <c r="D87" s="4">
        <f t="shared" si="12"/>
        <v>225702.75749563426</v>
      </c>
      <c r="E87" s="12">
        <f t="shared" si="13"/>
        <v>1</v>
      </c>
      <c r="F87" s="7">
        <f t="shared" si="14"/>
        <v>0.25466113465184503</v>
      </c>
      <c r="G87" s="7">
        <f t="shared" si="21"/>
        <v>0.74533886534815497</v>
      </c>
      <c r="H87" s="7">
        <f t="shared" si="18"/>
        <v>9.3425605536332206E-3</v>
      </c>
      <c r="I87">
        <f t="shared" si="15"/>
        <v>4.954576713788289E-2</v>
      </c>
      <c r="J87" s="4">
        <f t="shared" si="19"/>
        <v>88.209385971602273</v>
      </c>
      <c r="L87" s="12"/>
    </row>
    <row r="88" spans="1:12">
      <c r="A88">
        <f t="shared" si="20"/>
        <v>830</v>
      </c>
      <c r="B88" s="7">
        <f t="shared" si="10"/>
        <v>0.46382021556602093</v>
      </c>
      <c r="C88">
        <f t="shared" si="11"/>
        <v>660283.8672938114</v>
      </c>
      <c r="D88" s="4">
        <f t="shared" si="12"/>
        <v>225801.00904888945</v>
      </c>
      <c r="E88" s="12">
        <f t="shared" si="13"/>
        <v>1</v>
      </c>
      <c r="F88" s="7">
        <f t="shared" si="14"/>
        <v>0.25483000001182621</v>
      </c>
      <c r="G88" s="7">
        <f t="shared" si="21"/>
        <v>0.74516999998817379</v>
      </c>
      <c r="H88" s="7">
        <f t="shared" si="18"/>
        <v>9.3425605536332206E-3</v>
      </c>
      <c r="I88">
        <f t="shared" si="15"/>
        <v>4.9865411046901488E-2</v>
      </c>
      <c r="J88" s="4">
        <f t="shared" si="19"/>
        <v>88.166587911443116</v>
      </c>
      <c r="L88" s="12"/>
    </row>
    <row r="89" spans="1:12">
      <c r="A89">
        <f t="shared" si="20"/>
        <v>840</v>
      </c>
      <c r="B89" s="7">
        <f t="shared" si="10"/>
        <v>0.46486039957734193</v>
      </c>
      <c r="C89">
        <f t="shared" si="11"/>
        <v>659983.8672938114</v>
      </c>
      <c r="D89" s="4">
        <f t="shared" si="12"/>
        <v>225898.79364190131</v>
      </c>
      <c r="E89" s="12">
        <f t="shared" si="13"/>
        <v>1</v>
      </c>
      <c r="F89" s="7">
        <f t="shared" si="14"/>
        <v>0.25499854958589652</v>
      </c>
      <c r="G89" s="7">
        <f t="shared" si="21"/>
        <v>0.74500145041410348</v>
      </c>
      <c r="H89" s="7">
        <f t="shared" si="18"/>
        <v>9.3425605536332206E-3</v>
      </c>
      <c r="I89">
        <f t="shared" si="15"/>
        <v>5.018506922838728E-2</v>
      </c>
      <c r="J89" s="4">
        <f t="shared" si="19"/>
        <v>88.123592415555635</v>
      </c>
      <c r="L89" s="12"/>
    </row>
    <row r="90" spans="1:12">
      <c r="A90">
        <f t="shared" si="20"/>
        <v>850</v>
      </c>
      <c r="B90" s="7">
        <f t="shared" si="10"/>
        <v>0.46588827406961719</v>
      </c>
      <c r="C90">
        <f t="shared" si="11"/>
        <v>659683.8672938114</v>
      </c>
      <c r="D90" s="4">
        <f t="shared" si="12"/>
        <v>225996.1223268004</v>
      </c>
      <c r="E90" s="12">
        <f t="shared" si="13"/>
        <v>1</v>
      </c>
      <c r="F90" s="7">
        <f t="shared" si="14"/>
        <v>0.2551667927189003</v>
      </c>
      <c r="G90" s="7">
        <f t="shared" si="21"/>
        <v>0.7448332072810997</v>
      </c>
      <c r="H90" s="7">
        <f t="shared" si="18"/>
        <v>9.3425605536332206E-3</v>
      </c>
      <c r="I90">
        <f t="shared" si="15"/>
        <v>5.0504741522132982E-2</v>
      </c>
      <c r="J90" s="4">
        <f t="shared" si="19"/>
        <v>88.080409152608397</v>
      </c>
      <c r="L90" s="12"/>
    </row>
    <row r="91" spans="1:12">
      <c r="A91">
        <f t="shared" si="20"/>
        <v>860</v>
      </c>
      <c r="B91" s="7">
        <f t="shared" si="10"/>
        <v>0.46690412697998251</v>
      </c>
      <c r="C91">
        <f t="shared" si="11"/>
        <v>659383.8672938114</v>
      </c>
      <c r="D91" s="4">
        <f t="shared" si="12"/>
        <v>226093.00576792506</v>
      </c>
      <c r="E91" s="12">
        <f t="shared" si="13"/>
        <v>1</v>
      </c>
      <c r="F91" s="7">
        <f t="shared" si="14"/>
        <v>0.25533473842874899</v>
      </c>
      <c r="G91" s="7">
        <f t="shared" si="21"/>
        <v>0.74466526157125101</v>
      </c>
      <c r="H91" s="7">
        <f t="shared" si="18"/>
        <v>9.3425605536332206E-3</v>
      </c>
      <c r="I91">
        <f t="shared" si="15"/>
        <v>5.0824427771689863E-2</v>
      </c>
      <c r="J91" s="4">
        <f t="shared" si="19"/>
        <v>88.037047301786046</v>
      </c>
      <c r="L91" s="12"/>
    </row>
    <row r="92" spans="1:12">
      <c r="A92">
        <f t="shared" si="20"/>
        <v>870</v>
      </c>
      <c r="B92" s="7">
        <f t="shared" si="10"/>
        <v>0.467908236259369</v>
      </c>
      <c r="C92">
        <f t="shared" si="11"/>
        <v>659083.86729381152</v>
      </c>
      <c r="D92" s="4">
        <f t="shared" si="12"/>
        <v>226189.45425975419</v>
      </c>
      <c r="E92" s="12">
        <f t="shared" si="13"/>
        <v>1</v>
      </c>
      <c r="F92" s="7">
        <f t="shared" si="14"/>
        <v>0.25550239542157943</v>
      </c>
      <c r="G92" s="7">
        <f t="shared" si="21"/>
        <v>0.74449760457842062</v>
      </c>
      <c r="H92" s="7">
        <f t="shared" si="18"/>
        <v>9.3425605536332206E-3</v>
      </c>
      <c r="I92">
        <f t="shared" si="15"/>
        <v>5.1144127824237315E-2</v>
      </c>
      <c r="J92" s="4">
        <f t="shared" si="19"/>
        <v>87.993515582083063</v>
      </c>
      <c r="L92" s="12"/>
    </row>
    <row r="93" spans="1:12">
      <c r="A93">
        <f t="shared" si="20"/>
        <v>880</v>
      </c>
      <c r="B93" s="7">
        <f t="shared" si="10"/>
        <v>0.46890087032901789</v>
      </c>
      <c r="C93">
        <f t="shared" si="11"/>
        <v>658783.8672938114</v>
      </c>
      <c r="D93" s="4">
        <f t="shared" si="12"/>
        <v>226285.47774381525</v>
      </c>
      <c r="E93" s="12">
        <f t="shared" si="13"/>
        <v>1</v>
      </c>
      <c r="F93" s="7">
        <f t="shared" si="14"/>
        <v>0.25566977210604358</v>
      </c>
      <c r="G93" s="7">
        <f t="shared" si="21"/>
        <v>0.74433022789395642</v>
      </c>
      <c r="H93" s="7">
        <f t="shared" si="18"/>
        <v>9.3425605536332206E-3</v>
      </c>
      <c r="I93">
        <f t="shared" si="15"/>
        <v>5.1463841530458465E-2</v>
      </c>
      <c r="J93" s="4">
        <f t="shared" si="19"/>
        <v>87.949822279557551</v>
      </c>
      <c r="L93" s="12"/>
    </row>
    <row r="94" spans="1:12">
      <c r="A94">
        <f t="shared" si="20"/>
        <v>890</v>
      </c>
      <c r="B94" s="7">
        <f t="shared" si="10"/>
        <v>0.46988228851120284</v>
      </c>
      <c r="C94">
        <f t="shared" si="11"/>
        <v>658483.8672938114</v>
      </c>
      <c r="D94" s="4">
        <f t="shared" si="12"/>
        <v>226381.08582463689</v>
      </c>
      <c r="E94" s="12">
        <f t="shared" si="13"/>
        <v>1</v>
      </c>
      <c r="F94" s="7">
        <f t="shared" si="14"/>
        <v>0.25583687660678933</v>
      </c>
      <c r="G94" s="7">
        <f t="shared" si="21"/>
        <v>0.74416312339321067</v>
      </c>
      <c r="H94" s="7">
        <f t="shared" si="18"/>
        <v>9.3425605536332206E-3</v>
      </c>
      <c r="I94">
        <f t="shared" si="15"/>
        <v>5.1783568744421402E-2</v>
      </c>
      <c r="J94" s="4">
        <f t="shared" si="19"/>
        <v>87.905975272705788</v>
      </c>
      <c r="L94" s="12"/>
    </row>
    <row r="95" spans="1:12">
      <c r="A95">
        <f t="shared" si="20"/>
        <v>900</v>
      </c>
      <c r="B95" s="7">
        <f t="shared" si="10"/>
        <v>0.47085274143588984</v>
      </c>
      <c r="C95">
        <f t="shared" si="11"/>
        <v>658183.86729381152</v>
      </c>
      <c r="D95" s="4">
        <f t="shared" si="12"/>
        <v>226476.28778481047</v>
      </c>
      <c r="E95" s="12">
        <f t="shared" si="13"/>
        <v>1</v>
      </c>
      <c r="F95" s="7">
        <f t="shared" si="14"/>
        <v>0.25600371677718764</v>
      </c>
      <c r="G95" s="7">
        <f t="shared" si="21"/>
        <v>0.74399628322281242</v>
      </c>
      <c r="H95" s="7">
        <f t="shared" si="18"/>
        <v>9.3425605536332206E-3</v>
      </c>
      <c r="I95">
        <f t="shared" si="15"/>
        <v>5.2103309323465762E-2</v>
      </c>
      <c r="J95" s="4">
        <f t="shared" si="19"/>
        <v>87.861982056106427</v>
      </c>
      <c r="L95" s="12"/>
    </row>
    <row r="96" spans="1:12">
      <c r="A96">
        <f t="shared" si="20"/>
        <v>910</v>
      </c>
      <c r="B96" s="7">
        <f t="shared" si="10"/>
        <v>0.47181247142492821</v>
      </c>
      <c r="C96">
        <f t="shared" si="11"/>
        <v>657883.8672938114</v>
      </c>
      <c r="D96" s="4">
        <f t="shared" si="12"/>
        <v>226571.09259921935</v>
      </c>
      <c r="E96" s="12">
        <f t="shared" si="13"/>
        <v>1</v>
      </c>
      <c r="F96" s="7">
        <f t="shared" si="14"/>
        <v>0.25617030021135467</v>
      </c>
      <c r="G96" s="7">
        <f t="shared" si="21"/>
        <v>0.74382969978864533</v>
      </c>
      <c r="H96" s="7">
        <f t="shared" si="18"/>
        <v>9.3425605536332206E-3</v>
      </c>
      <c r="I96">
        <f t="shared" si="15"/>
        <v>5.2423063128094208E-2</v>
      </c>
      <c r="J96" s="4">
        <f t="shared" si="19"/>
        <v>87.817849762468953</v>
      </c>
      <c r="L96" s="12"/>
    </row>
    <row r="97" spans="1:12">
      <c r="A97">
        <f t="shared" si="20"/>
        <v>920</v>
      </c>
      <c r="B97" s="7">
        <f t="shared" si="10"/>
        <v>0.47276171285524871</v>
      </c>
      <c r="C97">
        <f t="shared" si="11"/>
        <v>657583.8672938114</v>
      </c>
      <c r="D97" s="4">
        <f t="shared" si="12"/>
        <v>226665.50894849046</v>
      </c>
      <c r="E97" s="12">
        <f t="shared" si="13"/>
        <v>1</v>
      </c>
      <c r="F97" s="7">
        <f t="shared" si="14"/>
        <v>0.25633663425551528</v>
      </c>
      <c r="G97" s="7">
        <f t="shared" si="21"/>
        <v>0.74366336574448466</v>
      </c>
      <c r="H97" s="7">
        <f t="shared" si="18"/>
        <v>9.3425605536332206E-3</v>
      </c>
      <c r="I97">
        <f t="shared" si="15"/>
        <v>5.2742830021868817E-2</v>
      </c>
      <c r="J97" s="4">
        <f t="shared" si="19"/>
        <v>87.773585183209065</v>
      </c>
      <c r="L97" s="12"/>
    </row>
    <row r="98" spans="1:12">
      <c r="A98">
        <f t="shared" si="20"/>
        <v>930</v>
      </c>
      <c r="B98" s="7">
        <f t="shared" si="10"/>
        <v>0.47370069250242797</v>
      </c>
      <c r="C98">
        <f t="shared" si="11"/>
        <v>657283.8672938114</v>
      </c>
      <c r="D98" s="4">
        <f t="shared" si="12"/>
        <v>226759.54523171933</v>
      </c>
      <c r="E98" s="12">
        <f t="shared" si="13"/>
        <v>1</v>
      </c>
      <c r="F98" s="7">
        <f t="shared" si="14"/>
        <v>0.25650272601875268</v>
      </c>
      <c r="G98" s="7">
        <f t="shared" si="21"/>
        <v>0.74349727398124732</v>
      </c>
      <c r="H98" s="7">
        <f t="shared" si="18"/>
        <v>9.3425605536332206E-3</v>
      </c>
      <c r="I98">
        <f t="shared" si="15"/>
        <v>5.3062609871311804E-2</v>
      </c>
      <c r="J98" s="4">
        <f t="shared" si="19"/>
        <v>87.729194787663715</v>
      </c>
      <c r="L98" s="12"/>
    </row>
    <row r="99" spans="1:12">
      <c r="A99">
        <f t="shared" si="20"/>
        <v>940</v>
      </c>
      <c r="B99" s="7">
        <f t="shared" si="10"/>
        <v>0.47462962986588098</v>
      </c>
      <c r="C99">
        <f t="shared" si="11"/>
        <v>656983.8672938114</v>
      </c>
      <c r="D99" s="4">
        <f t="shared" si="12"/>
        <v>226853.20957851387</v>
      </c>
      <c r="E99" s="12">
        <f t="shared" si="13"/>
        <v>1</v>
      </c>
      <c r="F99" s="7">
        <f t="shared" si="14"/>
        <v>0.25666858238318052</v>
      </c>
      <c r="G99" s="7">
        <f t="shared" si="21"/>
        <v>0.74333141761681953</v>
      </c>
      <c r="H99" s="7">
        <f t="shared" si="18"/>
        <v>9.3425605536332206E-3</v>
      </c>
      <c r="I99">
        <f t="shared" si="15"/>
        <v>5.3382402545810614E-2</v>
      </c>
      <c r="J99" s="4">
        <f t="shared" si="19"/>
        <v>87.684684741047946</v>
      </c>
      <c r="L99" s="12"/>
    </row>
    <row r="100" spans="1:12">
      <c r="A100">
        <f t="shared" si="20"/>
        <v>950</v>
      </c>
      <c r="B100" s="7">
        <f t="shared" si="10"/>
        <v>0.47554873747684667</v>
      </c>
      <c r="C100">
        <f t="shared" si="11"/>
        <v>656683.8672938114</v>
      </c>
      <c r="D100" s="4">
        <f t="shared" si="12"/>
        <v>226946.50986040148</v>
      </c>
      <c r="E100" s="12">
        <f t="shared" si="13"/>
        <v>1</v>
      </c>
      <c r="F100" s="7">
        <f t="shared" si="14"/>
        <v>0.25683421001357715</v>
      </c>
      <c r="G100" s="7">
        <f t="shared" si="21"/>
        <v>0.7431657899864228</v>
      </c>
      <c r="H100" s="7">
        <f t="shared" si="18"/>
        <v>9.3425605536332206E-3</v>
      </c>
      <c r="I100">
        <f t="shared" si="15"/>
        <v>5.3702207917526945E-2</v>
      </c>
      <c r="J100" s="4">
        <f t="shared" si="19"/>
        <v>87.640060921248548</v>
      </c>
      <c r="L100" s="12"/>
    </row>
    <row r="101" spans="1:12">
      <c r="A101">
        <f t="shared" si="20"/>
        <v>960</v>
      </c>
      <c r="B101" s="7">
        <f t="shared" si="10"/>
        <v>0.47645822119024928</v>
      </c>
      <c r="C101">
        <f t="shared" si="11"/>
        <v>656383.8672938114</v>
      </c>
      <c r="D101" s="4">
        <f t="shared" si="12"/>
        <v>227039.45370163865</v>
      </c>
      <c r="E101" s="12">
        <f t="shared" si="13"/>
        <v>1</v>
      </c>
      <c r="F101" s="7">
        <f t="shared" si="14"/>
        <v>0.2569996153665135</v>
      </c>
      <c r="G101" s="7">
        <f t="shared" si="21"/>
        <v>0.7430003846334865</v>
      </c>
      <c r="H101" s="7">
        <f t="shared" si="18"/>
        <v>9.3425605536332206E-3</v>
      </c>
      <c r="I101">
        <f t="shared" si="15"/>
        <v>5.4022025861309664E-2</v>
      </c>
      <c r="J101" s="4">
        <f t="shared" si="19"/>
        <v>87.595328934539282</v>
      </c>
      <c r="L101" s="12"/>
    </row>
    <row r="102" spans="1:12">
      <c r="A102">
        <f t="shared" si="20"/>
        <v>970</v>
      </c>
      <c r="B102" s="7">
        <f t="shared" ref="B102:B125" si="22">IF(($A102+U/(_Rf11+_Rf12))&lt;100,0.18+0.05*(LOG(($A102+U/(_Rf11+_Rf12)))-1),0.28+0.2*(LOG(($A102+U/(_Rf11+_Rf12)))-2))</f>
        <v>0.4773582804614368</v>
      </c>
      <c r="C102">
        <f t="shared" ref="C102:C125" si="23">(E-(Nch+Lr/1000)*(($A102+(U/(_Rf11+_Rf12)))/1000)-U)/(L*0.000001)</f>
        <v>656083.8672938114</v>
      </c>
      <c r="D102" s="4">
        <f t="shared" ref="D102:D125" si="24">(U+$B102+(Lr/1000)*(($A102+(U/(_Rf11+_Rf12)))/1000))/(L*0.000001)</f>
        <v>227132.0484894604</v>
      </c>
      <c r="E102" s="12">
        <f t="shared" ref="E102:E125" si="25">IF(SQRT(2*$A102/(1000*T*$C102*(1+$C102/$D102)))*(1+$C102/$D102)&gt;1,1,0)</f>
        <v>1</v>
      </c>
      <c r="F102" s="7">
        <f t="shared" ref="F102:F125" si="26">IF($E102,$D102/($C102+$D102),SQRT(2*$A102/(1000*T*$C102*(1+$C102/$D102))))</f>
        <v>0.25716480469900782</v>
      </c>
      <c r="G102" s="7">
        <f t="shared" si="21"/>
        <v>0.74283519530099218</v>
      </c>
      <c r="H102" s="7">
        <f t="shared" si="18"/>
        <v>9.3425605536332206E-3</v>
      </c>
      <c r="I102">
        <f t="shared" ref="I102:I125" si="27">(0.5*F*E*(Qn*0.000001)+(E+$B102)*(($A102/1000)+(0.5*$D102*T))*(0.5)*toffn*0.000001*F+IF($E102,((E+$B102)*(($A102/1000)-(0.5*$D102*T*$G102))*(0.8)*tonn*0.000001*F),0))</f>
        <v>5.4341856254611201E-2</v>
      </c>
      <c r="J102" s="4">
        <f t="shared" ref="J102:J125" si="28">IF($E102,((U*$A102/1000)/((U+$B102*$G102)*($A102+0.78)/1000+$H102+$I102+(($F102+$G102)*Lr/1000+$F102*Nch)*((($A102+0.78)/1000)^2+(($C102*$F102*T)^2)/12)+(0.00125+(($A102+0.78)*$F102)/(Rs*1000))*E)*100),((U*$A102/1000)/((U+$B102*$G102)*($A102+0.78)/1000+$H102+$I102+(($F102+$G102)*Lr/1000+$F102*Nch)*((($A102+0.78)/1000)^2)+(0.00125+(($A102+0.78)*$F102)/(Rs*1000))*E)*100))</f>
        <v>87.550494130297878</v>
      </c>
      <c r="L102" s="12"/>
    </row>
    <row r="103" spans="1:12">
      <c r="A103">
        <f t="shared" ref="A103:A125" si="29">IF($A102+10&lt;Iomax,$A102+10,$A102)</f>
        <v>980</v>
      </c>
      <c r="B103" s="7">
        <f t="shared" si="22"/>
        <v>0.47824910860872732</v>
      </c>
      <c r="C103">
        <f t="shared" si="23"/>
        <v>655783.8672938114</v>
      </c>
      <c r="D103" s="4">
        <f t="shared" si="24"/>
        <v>227224.30138380447</v>
      </c>
      <c r="E103" s="12">
        <f t="shared" si="25"/>
        <v>1</v>
      </c>
      <c r="F103" s="7">
        <f t="shared" si="26"/>
        <v>0.2573297840767354</v>
      </c>
      <c r="G103" s="7">
        <f t="shared" si="21"/>
        <v>0.74267021592326454</v>
      </c>
      <c r="H103" s="7">
        <f t="shared" ref="H103:H125" si="30">IF($E103,$H102,$H102+$H$6)</f>
        <v>9.3425605536332206E-3</v>
      </c>
      <c r="I103">
        <f t="shared" si="27"/>
        <v>5.4661698977407594E-2</v>
      </c>
      <c r="J103" s="4">
        <f t="shared" si="28"/>
        <v>87.505561614796392</v>
      </c>
      <c r="L103" s="12"/>
    </row>
    <row r="104" spans="1:12">
      <c r="A104">
        <f t="shared" si="29"/>
        <v>990</v>
      </c>
      <c r="B104" s="7">
        <f t="shared" si="22"/>
        <v>0.47913089306262879</v>
      </c>
      <c r="C104">
        <f t="shared" si="23"/>
        <v>655483.8672938114</v>
      </c>
      <c r="D104" s="4">
        <f t="shared" si="24"/>
        <v>227316.21932654158</v>
      </c>
      <c r="E104" s="12">
        <f t="shared" si="25"/>
        <v>1</v>
      </c>
      <c r="F104" s="7">
        <f t="shared" si="26"/>
        <v>0.25749455938182142</v>
      </c>
      <c r="G104" s="7">
        <f t="shared" si="21"/>
        <v>0.74250544061817858</v>
      </c>
      <c r="H104" s="7">
        <f t="shared" si="30"/>
        <v>9.3425605536332206E-3</v>
      </c>
      <c r="I104">
        <f t="shared" si="27"/>
        <v>5.4981553912121547E-2</v>
      </c>
      <c r="J104" s="4">
        <f t="shared" si="28"/>
        <v>87.460536264132074</v>
      </c>
      <c r="L104" s="12"/>
    </row>
    <row r="105" spans="1:12">
      <c r="A105">
        <f t="shared" si="29"/>
        <v>1000</v>
      </c>
      <c r="B105" s="7">
        <f t="shared" si="22"/>
        <v>0.48000381560253402</v>
      </c>
      <c r="C105">
        <f t="shared" si="23"/>
        <v>655183.8672938114</v>
      </c>
      <c r="D105" s="4">
        <f t="shared" si="24"/>
        <v>227407.80905024175</v>
      </c>
      <c r="E105" s="12">
        <f t="shared" si="25"/>
        <v>1</v>
      </c>
      <c r="F105" s="7">
        <f t="shared" si="26"/>
        <v>0.25765913632024023</v>
      </c>
      <c r="G105" s="7">
        <f t="shared" si="21"/>
        <v>0.74234086367975971</v>
      </c>
      <c r="H105" s="7">
        <f t="shared" si="30"/>
        <v>9.3425605536332206E-3</v>
      </c>
      <c r="I105">
        <f t="shared" si="27"/>
        <v>5.5301420943548757E-2</v>
      </c>
      <c r="J105" s="4">
        <f t="shared" si="28"/>
        <v>87.415422736359332</v>
      </c>
      <c r="L105" s="12"/>
    </row>
    <row r="106" spans="1:12">
      <c r="A106">
        <f t="shared" si="29"/>
        <v>1010</v>
      </c>
      <c r="B106" s="7">
        <f t="shared" si="22"/>
        <v>0.48086805258164123</v>
      </c>
      <c r="C106">
        <f t="shared" si="23"/>
        <v>654883.8672938114</v>
      </c>
      <c r="D106" s="4">
        <f t="shared" si="24"/>
        <v>227499.07708650501</v>
      </c>
      <c r="E106" s="12">
        <f t="shared" si="25"/>
        <v>1</v>
      </c>
      <c r="F106" s="7">
        <f t="shared" si="26"/>
        <v>0.25782352042884737</v>
      </c>
      <c r="G106" s="7">
        <f t="shared" si="21"/>
        <v>0.74217647957115263</v>
      </c>
      <c r="H106" s="7">
        <f t="shared" si="30"/>
        <v>9.3425605536332206E-3</v>
      </c>
      <c r="I106">
        <f t="shared" si="27"/>
        <v>5.5621299958787049E-2</v>
      </c>
      <c r="J106" s="4">
        <f t="shared" si="28"/>
        <v>87.370225482879675</v>
      </c>
      <c r="L106" s="12"/>
    </row>
    <row r="107" spans="1:12">
      <c r="A107">
        <f t="shared" si="29"/>
        <v>1020</v>
      </c>
      <c r="B107" s="7">
        <f t="shared" si="22"/>
        <v>0.48172377514079268</v>
      </c>
      <c r="C107">
        <f t="shared" si="23"/>
        <v>654583.8672938114</v>
      </c>
      <c r="D107" s="4">
        <f t="shared" si="24"/>
        <v>227590.02977388099</v>
      </c>
      <c r="E107" s="12">
        <f t="shared" si="25"/>
        <v>1</v>
      </c>
      <c r="F107" s="7">
        <f t="shared" si="26"/>
        <v>0.25798771708206325</v>
      </c>
      <c r="G107" s="7">
        <f t="shared" si="21"/>
        <v>0.74201228291793675</v>
      </c>
      <c r="H107" s="7">
        <f t="shared" si="30"/>
        <v>9.3425605536332206E-3</v>
      </c>
      <c r="I107">
        <f t="shared" si="27"/>
        <v>5.594119084716842E-2</v>
      </c>
      <c r="J107" s="4">
        <f t="shared" si="28"/>
        <v>87.32494875914108</v>
      </c>
      <c r="L107" s="12"/>
    </row>
    <row r="108" spans="1:12">
      <c r="A108">
        <f t="shared" si="29"/>
        <v>1030</v>
      </c>
      <c r="B108" s="7">
        <f t="shared" si="22"/>
        <v>0.48257114941188395</v>
      </c>
      <c r="C108">
        <f t="shared" si="23"/>
        <v>654283.86729381129</v>
      </c>
      <c r="D108" s="4">
        <f t="shared" si="24"/>
        <v>227680.67326540287</v>
      </c>
      <c r="E108" s="12">
        <f t="shared" si="25"/>
        <v>1</v>
      </c>
      <c r="F108" s="7">
        <f t="shared" si="26"/>
        <v>0.25815173149823095</v>
      </c>
      <c r="G108" s="7">
        <f t="shared" si="21"/>
        <v>0.7418482685017691</v>
      </c>
      <c r="H108" s="7">
        <f t="shared" si="30"/>
        <v>9.3425605536332206E-3</v>
      </c>
      <c r="I108">
        <f t="shared" si="27"/>
        <v>5.6261093500193649E-2</v>
      </c>
      <c r="J108" s="4">
        <f t="shared" si="28"/>
        <v>87.279596634694528</v>
      </c>
      <c r="L108" s="12"/>
    </row>
    <row r="109" spans="1:12">
      <c r="A109">
        <f t="shared" si="29"/>
        <v>1040</v>
      </c>
      <c r="B109" s="7">
        <f t="shared" si="22"/>
        <v>0.48341033671144595</v>
      </c>
      <c r="C109">
        <f t="shared" si="23"/>
        <v>653983.8672938114</v>
      </c>
      <c r="D109" s="4">
        <f t="shared" si="24"/>
        <v>227771.013535757</v>
      </c>
      <c r="E109" s="12">
        <f t="shared" si="25"/>
        <v>1</v>
      </c>
      <c r="F109" s="7">
        <f t="shared" si="26"/>
        <v>0.25831556874566614</v>
      </c>
      <c r="G109" s="7">
        <f t="shared" si="21"/>
        <v>0.74168443125433381</v>
      </c>
      <c r="H109" s="7">
        <f t="shared" si="30"/>
        <v>9.3425605536332206E-3</v>
      </c>
      <c r="I109">
        <f t="shared" si="27"/>
        <v>5.6581007811469464E-2</v>
      </c>
      <c r="J109" s="4">
        <f t="shared" si="28"/>
        <v>87.234173002652057</v>
      </c>
      <c r="L109" s="12"/>
    </row>
    <row r="110" spans="1:12">
      <c r="A110">
        <f t="shared" si="29"/>
        <v>1050</v>
      </c>
      <c r="B110" s="7">
        <f t="shared" si="22"/>
        <v>0.48424149372496361</v>
      </c>
      <c r="C110">
        <f t="shared" si="23"/>
        <v>653683.8672938114</v>
      </c>
      <c r="D110" s="4">
        <f t="shared" si="24"/>
        <v>227861.05638810954</v>
      </c>
      <c r="E110" s="12">
        <f t="shared" si="25"/>
        <v>1</v>
      </c>
      <c r="F110" s="7">
        <f t="shared" si="26"/>
        <v>0.25847923374841686</v>
      </c>
      <c r="G110" s="7">
        <f t="shared" si="21"/>
        <v>0.74152076625158314</v>
      </c>
      <c r="H110" s="7">
        <f t="shared" si="30"/>
        <v>9.3425605536332206E-3</v>
      </c>
      <c r="I110">
        <f t="shared" si="27"/>
        <v>5.6900933676648113E-2</v>
      </c>
      <c r="J110" s="4">
        <f t="shared" si="28"/>
        <v>87.188681588586817</v>
      </c>
      <c r="L110" s="12"/>
    </row>
    <row r="111" spans="1:12">
      <c r="A111">
        <f t="shared" si="29"/>
        <v>1060</v>
      </c>
      <c r="B111" s="7">
        <f t="shared" si="22"/>
        <v>0.48506477268246151</v>
      </c>
      <c r="C111">
        <f t="shared" si="23"/>
        <v>653383.86729381152</v>
      </c>
      <c r="D111" s="4">
        <f t="shared" si="24"/>
        <v>227950.80746060947</v>
      </c>
      <c r="E111" s="12">
        <f t="shared" si="25"/>
        <v>1</v>
      </c>
      <c r="F111" s="7">
        <f t="shared" si="26"/>
        <v>0.25864273129174986</v>
      </c>
      <c r="G111" s="7">
        <f t="shared" si="21"/>
        <v>0.74135726870825014</v>
      </c>
      <c r="H111" s="7">
        <f t="shared" si="30"/>
        <v>9.3425605536332206E-3</v>
      </c>
      <c r="I111">
        <f t="shared" si="27"/>
        <v>5.7220870993369276E-2</v>
      </c>
      <c r="J111" s="4">
        <f t="shared" si="28"/>
        <v>87.143125958912435</v>
      </c>
      <c r="L111" s="12"/>
    </row>
    <row r="112" spans="1:12">
      <c r="A112">
        <f t="shared" si="29"/>
        <v>1070</v>
      </c>
      <c r="B112" s="7">
        <f t="shared" si="22"/>
        <v>0.4858803215258426</v>
      </c>
      <c r="C112">
        <f t="shared" si="23"/>
        <v>653083.8672938114</v>
      </c>
      <c r="D112" s="4">
        <f t="shared" si="24"/>
        <v>228040.27223258652</v>
      </c>
      <c r="E112" s="12">
        <f t="shared" si="25"/>
        <v>1</v>
      </c>
      <c r="F112" s="7">
        <f t="shared" si="26"/>
        <v>0.2588060660273791</v>
      </c>
      <c r="G112" s="7">
        <f t="shared" si="21"/>
        <v>0.7411939339726209</v>
      </c>
      <c r="H112" s="7">
        <f t="shared" si="30"/>
        <v>9.3425605536332206E-3</v>
      </c>
      <c r="I112">
        <f t="shared" si="27"/>
        <v>5.7540819661204022E-2</v>
      </c>
      <c r="J112" s="4">
        <f t="shared" si="28"/>
        <v>87.097509528776968</v>
      </c>
      <c r="L112" s="12"/>
    </row>
    <row r="113" spans="1:12">
      <c r="A113">
        <f t="shared" si="29"/>
        <v>1070</v>
      </c>
      <c r="B113" s="7">
        <f t="shared" si="22"/>
        <v>0.4858803215258426</v>
      </c>
      <c r="C113">
        <f t="shared" si="23"/>
        <v>653083.8672938114</v>
      </c>
      <c r="D113" s="4">
        <f t="shared" si="24"/>
        <v>228040.27223258652</v>
      </c>
      <c r="E113" s="12">
        <f t="shared" si="25"/>
        <v>1</v>
      </c>
      <c r="F113" s="7">
        <f t="shared" si="26"/>
        <v>0.2588060660273791</v>
      </c>
      <c r="G113" s="7">
        <f t="shared" si="21"/>
        <v>0.7411939339726209</v>
      </c>
      <c r="H113" s="7">
        <f t="shared" si="30"/>
        <v>9.3425605536332206E-3</v>
      </c>
      <c r="I113">
        <f t="shared" si="27"/>
        <v>5.7540819661204022E-2</v>
      </c>
      <c r="J113" s="4">
        <f t="shared" si="28"/>
        <v>87.097509528776968</v>
      </c>
      <c r="L113" s="12"/>
    </row>
    <row r="114" spans="1:12">
      <c r="A114">
        <f t="shared" si="29"/>
        <v>1070</v>
      </c>
      <c r="B114" s="7">
        <f t="shared" si="22"/>
        <v>0.4858803215258426</v>
      </c>
      <c r="C114">
        <f t="shared" si="23"/>
        <v>653083.8672938114</v>
      </c>
      <c r="D114" s="4">
        <f t="shared" si="24"/>
        <v>228040.27223258652</v>
      </c>
      <c r="E114" s="12">
        <f t="shared" si="25"/>
        <v>1</v>
      </c>
      <c r="F114" s="7">
        <f t="shared" si="26"/>
        <v>0.2588060660273791</v>
      </c>
      <c r="G114" s="7">
        <f t="shared" si="21"/>
        <v>0.7411939339726209</v>
      </c>
      <c r="H114" s="7">
        <f t="shared" si="30"/>
        <v>9.3425605536332206E-3</v>
      </c>
      <c r="I114">
        <f t="shared" si="27"/>
        <v>5.7540819661204022E-2</v>
      </c>
      <c r="J114" s="4">
        <f t="shared" si="28"/>
        <v>87.097509528776968</v>
      </c>
      <c r="L114" s="12"/>
    </row>
    <row r="115" spans="1:12">
      <c r="A115">
        <f t="shared" si="29"/>
        <v>1070</v>
      </c>
      <c r="B115" s="7">
        <f t="shared" si="22"/>
        <v>0.4858803215258426</v>
      </c>
      <c r="C115">
        <f t="shared" si="23"/>
        <v>653083.8672938114</v>
      </c>
      <c r="D115" s="4">
        <f t="shared" si="24"/>
        <v>228040.27223258652</v>
      </c>
      <c r="E115" s="12">
        <f t="shared" si="25"/>
        <v>1</v>
      </c>
      <c r="F115" s="7">
        <f t="shared" si="26"/>
        <v>0.2588060660273791</v>
      </c>
      <c r="G115" s="7">
        <f t="shared" si="21"/>
        <v>0.7411939339726209</v>
      </c>
      <c r="H115" s="7">
        <f t="shared" si="30"/>
        <v>9.3425605536332206E-3</v>
      </c>
      <c r="I115">
        <f t="shared" si="27"/>
        <v>5.7540819661204022E-2</v>
      </c>
      <c r="J115" s="4">
        <f t="shared" si="28"/>
        <v>87.097509528776968</v>
      </c>
      <c r="L115" s="12"/>
    </row>
    <row r="116" spans="1:12">
      <c r="A116">
        <f t="shared" si="29"/>
        <v>1070</v>
      </c>
      <c r="B116" s="7">
        <f t="shared" si="22"/>
        <v>0.4858803215258426</v>
      </c>
      <c r="C116">
        <f t="shared" si="23"/>
        <v>653083.8672938114</v>
      </c>
      <c r="D116" s="4">
        <f t="shared" si="24"/>
        <v>228040.27223258652</v>
      </c>
      <c r="E116" s="12">
        <f t="shared" si="25"/>
        <v>1</v>
      </c>
      <c r="F116" s="7">
        <f t="shared" si="26"/>
        <v>0.2588060660273791</v>
      </c>
      <c r="G116" s="7">
        <f t="shared" si="21"/>
        <v>0.7411939339726209</v>
      </c>
      <c r="H116" s="7">
        <f t="shared" si="30"/>
        <v>9.3425605536332206E-3</v>
      </c>
      <c r="I116">
        <f t="shared" si="27"/>
        <v>5.7540819661204022E-2</v>
      </c>
      <c r="J116" s="4">
        <f t="shared" si="28"/>
        <v>87.097509528776968</v>
      </c>
      <c r="L116" s="12"/>
    </row>
    <row r="117" spans="1:12">
      <c r="A117">
        <f t="shared" si="29"/>
        <v>1070</v>
      </c>
      <c r="B117" s="7">
        <f t="shared" si="22"/>
        <v>0.4858803215258426</v>
      </c>
      <c r="C117">
        <f t="shared" si="23"/>
        <v>653083.8672938114</v>
      </c>
      <c r="D117" s="4">
        <f t="shared" si="24"/>
        <v>228040.27223258652</v>
      </c>
      <c r="E117" s="12">
        <f t="shared" si="25"/>
        <v>1</v>
      </c>
      <c r="F117" s="7">
        <f t="shared" si="26"/>
        <v>0.2588060660273791</v>
      </c>
      <c r="G117" s="7">
        <f t="shared" si="21"/>
        <v>0.7411939339726209</v>
      </c>
      <c r="H117" s="7">
        <f t="shared" si="30"/>
        <v>9.3425605536332206E-3</v>
      </c>
      <c r="I117">
        <f t="shared" si="27"/>
        <v>5.7540819661204022E-2</v>
      </c>
      <c r="J117" s="4">
        <f t="shared" si="28"/>
        <v>87.097509528776968</v>
      </c>
      <c r="L117" s="12"/>
    </row>
    <row r="118" spans="1:12">
      <c r="A118">
        <f t="shared" si="29"/>
        <v>1070</v>
      </c>
      <c r="B118" s="7">
        <f t="shared" si="22"/>
        <v>0.4858803215258426</v>
      </c>
      <c r="C118">
        <f t="shared" si="23"/>
        <v>653083.8672938114</v>
      </c>
      <c r="D118" s="4">
        <f t="shared" si="24"/>
        <v>228040.27223258652</v>
      </c>
      <c r="E118" s="12">
        <f t="shared" si="25"/>
        <v>1</v>
      </c>
      <c r="F118" s="7">
        <f t="shared" si="26"/>
        <v>0.2588060660273791</v>
      </c>
      <c r="G118" s="7">
        <f t="shared" si="21"/>
        <v>0.7411939339726209</v>
      </c>
      <c r="H118" s="7">
        <f t="shared" si="30"/>
        <v>9.3425605536332206E-3</v>
      </c>
      <c r="I118">
        <f t="shared" si="27"/>
        <v>5.7540819661204022E-2</v>
      </c>
      <c r="J118" s="4">
        <f t="shared" si="28"/>
        <v>87.097509528776968</v>
      </c>
      <c r="L118" s="12"/>
    </row>
    <row r="119" spans="1:12">
      <c r="A119">
        <f t="shared" si="29"/>
        <v>1070</v>
      </c>
      <c r="B119" s="7">
        <f t="shared" si="22"/>
        <v>0.4858803215258426</v>
      </c>
      <c r="C119">
        <f t="shared" si="23"/>
        <v>653083.8672938114</v>
      </c>
      <c r="D119" s="4">
        <f t="shared" si="24"/>
        <v>228040.27223258652</v>
      </c>
      <c r="E119" s="12">
        <f t="shared" si="25"/>
        <v>1</v>
      </c>
      <c r="F119" s="7">
        <f t="shared" si="26"/>
        <v>0.2588060660273791</v>
      </c>
      <c r="G119" s="7">
        <f t="shared" si="21"/>
        <v>0.7411939339726209</v>
      </c>
      <c r="H119" s="7">
        <f t="shared" si="30"/>
        <v>9.3425605536332206E-3</v>
      </c>
      <c r="I119">
        <f t="shared" si="27"/>
        <v>5.7540819661204022E-2</v>
      </c>
      <c r="J119" s="4">
        <f t="shared" si="28"/>
        <v>87.097509528776968</v>
      </c>
      <c r="L119" s="12"/>
    </row>
    <row r="120" spans="1:12">
      <c r="A120">
        <f t="shared" si="29"/>
        <v>1070</v>
      </c>
      <c r="B120" s="7">
        <f t="shared" si="22"/>
        <v>0.4858803215258426</v>
      </c>
      <c r="C120">
        <f t="shared" si="23"/>
        <v>653083.8672938114</v>
      </c>
      <c r="D120" s="4">
        <f t="shared" si="24"/>
        <v>228040.27223258652</v>
      </c>
      <c r="E120" s="12">
        <f t="shared" si="25"/>
        <v>1</v>
      </c>
      <c r="F120" s="7">
        <f t="shared" si="26"/>
        <v>0.2588060660273791</v>
      </c>
      <c r="G120" s="7">
        <f t="shared" si="21"/>
        <v>0.7411939339726209</v>
      </c>
      <c r="H120" s="7">
        <f t="shared" si="30"/>
        <v>9.3425605536332206E-3</v>
      </c>
      <c r="I120">
        <f t="shared" si="27"/>
        <v>5.7540819661204022E-2</v>
      </c>
      <c r="J120" s="4">
        <f t="shared" si="28"/>
        <v>87.097509528776968</v>
      </c>
      <c r="L120" s="12"/>
    </row>
    <row r="121" spans="1:12">
      <c r="A121">
        <f t="shared" si="29"/>
        <v>1070</v>
      </c>
      <c r="B121" s="7">
        <f t="shared" si="22"/>
        <v>0.4858803215258426</v>
      </c>
      <c r="C121">
        <f t="shared" si="23"/>
        <v>653083.8672938114</v>
      </c>
      <c r="D121" s="4">
        <f t="shared" si="24"/>
        <v>228040.27223258652</v>
      </c>
      <c r="E121" s="12">
        <f t="shared" si="25"/>
        <v>1</v>
      </c>
      <c r="F121" s="7">
        <f t="shared" si="26"/>
        <v>0.2588060660273791</v>
      </c>
      <c r="G121" s="7">
        <f t="shared" si="21"/>
        <v>0.7411939339726209</v>
      </c>
      <c r="H121" s="7">
        <f t="shared" si="30"/>
        <v>9.3425605536332206E-3</v>
      </c>
      <c r="I121">
        <f t="shared" si="27"/>
        <v>5.7540819661204022E-2</v>
      </c>
      <c r="J121" s="4">
        <f t="shared" si="28"/>
        <v>87.097509528776968</v>
      </c>
      <c r="L121" s="12"/>
    </row>
    <row r="122" spans="1:12">
      <c r="A122">
        <f t="shared" si="29"/>
        <v>1070</v>
      </c>
      <c r="B122" s="7">
        <f t="shared" si="22"/>
        <v>0.4858803215258426</v>
      </c>
      <c r="C122">
        <f t="shared" si="23"/>
        <v>653083.8672938114</v>
      </c>
      <c r="D122" s="4">
        <f t="shared" si="24"/>
        <v>228040.27223258652</v>
      </c>
      <c r="E122" s="12">
        <f t="shared" si="25"/>
        <v>1</v>
      </c>
      <c r="F122" s="7">
        <f t="shared" si="26"/>
        <v>0.2588060660273791</v>
      </c>
      <c r="G122" s="7">
        <f t="shared" si="21"/>
        <v>0.7411939339726209</v>
      </c>
      <c r="H122" s="7">
        <f t="shared" si="30"/>
        <v>9.3425605536332206E-3</v>
      </c>
      <c r="I122">
        <f t="shared" si="27"/>
        <v>5.7540819661204022E-2</v>
      </c>
      <c r="J122" s="4">
        <f t="shared" si="28"/>
        <v>87.097509528776968</v>
      </c>
      <c r="L122" s="12"/>
    </row>
    <row r="123" spans="1:12">
      <c r="A123">
        <f t="shared" si="29"/>
        <v>1070</v>
      </c>
      <c r="B123" s="7">
        <f t="shared" si="22"/>
        <v>0.4858803215258426</v>
      </c>
      <c r="C123">
        <f t="shared" si="23"/>
        <v>653083.8672938114</v>
      </c>
      <c r="D123" s="4">
        <f t="shared" si="24"/>
        <v>228040.27223258652</v>
      </c>
      <c r="E123" s="12">
        <f t="shared" si="25"/>
        <v>1</v>
      </c>
      <c r="F123" s="7">
        <f t="shared" si="26"/>
        <v>0.2588060660273791</v>
      </c>
      <c r="G123" s="7">
        <f t="shared" si="21"/>
        <v>0.7411939339726209</v>
      </c>
      <c r="H123" s="7">
        <f t="shared" si="30"/>
        <v>9.3425605536332206E-3</v>
      </c>
      <c r="I123">
        <f t="shared" si="27"/>
        <v>5.7540819661204022E-2</v>
      </c>
      <c r="J123" s="4">
        <f t="shared" si="28"/>
        <v>87.097509528776968</v>
      </c>
      <c r="L123" s="12"/>
    </row>
    <row r="124" spans="1:12">
      <c r="A124">
        <f t="shared" si="29"/>
        <v>1070</v>
      </c>
      <c r="B124" s="7">
        <f t="shared" si="22"/>
        <v>0.4858803215258426</v>
      </c>
      <c r="C124">
        <f t="shared" si="23"/>
        <v>653083.8672938114</v>
      </c>
      <c r="D124" s="4">
        <f t="shared" si="24"/>
        <v>228040.27223258652</v>
      </c>
      <c r="E124" s="12">
        <f t="shared" si="25"/>
        <v>1</v>
      </c>
      <c r="F124" s="7">
        <f t="shared" si="26"/>
        <v>0.2588060660273791</v>
      </c>
      <c r="G124" s="7">
        <f t="shared" si="21"/>
        <v>0.7411939339726209</v>
      </c>
      <c r="H124" s="7">
        <f t="shared" si="30"/>
        <v>9.3425605536332206E-3</v>
      </c>
      <c r="I124">
        <f t="shared" si="27"/>
        <v>5.7540819661204022E-2</v>
      </c>
      <c r="J124" s="4">
        <f t="shared" si="28"/>
        <v>87.097509528776968</v>
      </c>
      <c r="L124" s="12"/>
    </row>
    <row r="125" spans="1:12">
      <c r="A125">
        <f t="shared" si="29"/>
        <v>1070</v>
      </c>
      <c r="B125" s="7">
        <f t="shared" si="22"/>
        <v>0.4858803215258426</v>
      </c>
      <c r="C125">
        <f t="shared" si="23"/>
        <v>653083.8672938114</v>
      </c>
      <c r="D125" s="4">
        <f t="shared" si="24"/>
        <v>228040.27223258652</v>
      </c>
      <c r="E125" s="12">
        <f t="shared" si="25"/>
        <v>1</v>
      </c>
      <c r="F125" s="7">
        <f t="shared" si="26"/>
        <v>0.2588060660273791</v>
      </c>
      <c r="G125" s="7">
        <f t="shared" si="21"/>
        <v>0.7411939339726209</v>
      </c>
      <c r="H125" s="7">
        <f t="shared" si="30"/>
        <v>9.3425605536332206E-3</v>
      </c>
      <c r="I125">
        <f t="shared" si="27"/>
        <v>5.7540819661204022E-2</v>
      </c>
      <c r="J125" s="4">
        <f t="shared" si="28"/>
        <v>87.097509528776968</v>
      </c>
      <c r="L125" s="12"/>
    </row>
    <row r="126" spans="1:12">
      <c r="B126" s="7"/>
      <c r="D126" s="4"/>
      <c r="E126" s="12"/>
      <c r="F126" s="7"/>
      <c r="G126" s="7"/>
      <c r="H126" s="7"/>
      <c r="J126" s="4"/>
      <c r="L126" s="12"/>
    </row>
    <row r="127" spans="1:12">
      <c r="B127" s="7"/>
      <c r="D127" s="4"/>
      <c r="E127" s="12"/>
      <c r="F127" s="7"/>
      <c r="G127" s="7"/>
      <c r="H127" s="7"/>
      <c r="J127" s="4"/>
      <c r="L127" s="12"/>
    </row>
    <row r="128" spans="1:12">
      <c r="B128" s="7"/>
      <c r="D128" s="4"/>
      <c r="E128" s="12"/>
      <c r="F128" s="7"/>
      <c r="G128" s="7"/>
      <c r="H128" s="7"/>
      <c r="J128" s="4"/>
      <c r="L128" s="12"/>
    </row>
    <row r="129" spans="2:12">
      <c r="B129" s="7"/>
      <c r="D129" s="4"/>
      <c r="E129" s="12"/>
      <c r="F129" s="7"/>
      <c r="G129" s="7"/>
      <c r="H129" s="7"/>
      <c r="J129" s="4"/>
      <c r="L129" s="12"/>
    </row>
    <row r="130" spans="2:12">
      <c r="B130" s="7"/>
      <c r="D130" s="4"/>
      <c r="E130" s="12"/>
      <c r="F130" s="7"/>
      <c r="G130" s="7"/>
      <c r="H130" s="7"/>
      <c r="J130" s="4"/>
      <c r="L130" s="12"/>
    </row>
    <row r="131" spans="2:12">
      <c r="B131" s="7"/>
      <c r="D131" s="4"/>
      <c r="E131" s="12"/>
      <c r="F131" s="7"/>
      <c r="G131" s="7"/>
      <c r="H131" s="7"/>
      <c r="J131" s="4"/>
      <c r="L131" s="12"/>
    </row>
    <row r="132" spans="2:12">
      <c r="B132" s="7"/>
      <c r="D132" s="4"/>
      <c r="E132" s="12"/>
      <c r="F132" s="7"/>
      <c r="G132" s="7"/>
      <c r="H132" s="7"/>
      <c r="J132" s="4"/>
      <c r="L132" s="12"/>
    </row>
    <row r="133" spans="2:12">
      <c r="B133" s="7"/>
      <c r="D133" s="4"/>
      <c r="E133" s="12"/>
      <c r="F133" s="7"/>
      <c r="G133" s="7"/>
      <c r="H133" s="7"/>
      <c r="J133" s="4"/>
      <c r="L133" s="12"/>
    </row>
    <row r="134" spans="2:12">
      <c r="B134" s="7"/>
      <c r="D134" s="4"/>
      <c r="E134" s="12"/>
      <c r="F134" s="7"/>
      <c r="G134" s="7"/>
      <c r="H134" s="7"/>
      <c r="J134" s="4"/>
      <c r="L134" s="12"/>
    </row>
    <row r="135" spans="2:12">
      <c r="B135" s="7"/>
      <c r="D135" s="4"/>
      <c r="E135" s="12"/>
      <c r="F135" s="7"/>
      <c r="G135" s="7"/>
      <c r="H135" s="7"/>
      <c r="J135" s="4"/>
      <c r="L135" s="12"/>
    </row>
  </sheetData>
  <sheetProtection password="F945" sheet="1" objects="1" scenarios="1"/>
  <mergeCells count="2">
    <mergeCell ref="A1:J1"/>
    <mergeCell ref="A2:J2"/>
  </mergeCells>
  <phoneticPr fontId="4" type="noConversion"/>
  <pageMargins left="0.75" right="0.75" top="0.76" bottom="0.67" header="0.52" footer="0.5"/>
  <pageSetup scale="70" fitToHeight="3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87</vt:i4>
      </vt:variant>
    </vt:vector>
  </HeadingPairs>
  <TitlesOfParts>
    <vt:vector size="93" baseType="lpstr">
      <vt:lpstr>MCP16301 Design Analyzer</vt:lpstr>
      <vt:lpstr>MCP16301 Data</vt:lpstr>
      <vt:lpstr>LRC Data</vt:lpstr>
      <vt:lpstr>Bode Calculations</vt:lpstr>
      <vt:lpstr>Adj Bode Calculations</vt:lpstr>
      <vt:lpstr>Efficiency Calculations</vt:lpstr>
      <vt:lpstr>_Rf11</vt:lpstr>
      <vt:lpstr>_Rf12</vt:lpstr>
      <vt:lpstr>'Adj Bode Calculations'!AIL</vt:lpstr>
      <vt:lpstr>AIL</vt:lpstr>
      <vt:lpstr>'Adj Bode Calculations'!aon_dc</vt:lpstr>
      <vt:lpstr>aon_dc</vt:lpstr>
      <vt:lpstr>Av</vt:lpstr>
      <vt:lpstr>Cea</vt:lpstr>
      <vt:lpstr>Cn</vt:lpstr>
      <vt:lpstr>Co</vt:lpstr>
      <vt:lpstr>Cop</vt:lpstr>
      <vt:lpstr>Cp</vt:lpstr>
      <vt:lpstr>Cr</vt:lpstr>
      <vt:lpstr>Crp</vt:lpstr>
      <vt:lpstr>Cz</vt:lpstr>
      <vt:lpstr>Czz</vt:lpstr>
      <vt:lpstr>Czzp</vt:lpstr>
      <vt:lpstr>dc</vt:lpstr>
      <vt:lpstr>dcp</vt:lpstr>
      <vt:lpstr>E</vt:lpstr>
      <vt:lpstr>Effn</vt:lpstr>
      <vt:lpstr>F</vt:lpstr>
      <vt:lpstr>ff</vt:lpstr>
      <vt:lpstr>Freq</vt:lpstr>
      <vt:lpstr>GBW</vt:lpstr>
      <vt:lpstr>Gm</vt:lpstr>
      <vt:lpstr>Gs</vt:lpstr>
      <vt:lpstr>Gsp</vt:lpstr>
      <vt:lpstr>Il</vt:lpstr>
      <vt:lpstr>Ilp</vt:lpstr>
      <vt:lpstr>Io</vt:lpstr>
      <vt:lpstr>Iomax</vt:lpstr>
      <vt:lpstr>Jm</vt:lpstr>
      <vt:lpstr>k</vt:lpstr>
      <vt:lpstr>Kdp</vt:lpstr>
      <vt:lpstr>Kmp</vt:lpstr>
      <vt:lpstr>Kp</vt:lpstr>
      <vt:lpstr>Kt</vt:lpstr>
      <vt:lpstr>L</vt:lpstr>
      <vt:lpstr>Lp</vt:lpstr>
      <vt:lpstr>Lr</vt:lpstr>
      <vt:lpstr>Lrp</vt:lpstr>
      <vt:lpstr>m</vt:lpstr>
      <vt:lpstr>mc</vt:lpstr>
      <vt:lpstr>mcp</vt:lpstr>
      <vt:lpstr>md</vt:lpstr>
      <vt:lpstr>mdp</vt:lpstr>
      <vt:lpstr>Meg</vt:lpstr>
      <vt:lpstr>Mode</vt:lpstr>
      <vt:lpstr>Modep</vt:lpstr>
      <vt:lpstr>Mp</vt:lpstr>
      <vt:lpstr>ms</vt:lpstr>
      <vt:lpstr>n</vt:lpstr>
      <vt:lpstr>Nch</vt:lpstr>
      <vt:lpstr>p</vt:lpstr>
      <vt:lpstr>Q</vt:lpstr>
      <vt:lpstr>Qn</vt:lpstr>
      <vt:lpstr>Qp</vt:lpstr>
      <vt:lpstr>Rea</vt:lpstr>
      <vt:lpstr>Rf11p</vt:lpstr>
      <vt:lpstr>Rf12p</vt:lpstr>
      <vt:lpstr>Ro</vt:lpstr>
      <vt:lpstr>Rop</vt:lpstr>
      <vt:lpstr>Rs</vt:lpstr>
      <vt:lpstr>Rz</vt:lpstr>
      <vt:lpstr>s</vt:lpstr>
      <vt:lpstr>sp</vt:lpstr>
      <vt:lpstr>T</vt:lpstr>
      <vt:lpstr>Ta</vt:lpstr>
      <vt:lpstr>Tamax</vt:lpstr>
      <vt:lpstr>toffn</vt:lpstr>
      <vt:lpstr>tonn</vt:lpstr>
      <vt:lpstr>Tp</vt:lpstr>
      <vt:lpstr>U</vt:lpstr>
      <vt:lpstr>Ub</vt:lpstr>
      <vt:lpstr>Ubp</vt:lpstr>
      <vt:lpstr>Ufd</vt:lpstr>
      <vt:lpstr>Ufdp</vt:lpstr>
      <vt:lpstr>Ur</vt:lpstr>
      <vt:lpstr>uu</vt:lpstr>
      <vt:lpstr>wn</vt:lpstr>
      <vt:lpstr>wnp</vt:lpstr>
      <vt:lpstr>wp</vt:lpstr>
      <vt:lpstr>wpp</vt:lpstr>
      <vt:lpstr>wz</vt:lpstr>
      <vt:lpstr>wzp</vt:lpstr>
      <vt:lpstr>xval</vt:lpstr>
    </vt:vector>
  </TitlesOfParts>
  <Company>Microchip Technology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dearbos</dc:creator>
  <cp:lastModifiedBy>Tim Jager</cp:lastModifiedBy>
  <cp:lastPrinted>2011-05-10T18:13:23Z</cp:lastPrinted>
  <dcterms:created xsi:type="dcterms:W3CDTF">2007-03-28T11:32:39Z</dcterms:created>
  <dcterms:modified xsi:type="dcterms:W3CDTF">2017-06-20T23:04:53Z</dcterms:modified>
</cp:coreProperties>
</file>